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КиКГЕОСТРОЙ\Метровагонмаш\Шевчук\"/>
    </mc:Choice>
  </mc:AlternateContent>
  <xr:revisionPtr revIDLastSave="0" documentId="13_ncr:1_{7AC051F7-3C30-4150-B3CE-2982B3408835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СВОДНАЯ текущий" sheetId="5" r:id="rId1"/>
    <sheet name="ВСЕ СМЕТЫ КДС" sheetId="1" r:id="rId2"/>
    <sheet name="02-01-04 Архитектурно-строи (2)" sheetId="2" state="hidden" r:id="rId3"/>
    <sheet name="02-01-06 Архитектурно-строитель" sheetId="3" state="hidden" r:id="rId4"/>
    <sheet name="02-01-05 Архитектурно-строитель" sheetId="4" state="hidden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_xlnm._FilterDatabase" localSheetId="0" hidden="1">'СВОДНАЯ текущий'!$B$1:$D$1647</definedName>
    <definedName name="Excel_BuiltIn__FilterDatabase_4">#REF!</definedName>
    <definedName name="Excel_BuiltIn_Print_Area">#REF!</definedName>
    <definedName name="Excel_BuiltIn_Print_Area_1">#REF!</definedName>
    <definedName name="Excel_BuiltIn_Print_Area_13">#REF!</definedName>
    <definedName name="Excel_BuiltIn_Print_Area_2">#REF!</definedName>
    <definedName name="Excel_BuiltIn_Print_Area_3">#REF!</definedName>
    <definedName name="Excel_BuiltIn_Print_Area_4">#REF!</definedName>
    <definedName name="Excel_BuiltIn_Print_Area_5">#REF!</definedName>
    <definedName name="Excel_BuiltIn_Print_Area_6">#REF!</definedName>
    <definedName name="Excel_BuiltIn_Print_Area_7">#REF!</definedName>
    <definedName name="Excel_BuiltIn_Print_Area_8">#REF!</definedName>
    <definedName name="Excel_BuiltIn_Print_Titles">#REF!</definedName>
    <definedName name="Fuck">#REF!</definedName>
    <definedName name="k">'[1]Текущие показатели'!$A$2</definedName>
    <definedName name="VES">#REF!</definedName>
    <definedName name="Z_32BE0561_3E43_11D1_AA21_0080C83F6713_.wvu.FilterData" hidden="1">#REF!</definedName>
    <definedName name="Z_32BE0561_3E43_11D1_AA21_0080C83F6713_.wvu.Rows" hidden="1">#REF!</definedName>
    <definedName name="Z_361DAB21_3E43_11D1_9921_000021579852_.wvu.FilterData" hidden="1">#REF!</definedName>
    <definedName name="Z_6DAEFF01_3E3C_11D1_9921_000021579852_.wvu.FilterData" hidden="1">#REF!</definedName>
    <definedName name="Z_6DAEFF01_3E3C_11D1_9921_000021579852_.wvu.Rows" hidden="1">#REF!</definedName>
    <definedName name="Z_7F3F38C1_B38F_11D1_B73A_0080C83F5DB9_.wvu.FilterData" hidden="1">#REF!</definedName>
    <definedName name="_xlnm.Database">#REF!</definedName>
    <definedName name="БИРЖА">'[2]исх дан'!$B$4</definedName>
    <definedName name="БИРЖА2">'[2]исх дан'!#REF!</definedName>
    <definedName name="вид_сметы">[3]база!$G$1:$G$65536</definedName>
    <definedName name="выдал">[3]база!$E$1:$E$65536</definedName>
    <definedName name="граница">'[2]исх дан'!$B$6</definedName>
    <definedName name="д">#REF!</definedName>
    <definedName name="Дополнение01">[4]Смета!$I$1:$Q$65536,[4]Смета!$AA$1:$CK$65536</definedName>
    <definedName name="Дополнение02">[4]Смета!$I$1:$Z$65536,[4]Смета!$AJ$1:$CK$65536</definedName>
    <definedName name="Дополнение03">[4]Смета!$I$1:$AI$65536,[4]Смета!$AS$1:$AS$65536,[4]Смета!$AT$1:$CK$65536</definedName>
    <definedName name="Дополнение04">[4]Смета!$I$1:$AR$65536,[4]Смета!$BB$1:$CK$65536</definedName>
    <definedName name="Дополнение05">[4]Смета!$I$1:$BA$65536,[4]Смета!$BK$1:$CK$65536</definedName>
    <definedName name="Дополнение06">[4]Смета!$I$1:$BJ$65536,[4]Смета!$BT$1:$CK$65536</definedName>
    <definedName name="Дополнение07">[4]Смета!$I$1:$BS$65536,[4]Смета!$CC$1:$CK$65536</definedName>
    <definedName name="Дост_Кавказ">[5]Кабель!#REF!</definedName>
    <definedName name="Дост_Промсервис">[5]Кабель!$BR$9</definedName>
    <definedName name="Доставка_Алюр">#REF!</definedName>
    <definedName name="доставка_андромеда">#REF!</definedName>
    <definedName name="доставка_ВИМкабель">#REF!</definedName>
    <definedName name="Доставка_Дилявер">#REF!</definedName>
    <definedName name="доставка_кавказ">#REF!</definedName>
    <definedName name="_xlnm.Print_Titles" localSheetId="2">'02-01-04 Архитектурно-строи (2)'!$12:$12</definedName>
    <definedName name="_xlnm.Print_Titles" localSheetId="4">'02-01-05 Архитектурно-строитель'!$12:$12</definedName>
    <definedName name="_xlnm.Print_Titles" localSheetId="3">'02-01-06 Архитектурно-строитель'!$12:$12</definedName>
    <definedName name="_xlnm.Print_Titles" localSheetId="1">'ВСЕ СМЕТЫ КДС'!$12:$12</definedName>
    <definedName name="заказчики">[3]база!$A$1:$A$65536</definedName>
    <definedName name="Заключение">[6]Списки!$I$2:$I$4</definedName>
    <definedName name="к1">#REF!</definedName>
    <definedName name="к2">#REF!</definedName>
    <definedName name="к3">#REF!</definedName>
    <definedName name="Код_1">[4]Смета!#REF!</definedName>
    <definedName name="Кольч">'[2]исх дан'!$B$12</definedName>
    <definedName name="КОЛЬЧ_АВББШВ">'[2]исх дан'!#REF!</definedName>
    <definedName name="Конец">#REF!</definedName>
    <definedName name="конкр150">'[2]исх дан'!#REF!</definedName>
    <definedName name="конкр230">'[2]исх дан'!#REF!</definedName>
    <definedName name="конкр240">'[2]исх дан'!#REF!</definedName>
    <definedName name="КОНТРОЛЬНИК">'[2]исх дан'!#REF!</definedName>
    <definedName name="Копилка_объем">[4]Материалы!#REF!</definedName>
    <definedName name="Копилка_сумма">[4]Материалы!#REF!</definedName>
    <definedName name="КОРОБ_ДОБ_РОЗН">'[2]исх дан'!#REF!</definedName>
    <definedName name="КОРОБ_РФ">'[2]исх дан'!#REF!</definedName>
    <definedName name="_xlnm.Criteria">#REF!</definedName>
    <definedName name="КУРС">'[2]исх дан'!#REF!</definedName>
    <definedName name="КУРС_2Й_ЛИСТ">'[2]исх дан'!#REF!</definedName>
    <definedName name="Курс_Диалин">'[7]Эл-доп'!$U$4</definedName>
    <definedName name="КУРС_ЗАПАЗД">'[2]исх дан'!#REF!</definedName>
    <definedName name="Курс_ИЭК">'[7]Эл-доп'!$Z$4</definedName>
    <definedName name="КУРС_КОЛЬЧ">'[2]исх дан'!#REF!</definedName>
    <definedName name="КУРС_ЛУК">'[2]исх дан'!#REF!</definedName>
    <definedName name="КУРС_ЛУКИ">'[2]исх дан'!#REF!</definedName>
    <definedName name="КУРС_РК">'[2]исх дан'!#REF!</definedName>
    <definedName name="левон_опт">#REF!</definedName>
    <definedName name="левон_розн">#REF!</definedName>
    <definedName name="лист1">[8]Кабель!$A$1:$A$123,[8]Кабель!$GF$1:$GG$123,#REF!,#REF!,[8]Кабель!$A$423:$A$1102,[8]Кабель!$GF$423:$GG$1102</definedName>
    <definedName name="лист1_txt">[8]Кабель!$A$10:$A$123,[8]Кабель!$GF$10:$GG$123,#REF!,[8]Кабель!$GF$438:$GG$850</definedName>
    <definedName name="лист10">#REF!,#REF!</definedName>
    <definedName name="лист2">[7]Электрика!#REF!,[7]Электрика!#REF!,[7]Электрика!$B$1:$B$24,[7]Электрика!$AY$1:$AZ$24,[7]Электрика!#REF!,[7]Электрика!#REF!</definedName>
    <definedName name="лист2_txt">#REF!,[7]Электрика!$A$3:$B$24,[7]Электрика!$AY$3:$AZ$24,[7]Электрика!$AY$69:$AZ$129</definedName>
    <definedName name="лист3">#REF!,#REF!,#REF!,#REF!,#REF!,#REF!</definedName>
    <definedName name="лист3_txt">#REF!,#REF!,#REF!,#REF!</definedName>
    <definedName name="лист4">#REF!,#REF!,#REF!,#REF!,#REF!,#REF!</definedName>
    <definedName name="лист4_txt">#REF!,#REF!,#REF!,#REF!</definedName>
    <definedName name="лист8">#REF!,#REF!</definedName>
    <definedName name="ЛУКИ">#REF!</definedName>
    <definedName name="ЛУКИ_МЕДЬ">'[2]исх дан'!#REF!</definedName>
    <definedName name="Материалы01">[4]Материалы!$G$1:$O$65536,[4]Материалы!$Y$1:$CI$65536</definedName>
    <definedName name="Материалы02">[4]Материалы!$G$1:$X$65536,[4]Материалы!$AH$1:$CI$65536</definedName>
    <definedName name="Материалы03">[4]Материалы!$G$1:$AG$65536,[4]Материалы!$AQ$1:$CI$65536</definedName>
    <definedName name="Материалы04">[4]Материалы!$G$1:$AP$65536,[4]Материалы!$AZ$1:$CI$65536</definedName>
    <definedName name="Материалы05">[4]Материалы!$G$1:$AY$65536,[4]Материалы!$BI$1:$CI$65536</definedName>
    <definedName name="Материалы06">[4]Материалы!$G$1:$BH$65536,[4]Материалы!$BR$1:$CI$65536</definedName>
    <definedName name="Материалы07">[4]Материалы!$G$1:$BQ$65536,[4]Материалы!$CA$1:$CI$65536</definedName>
    <definedName name="Мин.нац.">[5]Кабель!#REF!</definedName>
    <definedName name="Мин_Нац">'[2]исх дан'!$B$9</definedName>
    <definedName name="ммм">'[2]исх дан'!#REF!</definedName>
    <definedName name="НаименованиеПород">[6]Списки!$B$2:$B$80</definedName>
    <definedName name="НАЦ_ГОФР">'[2]исх дан'!#REF!</definedName>
    <definedName name="НАЦ_ГОФР_СПЕЦ">'[2]исх дан'!#REF!</definedName>
    <definedName name="НАЦ_КОЛЬЧ">'[2]исх дан'!#REF!</definedName>
    <definedName name="НАЦ_КОРОБ">'[2]исх дан'!#REF!</definedName>
    <definedName name="нац_метрук">'[2]исх дан'!#REF!</definedName>
    <definedName name="нац_након">#REF!</definedName>
    <definedName name="НАЦ_НЕГОРЮЧ">#REF!</definedName>
    <definedName name="НАЦ_ОПТ">'[2]исх дан'!#REF!</definedName>
    <definedName name="НАЦ_ОПТ_КОЛЬЧ">'[2]исх дан'!#REF!</definedName>
    <definedName name="НАЦ_ОПТ_КОЛЬЧ_тпп">'[2]исх дан'!#REF!</definedName>
    <definedName name="НАЦ_РЫБ">'[2]исх дан'!#REF!</definedName>
    <definedName name="НАЦ_РЫБ_КРУПН">'[2]исх дан'!#REF!</definedName>
    <definedName name="НАЦ_РЫБ_МЕЛК">'[2]исх дан'!#REF!</definedName>
    <definedName name="НАЦ_СМОЛ_АВВГ">'[2]исх дан'!#REF!</definedName>
    <definedName name="НАЦ_СМОЛ_АПВ">'[2]исх дан'!#REF!</definedName>
    <definedName name="НАЦ_СМОЛ_М">'[2]исх дан'!#REF!</definedName>
    <definedName name="НАЦ_ТУРЦ_ОПТ">#REF!</definedName>
    <definedName name="НАЦ_ТУРЦ_РОЗН">#REF!</definedName>
    <definedName name="НАЦЕНКА">'[2]исх дан'!#REF!</definedName>
    <definedName name="НАЦЕНКА_150">'[2]исх дан'!#REF!</definedName>
    <definedName name="НАЦЕНКА_СЧЕТЧ">'[2]исх дан'!#REF!</definedName>
    <definedName name="НАЦЕНКА_СЧЕТЧИКИ">'[2]исх дан'!#REF!</definedName>
    <definedName name="НДС">'[2]исх дан'!#REF!</definedName>
    <definedName name="Номер_сметы">[9]Справочник!$A:$A</definedName>
    <definedName name="ООС">#REF!,#REF!</definedName>
    <definedName name="от_БИРЖЕВОГО">'[2]исх дан'!#REF!</definedName>
    <definedName name="ПВ">'[2]исх дан'!#REF!</definedName>
    <definedName name="ПВС_ОПТ">'[2]исх дан'!#REF!</definedName>
    <definedName name="ПВС_РОЗН">[10]ПРОЦЕНТЫ!$AQ$7</definedName>
    <definedName name="пр">#REF!,#REF!,#REF!,#REF!</definedName>
    <definedName name="Примечание">[6]Списки!$K$2:$K$25</definedName>
    <definedName name="ПУНП">'[2]исх дан'!#REF!</definedName>
    <definedName name="Расход_меди_кг_км_с_отходами">#REF!</definedName>
    <definedName name="рома1">[5]Кабель!$A$1:$A$136,#REF!,[5]Кабель!$FQ$1:$FQ$136,#REF!,#REF!,#REF!,[5]Кабель!$A$420:$A$1102,#REF!,[5]Кабель!$FQ$420:$FQ$1102</definedName>
    <definedName name="рома2">[7]Электрика!#REF!,[7]Электрика!#REF!,[7]Электрика!#REF!,[7]Электрика!$B$1:$B$24,[7]Электрика!$AY$1:$AZ$24,[7]Электрика!#REF!,[7]Электрика!#REF!</definedName>
    <definedName name="СКИДКА_в_КОЛЬЧУГ">#REF!</definedName>
    <definedName name="СКИДКА_КОЛЬЧ">'[2]исх дан'!$B$9</definedName>
    <definedName name="Смета">[4]Смета!#REF!</definedName>
    <definedName name="СПЕЦКУРС">'[2]исх дан'!$B$3</definedName>
    <definedName name="сроки">[3]Коэффициенты!$A$1:$A$65536</definedName>
    <definedName name="стадия_П">[3]база!$J$1:$J$65536</definedName>
    <definedName name="СТАР_КУРС">[10]ПРОЦЕНТЫ!$AQ$12</definedName>
    <definedName name="тек_курс">'[2]исх дан'!#REF!</definedName>
    <definedName name="текст1">[8]Кабель!$A$10:$A$123,[8]Кабель!$GF$10:$GG$123</definedName>
    <definedName name="текст10">#REF!,#REF!</definedName>
    <definedName name="текст11">#REF!,#REF!</definedName>
    <definedName name="текст12">#REF!,#REF!</definedName>
    <definedName name="текст2">[5]Кабель!$A$137:$A$419,#REF!</definedName>
    <definedName name="текст3">#REF!,#REF!</definedName>
    <definedName name="текст4">[7]Электрика!#REF!,[7]Электрика!#REF!</definedName>
    <definedName name="текст5">[7]Электрика!$A$3:$B$24,[7]Электрика!$AY$4:$AZ$24</definedName>
    <definedName name="текст6">[7]Электрика!$A$32:$B$129,[7]Электрика!#REF!</definedName>
    <definedName name="текст7">#REF!,#REF!</definedName>
    <definedName name="текст8">#REF!,#REF!</definedName>
    <definedName name="текст9">#REF!,#REF!</definedName>
    <definedName name="Титул00">#REF!</definedName>
    <definedName name="Титул01">#REF!,#REF!</definedName>
    <definedName name="Титул02">#REF!,#REF!</definedName>
    <definedName name="Титул03">#REF!,#REF!</definedName>
    <definedName name="Титул04">#REF!,#REF!</definedName>
    <definedName name="Титул05">#REF!,#REF!</definedName>
    <definedName name="Титул06">#REF!</definedName>
    <definedName name="тула1">[5]Кабель!$A$1:$A$136,[5]Кабель!#REF!,[5]Кабель!$FQ$1:$FQ$136,#REF!,[5]Кабель!#REF!,#REF!,[5]Кабель!$A$420:$A$1102,[5]Кабель!#REF!,[5]Кабель!$FQ$420:$FQ$1102</definedName>
    <definedName name="тула2">[7]Электрика!#REF!,[7]Электрика!#REF!,[7]Электрика!#REF!,[7]Электрика!$B$1:$B$24,[7]Электрика!$Y$1:$Y$2,[7]Электрика!$AZ$1:$AZ$24,[7]Электрика!#REF!,[7]Электрика!#REF!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37" i="5" l="1"/>
  <c r="H1337" i="5"/>
  <c r="I1337" i="5" l="1"/>
  <c r="F1627" i="5"/>
  <c r="M1627" i="5" l="1"/>
  <c r="K1523" i="5"/>
  <c r="G4459" i="1"/>
  <c r="G4451" i="1"/>
  <c r="H4460" i="1"/>
  <c r="K1351" i="5"/>
  <c r="N1187" i="5"/>
  <c r="K1071" i="5"/>
  <c r="G7265" i="1"/>
  <c r="G5271" i="1"/>
  <c r="G5262" i="1"/>
  <c r="K441" i="5" s="1"/>
  <c r="O1350" i="5"/>
  <c r="G7036" i="1"/>
  <c r="N1349" i="5" s="1"/>
  <c r="N1354" i="5"/>
  <c r="G7019" i="1"/>
  <c r="G7007" i="1"/>
  <c r="N1353" i="5" s="1"/>
  <c r="G7002" i="1"/>
  <c r="N1355" i="5" s="1"/>
  <c r="G6982" i="1"/>
  <c r="K1348" i="5" s="1"/>
  <c r="G6984" i="1"/>
  <c r="N1348" i="5" s="1"/>
  <c r="K1355" i="5"/>
  <c r="K1353" i="5"/>
  <c r="G6977" i="1"/>
  <c r="G6972" i="1"/>
  <c r="K1349" i="5" s="1"/>
  <c r="L1349" i="5" s="1"/>
  <c r="G6973" i="1"/>
  <c r="N1351" i="5" s="1"/>
  <c r="O1351" i="5" s="1"/>
  <c r="G7035" i="1"/>
  <c r="G7219" i="1"/>
  <c r="G7225" i="1"/>
  <c r="G7223" i="1"/>
  <c r="G7224" i="1"/>
  <c r="G7229" i="1"/>
  <c r="G7096" i="1"/>
  <c r="G7097" i="1"/>
  <c r="G7545" i="1"/>
  <c r="G7544" i="1"/>
  <c r="G7090" i="1"/>
  <c r="G6943" i="1"/>
  <c r="G7204" i="1"/>
  <c r="G7203" i="1"/>
  <c r="N1361" i="5" s="1"/>
  <c r="O1361" i="5" s="1"/>
  <c r="G7201" i="1"/>
  <c r="G7200" i="1"/>
  <c r="K1361" i="5" s="1"/>
  <c r="L1361" i="5" s="1"/>
  <c r="G7195" i="1"/>
  <c r="N1347" i="5" s="1"/>
  <c r="G7194" i="1"/>
  <c r="K1347" i="5" s="1"/>
  <c r="G7170" i="1"/>
  <c r="G7172" i="1"/>
  <c r="G7171" i="1"/>
  <c r="G7164" i="1"/>
  <c r="K1339" i="5" s="1"/>
  <c r="G7259" i="1"/>
  <c r="G7250" i="1"/>
  <c r="M1074" i="5"/>
  <c r="F1073" i="5"/>
  <c r="K1073" i="5"/>
  <c r="G7303" i="1"/>
  <c r="G7302" i="1"/>
  <c r="N1073" i="5" s="1"/>
  <c r="G7298" i="1"/>
  <c r="K1359" i="5" s="1"/>
  <c r="G7266" i="1"/>
  <c r="N1071" i="5"/>
  <c r="N1069" i="5"/>
  <c r="G7271" i="1"/>
  <c r="N1070" i="5" s="1"/>
  <c r="G7285" i="1"/>
  <c r="K1072" i="5" s="1"/>
  <c r="G7280" i="1"/>
  <c r="G7270" i="1"/>
  <c r="G7275" i="1"/>
  <c r="K1070" i="5"/>
  <c r="K1069" i="5"/>
  <c r="G8341" i="1"/>
  <c r="K928" i="5" s="1"/>
  <c r="L928" i="5" s="1"/>
  <c r="N928" i="5"/>
  <c r="O928" i="5" s="1"/>
  <c r="G8342" i="1"/>
  <c r="G8347" i="1"/>
  <c r="N927" i="5" s="1"/>
  <c r="O927" i="5" s="1"/>
  <c r="G8346" i="1"/>
  <c r="K927" i="5" s="1"/>
  <c r="L927" i="5" s="1"/>
  <c r="G8432" i="1"/>
  <c r="G7272" i="1"/>
  <c r="G7281" i="1"/>
  <c r="N1072" i="5" s="1"/>
  <c r="G7276" i="1"/>
  <c r="G7261" i="1"/>
  <c r="G7260" i="1"/>
  <c r="G8431" i="1"/>
  <c r="N889" i="5" s="1"/>
  <c r="G8430" i="1"/>
  <c r="K889" i="5" s="1"/>
  <c r="G8409" i="1"/>
  <c r="N881" i="5" s="1"/>
  <c r="G8408" i="1"/>
  <c r="G8369" i="1"/>
  <c r="G8368" i="1"/>
  <c r="G8367" i="1"/>
  <c r="K877" i="5" s="1"/>
  <c r="G8363" i="1"/>
  <c r="N868" i="5" s="1"/>
  <c r="G8362" i="1"/>
  <c r="G9108" i="1"/>
  <c r="G9107" i="1"/>
  <c r="G9106" i="1"/>
  <c r="G9105" i="1"/>
  <c r="G9104" i="1"/>
  <c r="G9103" i="1"/>
  <c r="N1627" i="5" s="1"/>
  <c r="G9102" i="1"/>
  <c r="G9097" i="1"/>
  <c r="G9093" i="1"/>
  <c r="G9089" i="1"/>
  <c r="G9088" i="1"/>
  <c r="G9084" i="1"/>
  <c r="G9083" i="1"/>
  <c r="G9079" i="1"/>
  <c r="G9075" i="1"/>
  <c r="N1626" i="5" s="1"/>
  <c r="G9074" i="1"/>
  <c r="K1626" i="5" s="1"/>
  <c r="G9070" i="1"/>
  <c r="G9069" i="1"/>
  <c r="G9064" i="1"/>
  <c r="G9061" i="1"/>
  <c r="G9060" i="1"/>
  <c r="G9059" i="1"/>
  <c r="K1625" i="5" s="1"/>
  <c r="G9055" i="1"/>
  <c r="G9054" i="1"/>
  <c r="G7255" i="1"/>
  <c r="N967" i="5" s="1"/>
  <c r="G6968" i="1"/>
  <c r="N1066" i="5" s="1"/>
  <c r="G6959" i="1"/>
  <c r="G6307" i="1"/>
  <c r="G6303" i="1"/>
  <c r="G6298" i="1"/>
  <c r="G6297" i="1"/>
  <c r="G6279" i="1"/>
  <c r="G6278" i="1"/>
  <c r="G6277" i="1"/>
  <c r="G6276" i="1"/>
  <c r="G6275" i="1"/>
  <c r="G6274" i="1"/>
  <c r="G6273" i="1"/>
  <c r="G6272" i="1"/>
  <c r="G6257" i="1"/>
  <c r="G6256" i="1"/>
  <c r="K1189" i="5" s="1"/>
  <c r="G6250" i="1"/>
  <c r="N1190" i="5" s="1"/>
  <c r="O1190" i="5" s="1"/>
  <c r="G6249" i="1"/>
  <c r="K1190" i="5" s="1"/>
  <c r="L1190" i="5" s="1"/>
  <c r="G6237" i="1"/>
  <c r="G6236" i="1"/>
  <c r="G6226" i="1"/>
  <c r="G6221" i="1"/>
  <c r="G6216" i="1"/>
  <c r="G6215" i="1"/>
  <c r="G6191" i="1"/>
  <c r="G6190" i="1"/>
  <c r="G6185" i="1"/>
  <c r="G6179" i="1"/>
  <c r="G6175" i="1"/>
  <c r="G6174" i="1"/>
  <c r="G6170" i="1"/>
  <c r="G6169" i="1"/>
  <c r="K1184" i="5" s="1"/>
  <c r="G6165" i="1"/>
  <c r="G6164" i="1"/>
  <c r="G5266" i="1"/>
  <c r="G5265" i="1"/>
  <c r="G5264" i="1"/>
  <c r="G5263" i="1"/>
  <c r="G5258" i="1"/>
  <c r="G5257" i="1"/>
  <c r="G5256" i="1"/>
  <c r="G5255" i="1"/>
  <c r="G5254" i="1"/>
  <c r="G5253" i="1"/>
  <c r="G5209" i="1"/>
  <c r="G5197" i="1"/>
  <c r="G5184" i="1"/>
  <c r="G5181" i="1"/>
  <c r="G5180" i="1"/>
  <c r="G5179" i="1"/>
  <c r="G5178" i="1"/>
  <c r="G5177" i="1"/>
  <c r="G5171" i="1"/>
  <c r="G5170" i="1"/>
  <c r="G5165" i="1"/>
  <c r="G5164" i="1"/>
  <c r="G5156" i="1"/>
  <c r="G5155" i="1"/>
  <c r="G5150" i="1"/>
  <c r="G5149" i="1"/>
  <c r="G5144" i="1"/>
  <c r="N442" i="5" s="1"/>
  <c r="O442" i="5" s="1"/>
  <c r="G5143" i="1"/>
  <c r="G5142" i="1"/>
  <c r="G5141" i="1"/>
  <c r="G5140" i="1"/>
  <c r="G5131" i="1"/>
  <c r="G5125" i="1"/>
  <c r="G5124" i="1"/>
  <c r="G5118" i="1"/>
  <c r="G5109" i="1"/>
  <c r="G5108" i="1"/>
  <c r="G5107" i="1"/>
  <c r="G5106" i="1"/>
  <c r="G5096" i="1"/>
  <c r="G5095" i="1"/>
  <c r="G5043" i="1"/>
  <c r="G5042" i="1"/>
  <c r="G5041" i="1"/>
  <c r="M969" i="5"/>
  <c r="H969" i="5"/>
  <c r="G4793" i="1"/>
  <c r="G4783" i="1"/>
  <c r="N398" i="5" s="1"/>
  <c r="G4769" i="1"/>
  <c r="G4768" i="1"/>
  <c r="G4764" i="1"/>
  <c r="G4760" i="1"/>
  <c r="H4764" i="1" s="1"/>
  <c r="K398" i="5" s="1"/>
  <c r="G4733" i="1"/>
  <c r="G4732" i="1"/>
  <c r="G4728" i="1"/>
  <c r="G4724" i="1"/>
  <c r="G4720" i="1"/>
  <c r="G4697" i="1"/>
  <c r="G4696" i="1"/>
  <c r="G4692" i="1"/>
  <c r="G4688" i="1"/>
  <c r="G4684" i="1"/>
  <c r="G4680" i="1"/>
  <c r="G4509" i="1"/>
  <c r="G4505" i="1"/>
  <c r="G4504" i="1"/>
  <c r="G4503" i="1"/>
  <c r="G4499" i="1"/>
  <c r="G4494" i="1"/>
  <c r="G4490" i="1"/>
  <c r="G4491" i="1"/>
  <c r="G4492" i="1"/>
  <c r="G4493" i="1"/>
  <c r="G4483" i="1"/>
  <c r="G4484" i="1"/>
  <c r="G4485" i="1"/>
  <c r="G4486" i="1"/>
  <c r="G4487" i="1"/>
  <c r="G4488" i="1"/>
  <c r="G4489" i="1"/>
  <c r="G4482" i="1"/>
  <c r="G4481" i="1"/>
  <c r="G4476" i="1"/>
  <c r="G4475" i="1"/>
  <c r="G4470" i="1"/>
  <c r="G4469" i="1"/>
  <c r="G4464" i="1"/>
  <c r="G4463" i="1"/>
  <c r="G4462" i="1"/>
  <c r="G4461" i="1"/>
  <c r="G4460" i="1"/>
  <c r="G4454" i="1"/>
  <c r="K1555" i="5" s="1"/>
  <c r="G4382" i="1"/>
  <c r="G3198" i="1"/>
  <c r="G3197" i="1"/>
  <c r="G3196" i="1"/>
  <c r="G3195" i="1"/>
  <c r="G3194" i="1"/>
  <c r="G3189" i="1"/>
  <c r="G3104" i="1"/>
  <c r="G2937" i="1"/>
  <c r="K20" i="5" s="1"/>
  <c r="G2933" i="1"/>
  <c r="K22" i="5" s="1"/>
  <c r="L22" i="5" s="1"/>
  <c r="G2661" i="1"/>
  <c r="G2656" i="1"/>
  <c r="G2633" i="1"/>
  <c r="G2632" i="1"/>
  <c r="I2552" i="1"/>
  <c r="H2552" i="1"/>
  <c r="I2551" i="1"/>
  <c r="H2551" i="1"/>
  <c r="G2484" i="1"/>
  <c r="G2483" i="1"/>
  <c r="G2482" i="1"/>
  <c r="G2478" i="1"/>
  <c r="G2477" i="1"/>
  <c r="G2473" i="1"/>
  <c r="G2449" i="1"/>
  <c r="G2448" i="1"/>
  <c r="K967" i="5"/>
  <c r="G2447" i="1"/>
  <c r="G2423" i="1"/>
  <c r="G2422" i="1"/>
  <c r="G2421" i="1"/>
  <c r="G2362" i="1"/>
  <c r="G2361" i="1"/>
  <c r="G2360" i="1"/>
  <c r="N1093" i="5" s="1"/>
  <c r="N1092" i="5" s="1"/>
  <c r="G2359" i="1"/>
  <c r="K1093" i="5" s="1"/>
  <c r="K1092" i="5" s="1"/>
  <c r="G1955" i="1"/>
  <c r="G1954" i="1"/>
  <c r="G1950" i="1"/>
  <c r="G1949" i="1"/>
  <c r="G1945" i="1"/>
  <c r="G1944" i="1"/>
  <c r="G1927" i="1"/>
  <c r="G1926" i="1"/>
  <c r="N966" i="5"/>
  <c r="G1925" i="1"/>
  <c r="G1822" i="1"/>
  <c r="G1821" i="1"/>
  <c r="G1820" i="1"/>
  <c r="G1819" i="1"/>
  <c r="G6963" i="1"/>
  <c r="K1354" i="5" s="1"/>
  <c r="G1263" i="1"/>
  <c r="G1262" i="1"/>
  <c r="G1261" i="1"/>
  <c r="G1257" i="1"/>
  <c r="G1256" i="1"/>
  <c r="G1252" i="1"/>
  <c r="G1248" i="1"/>
  <c r="G1247" i="1"/>
  <c r="G723" i="1"/>
  <c r="K6" i="5" s="1"/>
  <c r="L6" i="5" s="1"/>
  <c r="G469" i="1"/>
  <c r="N1126" i="5" s="1"/>
  <c r="G468" i="1"/>
  <c r="G467" i="1"/>
  <c r="G466" i="1"/>
  <c r="G465" i="1"/>
  <c r="G398" i="1"/>
  <c r="G397" i="1"/>
  <c r="G393" i="1"/>
  <c r="G388" i="1"/>
  <c r="G387" i="1"/>
  <c r="G383" i="1"/>
  <c r="G382" i="1"/>
  <c r="G381" i="1"/>
  <c r="G73" i="1"/>
  <c r="G72" i="1"/>
  <c r="G68" i="1"/>
  <c r="G67" i="1"/>
  <c r="G66" i="1"/>
  <c r="G65" i="1"/>
  <c r="G64" i="1"/>
  <c r="G63" i="1"/>
  <c r="G62" i="1"/>
  <c r="G61" i="1"/>
  <c r="G60" i="1"/>
  <c r="G56" i="1"/>
  <c r="G55" i="1"/>
  <c r="F103" i="5"/>
  <c r="H103" i="5"/>
  <c r="N965" i="5"/>
  <c r="K1185" i="5"/>
  <c r="K1187" i="5"/>
  <c r="N1188" i="5"/>
  <c r="O1188" i="5" s="1"/>
  <c r="K1188" i="5"/>
  <c r="L1188" i="5" s="1"/>
  <c r="N1192" i="5"/>
  <c r="O1192" i="5" s="1"/>
  <c r="K1192" i="5"/>
  <c r="L1192" i="5" s="1"/>
  <c r="N1189" i="5"/>
  <c r="N1183" i="5"/>
  <c r="N1184" i="5"/>
  <c r="N1179" i="5"/>
  <c r="O1179" i="5"/>
  <c r="K1179" i="5"/>
  <c r="L1179" i="5" s="1"/>
  <c r="M1185" i="5"/>
  <c r="H1186" i="5"/>
  <c r="I1627" i="5"/>
  <c r="K1627" i="5"/>
  <c r="M1583" i="5"/>
  <c r="M1582" i="5"/>
  <c r="M1581" i="5"/>
  <c r="M1580" i="5"/>
  <c r="M1579" i="5"/>
  <c r="M1578" i="5"/>
  <c r="M1577" i="5"/>
  <c r="M1576" i="5"/>
  <c r="M1575" i="5"/>
  <c r="M1574" i="5"/>
  <c r="M1573" i="5"/>
  <c r="M1572" i="5"/>
  <c r="M1571" i="5"/>
  <c r="M1570" i="5"/>
  <c r="M1569" i="5"/>
  <c r="M1568" i="5"/>
  <c r="M1567" i="5"/>
  <c r="M1566" i="5"/>
  <c r="M1565" i="5"/>
  <c r="M1564" i="5"/>
  <c r="M1563" i="5"/>
  <c r="M1562" i="5"/>
  <c r="M1561" i="5"/>
  <c r="M1560" i="5"/>
  <c r="M1559" i="5"/>
  <c r="M1545" i="5"/>
  <c r="M1544" i="5"/>
  <c r="M1543" i="5"/>
  <c r="M1542" i="5"/>
  <c r="M1541" i="5"/>
  <c r="M1540" i="5"/>
  <c r="M1539" i="5"/>
  <c r="M1538" i="5"/>
  <c r="M1537" i="5"/>
  <c r="M1536" i="5"/>
  <c r="M1535" i="5"/>
  <c r="M1534" i="5"/>
  <c r="M1533" i="5"/>
  <c r="M1532" i="5"/>
  <c r="M1531" i="5"/>
  <c r="M1530" i="5"/>
  <c r="M1529" i="5"/>
  <c r="M1528" i="5"/>
  <c r="M1527" i="5"/>
  <c r="M1514" i="5"/>
  <c r="M1513" i="5"/>
  <c r="M1512" i="5"/>
  <c r="M1511" i="5"/>
  <c r="M1510" i="5"/>
  <c r="M1509" i="5"/>
  <c r="M1508" i="5"/>
  <c r="M1507" i="5"/>
  <c r="M1506" i="5"/>
  <c r="M1505" i="5"/>
  <c r="M1504" i="5"/>
  <c r="M1503" i="5"/>
  <c r="M1502" i="5"/>
  <c r="M1501" i="5"/>
  <c r="M1500" i="5"/>
  <c r="M1499" i="5"/>
  <c r="M1498" i="5"/>
  <c r="M1497" i="5"/>
  <c r="M1496" i="5"/>
  <c r="M1495" i="5"/>
  <c r="M1461" i="5"/>
  <c r="M1460" i="5"/>
  <c r="M1459" i="5"/>
  <c r="M1458" i="5"/>
  <c r="M1457" i="5"/>
  <c r="M1456" i="5"/>
  <c r="M1193" i="5"/>
  <c r="M1182" i="5"/>
  <c r="M1181" i="5"/>
  <c r="M1180" i="5"/>
  <c r="K1158" i="5"/>
  <c r="G1234" i="1"/>
  <c r="M1053" i="5"/>
  <c r="M1052" i="5"/>
  <c r="M1051" i="5"/>
  <c r="M1050" i="5"/>
  <c r="M1048" i="5"/>
  <c r="M1047" i="5"/>
  <c r="M1046" i="5"/>
  <c r="M1045" i="5"/>
  <c r="M1044" i="5"/>
  <c r="M1043" i="5"/>
  <c r="M1040" i="5"/>
  <c r="M1039" i="5"/>
  <c r="M1038" i="5"/>
  <c r="M1037" i="5"/>
  <c r="M1036" i="5"/>
  <c r="M1035" i="5"/>
  <c r="M1034" i="5"/>
  <c r="M1033" i="5"/>
  <c r="M1032" i="5"/>
  <c r="M1031" i="5"/>
  <c r="M1030" i="5"/>
  <c r="M1029" i="5"/>
  <c r="M1028" i="5"/>
  <c r="M1027" i="5"/>
  <c r="M1026" i="5"/>
  <c r="M1025" i="5"/>
  <c r="M1024" i="5"/>
  <c r="M997" i="5"/>
  <c r="M956" i="5"/>
  <c r="M955" i="5"/>
  <c r="M954" i="5"/>
  <c r="M953" i="5"/>
  <c r="M952" i="5"/>
  <c r="M951" i="5"/>
  <c r="M950" i="5"/>
  <c r="M949" i="5"/>
  <c r="M940" i="5"/>
  <c r="M866" i="5"/>
  <c r="M343" i="5"/>
  <c r="M342" i="5"/>
  <c r="M341" i="5"/>
  <c r="M340" i="5"/>
  <c r="M339" i="5"/>
  <c r="M338" i="5"/>
  <c r="M337" i="5"/>
  <c r="M336" i="5"/>
  <c r="M335" i="5"/>
  <c r="M334" i="5"/>
  <c r="M333" i="5"/>
  <c r="M332" i="5"/>
  <c r="M331" i="5"/>
  <c r="M330" i="5"/>
  <c r="M329" i="5"/>
  <c r="M328" i="5"/>
  <c r="M327" i="5"/>
  <c r="M326" i="5"/>
  <c r="M325" i="5"/>
  <c r="M324" i="5"/>
  <c r="M323" i="5"/>
  <c r="M322" i="5"/>
  <c r="M321" i="5"/>
  <c r="M320" i="5"/>
  <c r="M319" i="5"/>
  <c r="M318" i="5"/>
  <c r="M264" i="5"/>
  <c r="M263" i="5"/>
  <c r="M262" i="5"/>
  <c r="M261" i="5"/>
  <c r="M260" i="5"/>
  <c r="M259" i="5"/>
  <c r="M258" i="5"/>
  <c r="M257" i="5"/>
  <c r="M256" i="5"/>
  <c r="M255" i="5"/>
  <c r="M254" i="5"/>
  <c r="M253" i="5"/>
  <c r="M252" i="5"/>
  <c r="M251" i="5"/>
  <c r="M250" i="5"/>
  <c r="M249" i="5"/>
  <c r="M248" i="5"/>
  <c r="M247" i="5"/>
  <c r="M246" i="5"/>
  <c r="M245" i="5"/>
  <c r="M244" i="5"/>
  <c r="M243" i="5"/>
  <c r="M242" i="5"/>
  <c r="M241" i="5"/>
  <c r="M240" i="5"/>
  <c r="M239" i="5"/>
  <c r="M238" i="5"/>
  <c r="M237" i="5"/>
  <c r="M236" i="5"/>
  <c r="M235" i="5"/>
  <c r="M234" i="5"/>
  <c r="M233" i="5"/>
  <c r="M232" i="5"/>
  <c r="M231" i="5"/>
  <c r="M230" i="5"/>
  <c r="M229" i="5"/>
  <c r="M228" i="5"/>
  <c r="H2546" i="1"/>
  <c r="N668" i="5"/>
  <c r="O668" i="5" s="1"/>
  <c r="K668" i="5"/>
  <c r="K442" i="5"/>
  <c r="L442" i="5" s="1"/>
  <c r="G50" i="1"/>
  <c r="H5264" i="1"/>
  <c r="H5256" i="1"/>
  <c r="N441" i="5" s="1"/>
  <c r="K188" i="5"/>
  <c r="H5106" i="1"/>
  <c r="N443" i="5" s="1"/>
  <c r="K443" i="5"/>
  <c r="L443" i="5" s="1"/>
  <c r="N397" i="5"/>
  <c r="H4689" i="1"/>
  <c r="K397" i="5" s="1"/>
  <c r="K1126" i="5"/>
  <c r="L7208" i="1"/>
  <c r="L7212" i="1"/>
  <c r="D1106" i="5"/>
  <c r="H1950" i="1"/>
  <c r="H1945" i="1"/>
  <c r="H2548" i="1"/>
  <c r="I2548" i="1"/>
  <c r="I2547" i="1"/>
  <c r="I2546" i="1"/>
  <c r="H2630" i="1"/>
  <c r="K33" i="5"/>
  <c r="L33" i="5" s="1"/>
  <c r="N33" i="5"/>
  <c r="O33" i="5" s="1"/>
  <c r="G2631" i="1"/>
  <c r="G2630" i="1"/>
  <c r="H2547" i="1"/>
  <c r="D1633" i="5"/>
  <c r="A1626" i="5"/>
  <c r="A1627" i="5" s="1"/>
  <c r="A1635" i="5" s="1"/>
  <c r="A1636" i="5" s="1"/>
  <c r="A1637" i="5" s="1"/>
  <c r="A1638" i="5" s="1"/>
  <c r="A1639" i="5" s="1"/>
  <c r="A1640" i="5" s="1"/>
  <c r="A1641" i="5" s="1"/>
  <c r="A1642" i="5" s="1"/>
  <c r="A1643" i="5" s="1"/>
  <c r="A1644" i="5" s="1"/>
  <c r="A1645" i="5" s="1"/>
  <c r="D1619" i="5"/>
  <c r="D1618" i="5"/>
  <c r="D1614" i="5"/>
  <c r="D1613" i="5"/>
  <c r="H1591" i="5"/>
  <c r="F1591" i="5"/>
  <c r="M1586" i="5"/>
  <c r="D1586" i="5"/>
  <c r="D1579" i="5"/>
  <c r="D1578" i="5"/>
  <c r="D1574" i="5"/>
  <c r="D1573" i="5"/>
  <c r="H1554" i="5"/>
  <c r="F1554" i="5"/>
  <c r="M1549" i="5"/>
  <c r="D1549" i="5"/>
  <c r="A1548" i="5"/>
  <c r="A1549" i="5" s="1"/>
  <c r="A1551" i="5" s="1"/>
  <c r="A1552" i="5" s="1"/>
  <c r="A1553" i="5" s="1"/>
  <c r="A1555" i="5" s="1"/>
  <c r="A1556" i="5" s="1"/>
  <c r="A1557" i="5" s="1"/>
  <c r="A1558" i="5" s="1"/>
  <c r="A1584" i="5" s="1"/>
  <c r="A1585" i="5" s="1"/>
  <c r="A1586" i="5" s="1"/>
  <c r="A1588" i="5" s="1"/>
  <c r="A1589" i="5" s="1"/>
  <c r="A1590" i="5" s="1"/>
  <c r="A1592" i="5" s="1"/>
  <c r="A1593" i="5" s="1"/>
  <c r="D1542" i="5"/>
  <c r="D1541" i="5"/>
  <c r="A1529" i="5"/>
  <c r="A1530" i="5" s="1"/>
  <c r="A1531" i="5" s="1"/>
  <c r="A1532" i="5" s="1"/>
  <c r="A1533" i="5" s="1"/>
  <c r="A1534" i="5" s="1"/>
  <c r="A1535" i="5" s="1"/>
  <c r="A1536" i="5" s="1"/>
  <c r="A1537" i="5" s="1"/>
  <c r="A1538" i="5" s="1"/>
  <c r="A1539" i="5" s="1"/>
  <c r="A1540" i="5" s="1"/>
  <c r="A1541" i="5" s="1"/>
  <c r="A1542" i="5" s="1"/>
  <c r="H1522" i="5"/>
  <c r="F1522" i="5"/>
  <c r="M1517" i="5"/>
  <c r="D1517" i="5"/>
  <c r="A1516" i="5"/>
  <c r="A1517" i="5" s="1"/>
  <c r="A1519" i="5" s="1"/>
  <c r="A1520" i="5" s="1"/>
  <c r="A1521" i="5" s="1"/>
  <c r="A1523" i="5" s="1"/>
  <c r="A1524" i="5" s="1"/>
  <c r="A1525" i="5" s="1"/>
  <c r="A1526" i="5" s="1"/>
  <c r="M1515" i="5"/>
  <c r="D1515" i="5"/>
  <c r="D1510" i="5"/>
  <c r="D1509" i="5"/>
  <c r="H1490" i="5"/>
  <c r="F1490" i="5"/>
  <c r="M1485" i="5"/>
  <c r="D1485" i="5"/>
  <c r="A1484" i="5"/>
  <c r="A1485" i="5" s="1"/>
  <c r="A1487" i="5" s="1"/>
  <c r="A1488" i="5" s="1"/>
  <c r="A1489" i="5" s="1"/>
  <c r="A1491" i="5" s="1"/>
  <c r="A1492" i="5" s="1"/>
  <c r="A1493" i="5" s="1"/>
  <c r="A1494" i="5" s="1"/>
  <c r="M1483" i="5"/>
  <c r="D1483" i="5"/>
  <c r="M1399" i="5"/>
  <c r="D1399" i="5"/>
  <c r="D1398" i="5"/>
  <c r="M1397" i="5"/>
  <c r="D1397" i="5"/>
  <c r="M1378" i="5"/>
  <c r="M1360" i="5"/>
  <c r="M1213" i="5"/>
  <c r="M1212" i="5"/>
  <c r="M1211" i="5"/>
  <c r="M1210" i="5"/>
  <c r="M1209" i="5"/>
  <c r="M1208" i="5"/>
  <c r="M1207" i="5"/>
  <c r="M1206" i="5"/>
  <c r="M1205" i="5"/>
  <c r="M1204" i="5"/>
  <c r="M1203" i="5"/>
  <c r="M1202" i="5"/>
  <c r="M1201" i="5"/>
  <c r="M1200" i="5"/>
  <c r="M1198" i="5"/>
  <c r="M1197" i="5"/>
  <c r="M1196" i="5"/>
  <c r="M1195" i="5"/>
  <c r="M1194" i="5"/>
  <c r="M1191" i="5"/>
  <c r="M1189" i="5"/>
  <c r="O1187" i="5"/>
  <c r="M1186" i="5"/>
  <c r="H1184" i="5"/>
  <c r="H1160" i="5"/>
  <c r="H1159" i="5"/>
  <c r="H1156" i="5"/>
  <c r="F1156" i="5"/>
  <c r="H1127" i="5"/>
  <c r="F1127" i="5"/>
  <c r="H1126" i="5"/>
  <c r="H1125" i="5"/>
  <c r="F1125" i="5"/>
  <c r="F1092" i="5"/>
  <c r="D1042" i="5"/>
  <c r="D1011" i="5"/>
  <c r="M968" i="5"/>
  <c r="O968" i="5" s="1"/>
  <c r="M944" i="5"/>
  <c r="D944" i="5"/>
  <c r="M943" i="5"/>
  <c r="D943" i="5"/>
  <c r="M714" i="5"/>
  <c r="D714" i="5"/>
  <c r="M443" i="5"/>
  <c r="M441" i="5"/>
  <c r="M402" i="5"/>
  <c r="H216" i="5"/>
  <c r="F216" i="5"/>
  <c r="H185" i="5"/>
  <c r="F185" i="5"/>
  <c r="H184" i="5"/>
  <c r="F184" i="5"/>
  <c r="H183" i="5"/>
  <c r="F183" i="5"/>
  <c r="M178" i="5"/>
  <c r="M177" i="5"/>
  <c r="M176" i="5"/>
  <c r="M175" i="5"/>
  <c r="M174" i="5"/>
  <c r="M173" i="5"/>
  <c r="M172" i="5"/>
  <c r="M171" i="5"/>
  <c r="M170" i="5"/>
  <c r="M169" i="5"/>
  <c r="M168" i="5"/>
  <c r="M167" i="5"/>
  <c r="M166" i="5"/>
  <c r="M165" i="5"/>
  <c r="M164" i="5"/>
  <c r="M163" i="5"/>
  <c r="M162" i="5"/>
  <c r="M161" i="5"/>
  <c r="M160" i="5"/>
  <c r="M159" i="5"/>
  <c r="M158" i="5"/>
  <c r="M157" i="5"/>
  <c r="M156" i="5"/>
  <c r="M155" i="5"/>
  <c r="M154" i="5"/>
  <c r="M153" i="5"/>
  <c r="M152" i="5"/>
  <c r="M151" i="5"/>
  <c r="M150" i="5"/>
  <c r="M149" i="5"/>
  <c r="M148" i="5"/>
  <c r="M147" i="5"/>
  <c r="M146" i="5"/>
  <c r="M145" i="5"/>
  <c r="M144" i="5"/>
  <c r="M143" i="5"/>
  <c r="M142" i="5"/>
  <c r="M141" i="5"/>
  <c r="M140" i="5"/>
  <c r="M139" i="5"/>
  <c r="M138" i="5"/>
  <c r="M137" i="5"/>
  <c r="M136" i="5"/>
  <c r="M134" i="5"/>
  <c r="F134" i="5"/>
  <c r="M133" i="5"/>
  <c r="M132" i="5"/>
  <c r="M131" i="5"/>
  <c r="M130" i="5"/>
  <c r="M129" i="5"/>
  <c r="M128" i="5"/>
  <c r="M127" i="5"/>
  <c r="M126" i="5"/>
  <c r="M125" i="5"/>
  <c r="M124" i="5"/>
  <c r="M123" i="5"/>
  <c r="M122" i="5"/>
  <c r="M121" i="5"/>
  <c r="M119" i="5"/>
  <c r="M118" i="5"/>
  <c r="M117" i="5"/>
  <c r="M116" i="5"/>
  <c r="M115" i="5"/>
  <c r="M114" i="5"/>
  <c r="M113" i="5"/>
  <c r="M112" i="5"/>
  <c r="M111" i="5"/>
  <c r="M110" i="5"/>
  <c r="M109" i="5"/>
  <c r="M108" i="5"/>
  <c r="M107" i="5"/>
  <c r="M106" i="5"/>
  <c r="M105" i="5"/>
  <c r="M104" i="5"/>
  <c r="M102" i="5"/>
  <c r="M101" i="5"/>
  <c r="M100" i="5"/>
  <c r="M99" i="5"/>
  <c r="M98" i="5"/>
  <c r="M97" i="5"/>
  <c r="M96" i="5"/>
  <c r="M95" i="5"/>
  <c r="M94" i="5"/>
  <c r="M93" i="5"/>
  <c r="M92" i="5"/>
  <c r="M91" i="5"/>
  <c r="M90" i="5"/>
  <c r="M89" i="5"/>
  <c r="M88" i="5"/>
  <c r="M87" i="5"/>
  <c r="M86" i="5"/>
  <c r="M85" i="5"/>
  <c r="M84" i="5"/>
  <c r="M83" i="5"/>
  <c r="M82" i="5"/>
  <c r="M81" i="5"/>
  <c r="M80" i="5"/>
  <c r="M79" i="5"/>
  <c r="M78" i="5"/>
  <c r="M77" i="5"/>
  <c r="M76" i="5"/>
  <c r="M75" i="5"/>
  <c r="M74" i="5"/>
  <c r="M73" i="5"/>
  <c r="M72" i="5"/>
  <c r="M71" i="5"/>
  <c r="M70" i="5"/>
  <c r="M69" i="5"/>
  <c r="M68" i="5"/>
  <c r="M67" i="5"/>
  <c r="M66" i="5"/>
  <c r="M64" i="5"/>
  <c r="M63" i="5"/>
  <c r="M62" i="5"/>
  <c r="M61" i="5"/>
  <c r="M60" i="5"/>
  <c r="M59" i="5"/>
  <c r="M58" i="5"/>
  <c r="M57" i="5"/>
  <c r="M56" i="5"/>
  <c r="F55" i="5"/>
  <c r="M52" i="5"/>
  <c r="M51" i="5"/>
  <c r="M50" i="5"/>
  <c r="M49" i="5"/>
  <c r="M48" i="5"/>
  <c r="M47" i="5"/>
  <c r="M46" i="5"/>
  <c r="M45" i="5"/>
  <c r="M44" i="5"/>
  <c r="M43" i="5"/>
  <c r="M42" i="5"/>
  <c r="M41" i="5"/>
  <c r="M40" i="5"/>
  <c r="M39" i="5"/>
  <c r="M35" i="5"/>
  <c r="M34" i="5"/>
  <c r="F32" i="5"/>
  <c r="M27" i="5"/>
  <c r="D27" i="5"/>
  <c r="M26" i="5"/>
  <c r="D26" i="5"/>
  <c r="M25" i="5"/>
  <c r="H22" i="5"/>
  <c r="M21" i="5"/>
  <c r="F21" i="5"/>
  <c r="H20" i="5"/>
  <c r="M18" i="5"/>
  <c r="M17" i="5"/>
  <c r="M16" i="5"/>
  <c r="H12" i="5"/>
  <c r="F12" i="5"/>
  <c r="M11" i="5"/>
  <c r="M10" i="5"/>
  <c r="M9" i="5"/>
  <c r="F8" i="5"/>
  <c r="M7" i="5"/>
  <c r="M6" i="5"/>
  <c r="L1240" i="1"/>
  <c r="M1240" i="1" s="1"/>
  <c r="O1240" i="1" s="1"/>
  <c r="L1239" i="1"/>
  <c r="M1239" i="1" s="1"/>
  <c r="O1239" i="1" s="1"/>
  <c r="G1238" i="1"/>
  <c r="H1238" i="1" s="1"/>
  <c r="L1234" i="1"/>
  <c r="M1234" i="1" s="1"/>
  <c r="O1234" i="1" s="1"/>
  <c r="G1233" i="1"/>
  <c r="H1233" i="1" s="1"/>
  <c r="J1233" i="1" s="1"/>
  <c r="G1229" i="1"/>
  <c r="H1229" i="1" s="1"/>
  <c r="G601" i="1"/>
  <c r="I601" i="1" s="1"/>
  <c r="N53" i="5" s="1"/>
  <c r="G600" i="1"/>
  <c r="I600" i="1" s="1"/>
  <c r="K53" i="5" s="1"/>
  <c r="L53" i="5" s="1"/>
  <c r="G595" i="1"/>
  <c r="G590" i="1"/>
  <c r="G589" i="1"/>
  <c r="G585" i="1"/>
  <c r="H585" i="1" s="1"/>
  <c r="G584" i="1"/>
  <c r="L583" i="1" s="1"/>
  <c r="N55" i="5" s="1"/>
  <c r="O55" i="5" s="1"/>
  <c r="G583" i="1"/>
  <c r="H583" i="1" s="1"/>
  <c r="J583" i="1" s="1"/>
  <c r="K55" i="5" s="1"/>
  <c r="G164" i="1"/>
  <c r="G165" i="1"/>
  <c r="G169" i="1"/>
  <c r="G170" i="1"/>
  <c r="G174" i="1"/>
  <c r="G176" i="1"/>
  <c r="G180" i="1"/>
  <c r="G181" i="1"/>
  <c r="G25" i="4"/>
  <c r="G20" i="4"/>
  <c r="H20" i="4" s="1"/>
  <c r="G19" i="4"/>
  <c r="L18" i="4" s="1"/>
  <c r="G24" i="4"/>
  <c r="G18" i="4"/>
  <c r="H18" i="4" s="1"/>
  <c r="G36" i="4"/>
  <c r="G35" i="4"/>
  <c r="G30" i="4"/>
  <c r="G51" i="1"/>
  <c r="J18" i="4" l="1"/>
  <c r="N877" i="5"/>
  <c r="K1352" i="5"/>
  <c r="N1359" i="5"/>
  <c r="O1359" i="5" s="1"/>
  <c r="N1384" i="5"/>
  <c r="K1491" i="5"/>
  <c r="K1350" i="5"/>
  <c r="N1352" i="5"/>
  <c r="O443" i="5"/>
  <c r="O1189" i="5"/>
  <c r="O441" i="5"/>
  <c r="L441" i="5"/>
  <c r="I1554" i="5"/>
  <c r="M103" i="5"/>
  <c r="I185" i="5"/>
  <c r="F969" i="5"/>
  <c r="I969" i="5" s="1"/>
  <c r="H714" i="5"/>
  <c r="I216" i="5"/>
  <c r="H1185" i="5"/>
  <c r="I103" i="5"/>
  <c r="H1189" i="5"/>
  <c r="H1074" i="5"/>
  <c r="F1185" i="5"/>
  <c r="F1074" i="5"/>
  <c r="L1158" i="5"/>
  <c r="I1490" i="5"/>
  <c r="H1073" i="5"/>
  <c r="I1073" i="5" s="1"/>
  <c r="M1073" i="5"/>
  <c r="L1073" i="5"/>
  <c r="K966" i="5"/>
  <c r="L966" i="5" s="1"/>
  <c r="K1068" i="5"/>
  <c r="L1068" i="5" s="1"/>
  <c r="K1067" i="5"/>
  <c r="L1067" i="5" s="1"/>
  <c r="K965" i="5"/>
  <c r="L965" i="5" s="1"/>
  <c r="K1066" i="5"/>
  <c r="N1068" i="5"/>
  <c r="N1067" i="5"/>
  <c r="K881" i="5"/>
  <c r="L881" i="5" s="1"/>
  <c r="K880" i="5"/>
  <c r="L880" i="5" s="1"/>
  <c r="K870" i="5"/>
  <c r="K869" i="5"/>
  <c r="K868" i="5"/>
  <c r="N12" i="5"/>
  <c r="O12" i="5" s="1"/>
  <c r="N197" i="5"/>
  <c r="N1011" i="5"/>
  <c r="O1011" i="5" s="1"/>
  <c r="N1104" i="5"/>
  <c r="N1110" i="5" s="1"/>
  <c r="N30" i="5"/>
  <c r="O30" i="5" s="1"/>
  <c r="K120" i="5"/>
  <c r="L120" i="5" s="1"/>
  <c r="K36" i="5"/>
  <c r="L36" i="5" s="1"/>
  <c r="N120" i="5"/>
  <c r="O120" i="5" s="1"/>
  <c r="N36" i="5"/>
  <c r="O36" i="5" s="1"/>
  <c r="N14" i="5"/>
  <c r="O14" i="5" s="1"/>
  <c r="N216" i="5"/>
  <c r="O216" i="5" s="1"/>
  <c r="K216" i="5"/>
  <c r="L216" i="5" s="1"/>
  <c r="K14" i="5"/>
  <c r="L14" i="5" s="1"/>
  <c r="K8" i="5"/>
  <c r="L8" i="5" s="1"/>
  <c r="K186" i="5"/>
  <c r="L186" i="5" s="1"/>
  <c r="K181" i="5"/>
  <c r="L181" i="5" s="1"/>
  <c r="N8" i="5"/>
  <c r="O8" i="5" s="1"/>
  <c r="N186" i="5"/>
  <c r="O186" i="5" s="1"/>
  <c r="N181" i="5"/>
  <c r="O181" i="5" s="1"/>
  <c r="N188" i="5"/>
  <c r="O188" i="5" s="1"/>
  <c r="K12" i="5"/>
  <c r="L12" i="5" s="1"/>
  <c r="K1011" i="5"/>
  <c r="K197" i="5"/>
  <c r="K1104" i="5"/>
  <c r="K30" i="5"/>
  <c r="L30" i="5" s="1"/>
  <c r="K1592" i="5"/>
  <c r="N1555" i="5"/>
  <c r="N1592" i="5" s="1"/>
  <c r="N1523" i="5"/>
  <c r="N1491" i="5" s="1"/>
  <c r="N1625" i="5"/>
  <c r="L1185" i="5"/>
  <c r="L1187" i="5"/>
  <c r="F1484" i="5"/>
  <c r="H1484" i="5"/>
  <c r="M1484" i="5"/>
  <c r="F1486" i="5"/>
  <c r="H1486" i="5"/>
  <c r="M1486" i="5"/>
  <c r="F1487" i="5"/>
  <c r="H1487" i="5"/>
  <c r="M1487" i="5"/>
  <c r="F1488" i="5"/>
  <c r="H1488" i="5"/>
  <c r="M1488" i="5"/>
  <c r="F1489" i="5"/>
  <c r="H1489" i="5"/>
  <c r="M1489" i="5"/>
  <c r="H1491" i="5"/>
  <c r="M1491" i="5"/>
  <c r="F1491" i="5"/>
  <c r="F1492" i="5"/>
  <c r="H1492" i="5"/>
  <c r="M1492" i="5"/>
  <c r="F1493" i="5"/>
  <c r="H1493" i="5"/>
  <c r="M1493" i="5"/>
  <c r="F1494" i="5"/>
  <c r="H1494" i="5"/>
  <c r="M1494" i="5"/>
  <c r="F1516" i="5"/>
  <c r="H1516" i="5"/>
  <c r="M1516" i="5"/>
  <c r="F1518" i="5"/>
  <c r="H1518" i="5"/>
  <c r="M1518" i="5"/>
  <c r="F1519" i="5"/>
  <c r="H1519" i="5"/>
  <c r="M1519" i="5"/>
  <c r="F1520" i="5"/>
  <c r="H1520" i="5"/>
  <c r="M1520" i="5"/>
  <c r="F1521" i="5"/>
  <c r="H1521" i="5"/>
  <c r="M1521" i="5"/>
  <c r="H1523" i="5"/>
  <c r="M1523" i="5"/>
  <c r="F1523" i="5"/>
  <c r="F1524" i="5"/>
  <c r="H1524" i="5"/>
  <c r="M1524" i="5"/>
  <c r="F1525" i="5"/>
  <c r="H1525" i="5"/>
  <c r="M1525" i="5"/>
  <c r="F1526" i="5"/>
  <c r="H1526" i="5"/>
  <c r="M1526" i="5"/>
  <c r="F1546" i="5"/>
  <c r="H1546" i="5"/>
  <c r="M1546" i="5"/>
  <c r="F1547" i="5"/>
  <c r="H1547" i="5"/>
  <c r="M1547" i="5"/>
  <c r="F1548" i="5"/>
  <c r="H1548" i="5"/>
  <c r="M1548" i="5"/>
  <c r="F1550" i="5"/>
  <c r="H1550" i="5"/>
  <c r="M1550" i="5"/>
  <c r="F1551" i="5"/>
  <c r="H1551" i="5"/>
  <c r="M1551" i="5"/>
  <c r="F1552" i="5"/>
  <c r="H1552" i="5"/>
  <c r="M1552" i="5"/>
  <c r="F1553" i="5"/>
  <c r="H1553" i="5"/>
  <c r="M1553" i="5"/>
  <c r="H1555" i="5"/>
  <c r="M1555" i="5"/>
  <c r="F1555" i="5"/>
  <c r="F1556" i="5"/>
  <c r="H1556" i="5"/>
  <c r="M1556" i="5"/>
  <c r="F1557" i="5"/>
  <c r="H1557" i="5"/>
  <c r="M1557" i="5"/>
  <c r="F1558" i="5"/>
  <c r="H1558" i="5"/>
  <c r="M1558" i="5"/>
  <c r="F1584" i="5"/>
  <c r="H1584" i="5"/>
  <c r="M1584" i="5"/>
  <c r="F1585" i="5"/>
  <c r="H1585" i="5"/>
  <c r="M1585" i="5"/>
  <c r="F1587" i="5"/>
  <c r="H1587" i="5"/>
  <c r="M1587" i="5"/>
  <c r="F1588" i="5"/>
  <c r="H1588" i="5"/>
  <c r="M1588" i="5"/>
  <c r="F1589" i="5"/>
  <c r="H1589" i="5"/>
  <c r="M1589" i="5"/>
  <c r="F1590" i="5"/>
  <c r="H1590" i="5"/>
  <c r="M1590" i="5"/>
  <c r="H1592" i="5"/>
  <c r="M1592" i="5"/>
  <c r="F1592" i="5"/>
  <c r="F1593" i="5"/>
  <c r="H1593" i="5"/>
  <c r="M1593" i="5"/>
  <c r="F1594" i="5"/>
  <c r="H1594" i="5"/>
  <c r="M1594" i="5"/>
  <c r="F1595" i="5"/>
  <c r="H1595" i="5"/>
  <c r="M1595" i="5"/>
  <c r="F1625" i="5"/>
  <c r="H1625" i="5"/>
  <c r="M1625" i="5"/>
  <c r="F1626" i="5"/>
  <c r="H1626" i="5"/>
  <c r="M1626" i="5"/>
  <c r="O1626" i="5" s="1"/>
  <c r="F1635" i="5"/>
  <c r="H1635" i="5"/>
  <c r="M1635" i="5"/>
  <c r="F1636" i="5"/>
  <c r="H1636" i="5"/>
  <c r="M1636" i="5"/>
  <c r="F1637" i="5"/>
  <c r="H1637" i="5"/>
  <c r="M1637" i="5"/>
  <c r="F1638" i="5"/>
  <c r="H1638" i="5"/>
  <c r="M1638" i="5"/>
  <c r="F1639" i="5"/>
  <c r="H1639" i="5"/>
  <c r="M1639" i="5"/>
  <c r="F1640" i="5"/>
  <c r="H1640" i="5"/>
  <c r="M1640" i="5"/>
  <c r="F1641" i="5"/>
  <c r="H1641" i="5"/>
  <c r="M1641" i="5"/>
  <c r="F1642" i="5"/>
  <c r="H1642" i="5"/>
  <c r="M1642" i="5"/>
  <c r="F1643" i="5"/>
  <c r="H1643" i="5"/>
  <c r="M1643" i="5"/>
  <c r="F1644" i="5"/>
  <c r="H1644" i="5"/>
  <c r="M1644" i="5"/>
  <c r="F1645" i="5"/>
  <c r="H1645" i="5"/>
  <c r="M1645" i="5"/>
  <c r="F1123" i="5"/>
  <c r="H1123" i="5"/>
  <c r="M1123" i="5"/>
  <c r="F1124" i="5"/>
  <c r="H1124" i="5"/>
  <c r="M1124" i="5"/>
  <c r="F1128" i="5"/>
  <c r="H1128" i="5"/>
  <c r="M1128" i="5"/>
  <c r="F1131" i="5"/>
  <c r="H1131" i="5"/>
  <c r="M1131" i="5"/>
  <c r="F1132" i="5"/>
  <c r="H1132" i="5"/>
  <c r="M1132" i="5"/>
  <c r="F1133" i="5"/>
  <c r="H1133" i="5"/>
  <c r="M1133" i="5"/>
  <c r="F1134" i="5"/>
  <c r="H1134" i="5"/>
  <c r="M1134" i="5"/>
  <c r="F1135" i="5"/>
  <c r="H1135" i="5"/>
  <c r="M1135" i="5"/>
  <c r="F1136" i="5"/>
  <c r="H1136" i="5"/>
  <c r="M1136" i="5"/>
  <c r="F1137" i="5"/>
  <c r="H1137" i="5"/>
  <c r="M1137" i="5"/>
  <c r="F1138" i="5"/>
  <c r="H1138" i="5"/>
  <c r="M1138" i="5"/>
  <c r="F1139" i="5"/>
  <c r="H1139" i="5"/>
  <c r="M1139" i="5"/>
  <c r="F1140" i="5"/>
  <c r="H1140" i="5"/>
  <c r="M1140" i="5"/>
  <c r="F1142" i="5"/>
  <c r="H1142" i="5"/>
  <c r="M1142" i="5"/>
  <c r="F1143" i="5"/>
  <c r="H1143" i="5"/>
  <c r="M1143" i="5"/>
  <c r="F1144" i="5"/>
  <c r="H1144" i="5"/>
  <c r="M1144" i="5"/>
  <c r="F1145" i="5"/>
  <c r="H1145" i="5"/>
  <c r="M1145" i="5"/>
  <c r="F1146" i="5"/>
  <c r="H1146" i="5"/>
  <c r="M1146" i="5"/>
  <c r="F1147" i="5"/>
  <c r="H1147" i="5"/>
  <c r="M1147" i="5"/>
  <c r="F1149" i="5"/>
  <c r="H1149" i="5"/>
  <c r="M1149" i="5"/>
  <c r="F1150" i="5"/>
  <c r="H1150" i="5"/>
  <c r="M1150" i="5"/>
  <c r="F1151" i="5"/>
  <c r="H1151" i="5"/>
  <c r="M1151" i="5"/>
  <c r="F1153" i="5"/>
  <c r="H1153" i="5"/>
  <c r="M1153" i="5"/>
  <c r="F1154" i="5"/>
  <c r="H1154" i="5"/>
  <c r="M1154" i="5"/>
  <c r="F1162" i="5"/>
  <c r="H1162" i="5"/>
  <c r="M1162" i="5"/>
  <c r="F1163" i="5"/>
  <c r="H1163" i="5"/>
  <c r="M1163" i="5"/>
  <c r="F1164" i="5"/>
  <c r="H1164" i="5"/>
  <c r="M1164" i="5"/>
  <c r="F1165" i="5"/>
  <c r="H1165" i="5"/>
  <c r="M1165" i="5"/>
  <c r="F1166" i="5"/>
  <c r="H1166" i="5"/>
  <c r="M1166" i="5"/>
  <c r="F1167" i="5"/>
  <c r="H1167" i="5"/>
  <c r="M1167" i="5"/>
  <c r="F1168" i="5"/>
  <c r="H1168" i="5"/>
  <c r="M1168" i="5"/>
  <c r="F1169" i="5"/>
  <c r="H1169" i="5"/>
  <c r="M1169" i="5"/>
  <c r="F1170" i="5"/>
  <c r="H1170" i="5"/>
  <c r="M1170" i="5"/>
  <c r="F1171" i="5"/>
  <c r="H1171" i="5"/>
  <c r="M1171" i="5"/>
  <c r="F1172" i="5"/>
  <c r="H1172" i="5"/>
  <c r="M1172" i="5"/>
  <c r="F1173" i="5"/>
  <c r="H1173" i="5"/>
  <c r="M1173" i="5"/>
  <c r="F1174" i="5"/>
  <c r="H1174" i="5"/>
  <c r="M1174" i="5"/>
  <c r="F1175" i="5"/>
  <c r="H1175" i="5"/>
  <c r="M1175" i="5"/>
  <c r="F1176" i="5"/>
  <c r="H1176" i="5"/>
  <c r="M1176" i="5"/>
  <c r="F1177" i="5"/>
  <c r="H1177" i="5"/>
  <c r="M1177" i="5"/>
  <c r="H1183" i="5"/>
  <c r="M1183" i="5"/>
  <c r="O1183" i="5" s="1"/>
  <c r="F1183" i="5"/>
  <c r="F1217" i="5"/>
  <c r="H1217" i="5"/>
  <c r="M1217" i="5"/>
  <c r="F1218" i="5"/>
  <c r="H1218" i="5"/>
  <c r="M1218" i="5"/>
  <c r="F1219" i="5"/>
  <c r="H1219" i="5"/>
  <c r="M1219" i="5"/>
  <c r="F1220" i="5"/>
  <c r="H1220" i="5"/>
  <c r="M1220" i="5"/>
  <c r="F1221" i="5"/>
  <c r="H1221" i="5"/>
  <c r="M1221" i="5"/>
  <c r="F1222" i="5"/>
  <c r="H1222" i="5"/>
  <c r="M1222" i="5"/>
  <c r="F1223" i="5"/>
  <c r="H1223" i="5"/>
  <c r="M1223" i="5"/>
  <c r="F1224" i="5"/>
  <c r="H1224" i="5"/>
  <c r="M1224" i="5"/>
  <c r="F1225" i="5"/>
  <c r="H1225" i="5"/>
  <c r="M1225" i="5"/>
  <c r="F1226" i="5"/>
  <c r="H1226" i="5"/>
  <c r="M1226" i="5"/>
  <c r="F1227" i="5"/>
  <c r="H1227" i="5"/>
  <c r="M1227" i="5"/>
  <c r="F1228" i="5"/>
  <c r="H1228" i="5"/>
  <c r="M1228" i="5"/>
  <c r="F1229" i="5"/>
  <c r="H1229" i="5"/>
  <c r="M1229" i="5"/>
  <c r="F1230" i="5"/>
  <c r="H1230" i="5"/>
  <c r="M1230" i="5"/>
  <c r="F1231" i="5"/>
  <c r="H1231" i="5"/>
  <c r="M1231" i="5"/>
  <c r="F1232" i="5"/>
  <c r="H1232" i="5"/>
  <c r="M1232" i="5"/>
  <c r="F1233" i="5"/>
  <c r="H1233" i="5"/>
  <c r="M1233" i="5"/>
  <c r="F1234" i="5"/>
  <c r="H1234" i="5"/>
  <c r="M1234" i="5"/>
  <c r="F1235" i="5"/>
  <c r="H1235" i="5"/>
  <c r="M1235" i="5"/>
  <c r="F1236" i="5"/>
  <c r="H1236" i="5"/>
  <c r="M1236" i="5"/>
  <c r="F1237" i="5"/>
  <c r="H1237" i="5"/>
  <c r="M1237" i="5"/>
  <c r="F1238" i="5"/>
  <c r="H1238" i="5"/>
  <c r="M1238" i="5"/>
  <c r="F1239" i="5"/>
  <c r="H1239" i="5"/>
  <c r="M1239" i="5"/>
  <c r="F1240" i="5"/>
  <c r="H1240" i="5"/>
  <c r="M1240" i="5"/>
  <c r="F1241" i="5"/>
  <c r="H1241" i="5"/>
  <c r="M1241" i="5"/>
  <c r="F1242" i="5"/>
  <c r="H1242" i="5"/>
  <c r="M1242" i="5"/>
  <c r="F1243" i="5"/>
  <c r="H1243" i="5"/>
  <c r="M1243" i="5"/>
  <c r="F1244" i="5"/>
  <c r="H1244" i="5"/>
  <c r="M1244" i="5"/>
  <c r="F1245" i="5"/>
  <c r="H1245" i="5"/>
  <c r="M1245" i="5"/>
  <c r="F1246" i="5"/>
  <c r="H1246" i="5"/>
  <c r="M1246" i="5"/>
  <c r="F1247" i="5"/>
  <c r="H1247" i="5"/>
  <c r="M1247" i="5"/>
  <c r="F1248" i="5"/>
  <c r="H1248" i="5"/>
  <c r="M1248" i="5"/>
  <c r="F1249" i="5"/>
  <c r="H1249" i="5"/>
  <c r="M1249" i="5"/>
  <c r="F1250" i="5"/>
  <c r="H1250" i="5"/>
  <c r="M1250" i="5"/>
  <c r="F1251" i="5"/>
  <c r="H1251" i="5"/>
  <c r="M1251" i="5"/>
  <c r="F1252" i="5"/>
  <c r="H1252" i="5"/>
  <c r="M1252" i="5"/>
  <c r="F1253" i="5"/>
  <c r="H1253" i="5"/>
  <c r="M1253" i="5"/>
  <c r="F1254" i="5"/>
  <c r="H1254" i="5"/>
  <c r="M1254" i="5"/>
  <c r="F1255" i="5"/>
  <c r="H1255" i="5"/>
  <c r="M1255" i="5"/>
  <c r="F1256" i="5"/>
  <c r="H1256" i="5"/>
  <c r="M1256" i="5"/>
  <c r="F1257" i="5"/>
  <c r="H1257" i="5"/>
  <c r="M1257" i="5"/>
  <c r="F1258" i="5"/>
  <c r="H1258" i="5"/>
  <c r="M1258" i="5"/>
  <c r="F1259" i="5"/>
  <c r="H1259" i="5"/>
  <c r="M1259" i="5"/>
  <c r="F1260" i="5"/>
  <c r="H1260" i="5"/>
  <c r="M1260" i="5"/>
  <c r="F1261" i="5"/>
  <c r="H1261" i="5"/>
  <c r="M1261" i="5"/>
  <c r="F1262" i="5"/>
  <c r="H1262" i="5"/>
  <c r="M1262" i="5"/>
  <c r="F1263" i="5"/>
  <c r="H1263" i="5"/>
  <c r="M1263" i="5"/>
  <c r="F1265" i="5"/>
  <c r="H1265" i="5"/>
  <c r="M1265" i="5"/>
  <c r="F1266" i="5"/>
  <c r="H1266" i="5"/>
  <c r="M1266" i="5"/>
  <c r="F1267" i="5"/>
  <c r="H1267" i="5"/>
  <c r="M1267" i="5"/>
  <c r="F1268" i="5"/>
  <c r="H1268" i="5"/>
  <c r="M1268" i="5"/>
  <c r="F1269" i="5"/>
  <c r="H1269" i="5"/>
  <c r="M1269" i="5"/>
  <c r="F1270" i="5"/>
  <c r="H1270" i="5"/>
  <c r="M1270" i="5"/>
  <c r="F1271" i="5"/>
  <c r="H1271" i="5"/>
  <c r="M1271" i="5"/>
  <c r="F1272" i="5"/>
  <c r="H1272" i="5"/>
  <c r="M1272" i="5"/>
  <c r="F1273" i="5"/>
  <c r="H1273" i="5"/>
  <c r="M1273" i="5"/>
  <c r="F1274" i="5"/>
  <c r="H1274" i="5"/>
  <c r="M1274" i="5"/>
  <c r="F1275" i="5"/>
  <c r="H1275" i="5"/>
  <c r="M1275" i="5"/>
  <c r="F1276" i="5"/>
  <c r="H1276" i="5"/>
  <c r="M1276" i="5"/>
  <c r="F1277" i="5"/>
  <c r="H1277" i="5"/>
  <c r="M1277" i="5"/>
  <c r="F1278" i="5"/>
  <c r="H1278" i="5"/>
  <c r="M1278" i="5"/>
  <c r="F1279" i="5"/>
  <c r="H1279" i="5"/>
  <c r="M1279" i="5"/>
  <c r="F1280" i="5"/>
  <c r="H1280" i="5"/>
  <c r="M1280" i="5"/>
  <c r="F1281" i="5"/>
  <c r="H1281" i="5"/>
  <c r="M1281" i="5"/>
  <c r="F1282" i="5"/>
  <c r="H1282" i="5"/>
  <c r="M1282" i="5"/>
  <c r="F1283" i="5"/>
  <c r="H1283" i="5"/>
  <c r="M1283" i="5"/>
  <c r="F1284" i="5"/>
  <c r="H1284" i="5"/>
  <c r="M1284" i="5"/>
  <c r="F1285" i="5"/>
  <c r="H1285" i="5"/>
  <c r="M1285" i="5"/>
  <c r="F1286" i="5"/>
  <c r="H1286" i="5"/>
  <c r="M1286" i="5"/>
  <c r="F1287" i="5"/>
  <c r="H1287" i="5"/>
  <c r="M1287" i="5"/>
  <c r="F1288" i="5"/>
  <c r="H1288" i="5"/>
  <c r="M1288" i="5"/>
  <c r="F1289" i="5"/>
  <c r="H1289" i="5"/>
  <c r="M1289" i="5"/>
  <c r="F1290" i="5"/>
  <c r="H1290" i="5"/>
  <c r="M1290" i="5"/>
  <c r="F1291" i="5"/>
  <c r="H1291" i="5"/>
  <c r="M1291" i="5"/>
  <c r="F1292" i="5"/>
  <c r="H1292" i="5"/>
  <c r="M1292" i="5"/>
  <c r="F1293" i="5"/>
  <c r="H1293" i="5"/>
  <c r="M1293" i="5"/>
  <c r="F1294" i="5"/>
  <c r="H1294" i="5"/>
  <c r="M1294" i="5"/>
  <c r="F1295" i="5"/>
  <c r="H1295" i="5"/>
  <c r="M1295" i="5"/>
  <c r="F1296" i="5"/>
  <c r="H1296" i="5"/>
  <c r="M1296" i="5"/>
  <c r="F1297" i="5"/>
  <c r="H1297" i="5"/>
  <c r="M1297" i="5"/>
  <c r="F1298" i="5"/>
  <c r="H1298" i="5"/>
  <c r="M1298" i="5"/>
  <c r="F1299" i="5"/>
  <c r="H1299" i="5"/>
  <c r="M1299" i="5"/>
  <c r="F1300" i="5"/>
  <c r="H1300" i="5"/>
  <c r="M1300" i="5"/>
  <c r="F1301" i="5"/>
  <c r="H1301" i="5"/>
  <c r="M1301" i="5"/>
  <c r="F1302" i="5"/>
  <c r="H1302" i="5"/>
  <c r="M1302" i="5"/>
  <c r="F1303" i="5"/>
  <c r="H1303" i="5"/>
  <c r="M1303" i="5"/>
  <c r="F1304" i="5"/>
  <c r="H1304" i="5"/>
  <c r="M1304" i="5"/>
  <c r="F1305" i="5"/>
  <c r="H1305" i="5"/>
  <c r="M1305" i="5"/>
  <c r="F1306" i="5"/>
  <c r="H1306" i="5"/>
  <c r="M1306" i="5"/>
  <c r="F1307" i="5"/>
  <c r="H1307" i="5"/>
  <c r="M1307" i="5"/>
  <c r="F1308" i="5"/>
  <c r="H1308" i="5"/>
  <c r="M1308" i="5"/>
  <c r="F1309" i="5"/>
  <c r="H1309" i="5"/>
  <c r="M1309" i="5"/>
  <c r="F1310" i="5"/>
  <c r="H1310" i="5"/>
  <c r="M1310" i="5"/>
  <c r="F1311" i="5"/>
  <c r="H1311" i="5"/>
  <c r="M1311" i="5"/>
  <c r="F1312" i="5"/>
  <c r="H1312" i="5"/>
  <c r="M1312" i="5"/>
  <c r="F1313" i="5"/>
  <c r="H1313" i="5"/>
  <c r="M1313" i="5"/>
  <c r="F1314" i="5"/>
  <c r="H1314" i="5"/>
  <c r="M1314" i="5"/>
  <c r="F1315" i="5"/>
  <c r="H1315" i="5"/>
  <c r="M1315" i="5"/>
  <c r="F1316" i="5"/>
  <c r="H1316" i="5"/>
  <c r="M1316" i="5"/>
  <c r="F1317" i="5"/>
  <c r="H1317" i="5"/>
  <c r="M1317" i="5"/>
  <c r="F1318" i="5"/>
  <c r="H1318" i="5"/>
  <c r="M1318" i="5"/>
  <c r="F1319" i="5"/>
  <c r="H1319" i="5"/>
  <c r="M1319" i="5"/>
  <c r="F1320" i="5"/>
  <c r="H1320" i="5"/>
  <c r="M1320" i="5"/>
  <c r="F1321" i="5"/>
  <c r="H1321" i="5"/>
  <c r="M1321" i="5"/>
  <c r="F1322" i="5"/>
  <c r="H1322" i="5"/>
  <c r="M1322" i="5"/>
  <c r="F1323" i="5"/>
  <c r="H1323" i="5"/>
  <c r="M1323" i="5"/>
  <c r="F1324" i="5"/>
  <c r="H1324" i="5"/>
  <c r="M1324" i="5"/>
  <c r="F1325" i="5"/>
  <c r="H1325" i="5"/>
  <c r="M1325" i="5"/>
  <c r="F1326" i="5"/>
  <c r="H1326" i="5"/>
  <c r="M1326" i="5"/>
  <c r="F1327" i="5"/>
  <c r="H1327" i="5"/>
  <c r="M1327" i="5"/>
  <c r="F1328" i="5"/>
  <c r="H1328" i="5"/>
  <c r="M1328" i="5"/>
  <c r="F1329" i="5"/>
  <c r="H1329" i="5"/>
  <c r="M1329" i="5"/>
  <c r="F1330" i="5"/>
  <c r="H1330" i="5"/>
  <c r="M1330" i="5"/>
  <c r="F1331" i="5"/>
  <c r="H1331" i="5"/>
  <c r="M1331" i="5"/>
  <c r="F1332" i="5"/>
  <c r="H1332" i="5"/>
  <c r="M1332" i="5"/>
  <c r="F1333" i="5"/>
  <c r="H1333" i="5"/>
  <c r="M1333" i="5"/>
  <c r="F1334" i="5"/>
  <c r="H1334" i="5"/>
  <c r="M1334" i="5"/>
  <c r="F1335" i="5"/>
  <c r="H1335" i="5"/>
  <c r="M1335" i="5"/>
  <c r="F1336" i="5"/>
  <c r="H1336" i="5"/>
  <c r="M1336" i="5"/>
  <c r="M1337" i="5"/>
  <c r="F1339" i="5"/>
  <c r="L1339" i="5"/>
  <c r="H1339" i="5"/>
  <c r="M1339" i="5"/>
  <c r="F1340" i="5"/>
  <c r="H1340" i="5"/>
  <c r="M1340" i="5"/>
  <c r="F1341" i="5"/>
  <c r="H1341" i="5"/>
  <c r="M1341" i="5"/>
  <c r="F1342" i="5"/>
  <c r="H1342" i="5"/>
  <c r="M1342" i="5"/>
  <c r="F1343" i="5"/>
  <c r="H1343" i="5"/>
  <c r="M1343" i="5"/>
  <c r="F1344" i="5"/>
  <c r="H1344" i="5"/>
  <c r="M1344" i="5"/>
  <c r="F1345" i="5"/>
  <c r="H1345" i="5"/>
  <c r="M1345" i="5"/>
  <c r="F1346" i="5"/>
  <c r="H1346" i="5"/>
  <c r="M1346" i="5"/>
  <c r="F1347" i="5"/>
  <c r="L1347" i="5"/>
  <c r="H1347" i="5"/>
  <c r="M1347" i="5"/>
  <c r="O1347" i="5" s="1"/>
  <c r="F1348" i="5"/>
  <c r="L1348" i="5"/>
  <c r="H1348" i="5"/>
  <c r="M1348" i="5"/>
  <c r="O1348" i="5" s="1"/>
  <c r="F1349" i="5"/>
  <c r="H1349" i="5"/>
  <c r="M1349" i="5"/>
  <c r="O1349" i="5" s="1"/>
  <c r="F1350" i="5"/>
  <c r="L1350" i="5"/>
  <c r="H1350" i="5"/>
  <c r="F1351" i="5"/>
  <c r="L1351" i="5"/>
  <c r="H1351" i="5"/>
  <c r="F1352" i="5"/>
  <c r="L1352" i="5"/>
  <c r="H1352" i="5"/>
  <c r="M1352" i="5"/>
  <c r="O1352" i="5" s="1"/>
  <c r="F1353" i="5"/>
  <c r="L1353" i="5"/>
  <c r="H1353" i="5"/>
  <c r="M1353" i="5"/>
  <c r="O1353" i="5" s="1"/>
  <c r="F1354" i="5"/>
  <c r="L1354" i="5"/>
  <c r="H1354" i="5"/>
  <c r="M1354" i="5"/>
  <c r="O1354" i="5" s="1"/>
  <c r="F1355" i="5"/>
  <c r="L1355" i="5"/>
  <c r="H1355" i="5"/>
  <c r="M1355" i="5"/>
  <c r="O1355" i="5" s="1"/>
  <c r="F1356" i="5"/>
  <c r="H1356" i="5"/>
  <c r="M1356" i="5"/>
  <c r="F1357" i="5"/>
  <c r="H1357" i="5"/>
  <c r="M1357" i="5"/>
  <c r="F1358" i="5"/>
  <c r="H1358" i="5"/>
  <c r="M1358" i="5"/>
  <c r="F1359" i="5"/>
  <c r="L1359" i="5"/>
  <c r="H1359" i="5"/>
  <c r="F1360" i="5"/>
  <c r="H1360" i="5"/>
  <c r="F1361" i="5"/>
  <c r="H1361" i="5"/>
  <c r="F1362" i="5"/>
  <c r="H1362" i="5"/>
  <c r="M1362" i="5"/>
  <c r="F1363" i="5"/>
  <c r="H1363" i="5"/>
  <c r="M1363" i="5"/>
  <c r="F1364" i="5"/>
  <c r="H1364" i="5"/>
  <c r="M1364" i="5"/>
  <c r="F1365" i="5"/>
  <c r="H1365" i="5"/>
  <c r="M1365" i="5"/>
  <c r="F1366" i="5"/>
  <c r="H1366" i="5"/>
  <c r="M1366" i="5"/>
  <c r="F1367" i="5"/>
  <c r="H1367" i="5"/>
  <c r="M1367" i="5"/>
  <c r="F1368" i="5"/>
  <c r="H1368" i="5"/>
  <c r="M1368" i="5"/>
  <c r="F1369" i="5"/>
  <c r="H1369" i="5"/>
  <c r="M1369" i="5"/>
  <c r="F1370" i="5"/>
  <c r="H1370" i="5"/>
  <c r="M1370" i="5"/>
  <c r="F1371" i="5"/>
  <c r="H1371" i="5"/>
  <c r="M1371" i="5"/>
  <c r="F1372" i="5"/>
  <c r="H1372" i="5"/>
  <c r="M1372" i="5"/>
  <c r="F1373" i="5"/>
  <c r="H1373" i="5"/>
  <c r="M1373" i="5"/>
  <c r="F1374" i="5"/>
  <c r="H1374" i="5"/>
  <c r="M1374" i="5"/>
  <c r="F1375" i="5"/>
  <c r="H1375" i="5"/>
  <c r="M1375" i="5"/>
  <c r="H1376" i="5"/>
  <c r="M1376" i="5"/>
  <c r="F1378" i="5"/>
  <c r="F1379" i="5"/>
  <c r="H1379" i="5"/>
  <c r="M1379" i="5"/>
  <c r="F1380" i="5"/>
  <c r="H1380" i="5"/>
  <c r="M1380" i="5"/>
  <c r="F1381" i="5"/>
  <c r="H1381" i="5"/>
  <c r="M1381" i="5"/>
  <c r="F1382" i="5"/>
  <c r="H1382" i="5"/>
  <c r="M1382" i="5"/>
  <c r="F1383" i="5"/>
  <c r="H1383" i="5"/>
  <c r="M1383" i="5"/>
  <c r="F1384" i="5"/>
  <c r="H1384" i="5"/>
  <c r="F1385" i="5"/>
  <c r="H1385" i="5"/>
  <c r="M1385" i="5"/>
  <c r="F1386" i="5"/>
  <c r="H1386" i="5"/>
  <c r="M1386" i="5"/>
  <c r="F1387" i="5"/>
  <c r="H1387" i="5"/>
  <c r="M1387" i="5"/>
  <c r="F1388" i="5"/>
  <c r="H1388" i="5"/>
  <c r="M1388" i="5"/>
  <c r="F1389" i="5"/>
  <c r="H1389" i="5"/>
  <c r="M1389" i="5"/>
  <c r="F1390" i="5"/>
  <c r="H1390" i="5"/>
  <c r="M1390" i="5"/>
  <c r="F1391" i="5"/>
  <c r="H1391" i="5"/>
  <c r="M1391" i="5"/>
  <c r="F1392" i="5"/>
  <c r="H1392" i="5"/>
  <c r="M1392" i="5"/>
  <c r="F1393" i="5"/>
  <c r="H1393" i="5"/>
  <c r="M1393" i="5"/>
  <c r="F1394" i="5"/>
  <c r="H1394" i="5"/>
  <c r="M1394" i="5"/>
  <c r="H1395" i="5"/>
  <c r="M1395" i="5"/>
  <c r="M1400" i="5"/>
  <c r="M1401" i="5"/>
  <c r="M1402" i="5"/>
  <c r="M1403" i="5"/>
  <c r="M1404" i="5"/>
  <c r="M1405" i="5"/>
  <c r="M1406" i="5"/>
  <c r="M1407" i="5"/>
  <c r="M1408" i="5"/>
  <c r="M1409" i="5"/>
  <c r="M1410" i="5"/>
  <c r="M1411" i="5"/>
  <c r="M1412" i="5"/>
  <c r="M1413" i="5"/>
  <c r="M1414" i="5"/>
  <c r="M1415" i="5"/>
  <c r="M1416" i="5"/>
  <c r="M1417" i="5"/>
  <c r="M1418" i="5"/>
  <c r="M1419" i="5"/>
  <c r="M1420" i="5"/>
  <c r="M1421" i="5"/>
  <c r="M1422" i="5"/>
  <c r="M1423" i="5"/>
  <c r="M1424" i="5"/>
  <c r="M1425" i="5"/>
  <c r="M1426" i="5"/>
  <c r="M1427" i="5"/>
  <c r="M1428" i="5"/>
  <c r="M1429" i="5"/>
  <c r="M1430" i="5"/>
  <c r="M1431" i="5"/>
  <c r="M1432" i="5"/>
  <c r="M1433" i="5"/>
  <c r="M1434" i="5"/>
  <c r="M1435" i="5"/>
  <c r="M1436" i="5"/>
  <c r="M1437" i="5"/>
  <c r="M1438" i="5"/>
  <c r="M1439" i="5"/>
  <c r="M1440" i="5"/>
  <c r="M1441" i="5"/>
  <c r="H1442" i="5"/>
  <c r="M1442" i="5"/>
  <c r="F1444" i="5"/>
  <c r="H1444" i="5"/>
  <c r="M1444" i="5"/>
  <c r="F1445" i="5"/>
  <c r="H1445" i="5"/>
  <c r="M1445" i="5"/>
  <c r="M1446" i="5"/>
  <c r="M1447" i="5"/>
  <c r="M1448" i="5"/>
  <c r="M1449" i="5"/>
  <c r="M1450" i="5"/>
  <c r="M1451" i="5"/>
  <c r="M1452" i="5"/>
  <c r="M1453" i="5"/>
  <c r="M1454" i="5"/>
  <c r="M1455" i="5"/>
  <c r="M1462" i="5"/>
  <c r="M1463" i="5"/>
  <c r="M1464" i="5"/>
  <c r="F1465" i="5"/>
  <c r="H1465" i="5"/>
  <c r="M1465" i="5"/>
  <c r="F1468" i="5"/>
  <c r="H1468" i="5"/>
  <c r="M1468" i="5"/>
  <c r="F1469" i="5"/>
  <c r="H1469" i="5"/>
  <c r="M1469" i="5"/>
  <c r="F1470" i="5"/>
  <c r="H1470" i="5"/>
  <c r="M1470" i="5"/>
  <c r="F1471" i="5"/>
  <c r="H1471" i="5"/>
  <c r="M1471" i="5"/>
  <c r="F1472" i="5"/>
  <c r="H1472" i="5"/>
  <c r="M1472" i="5"/>
  <c r="F1473" i="5"/>
  <c r="H1473" i="5"/>
  <c r="M1473" i="5"/>
  <c r="F1474" i="5"/>
  <c r="H1474" i="5"/>
  <c r="M1474" i="5"/>
  <c r="F1475" i="5"/>
  <c r="H1475" i="5"/>
  <c r="M1475" i="5"/>
  <c r="F1476" i="5"/>
  <c r="H1476" i="5"/>
  <c r="M1476" i="5"/>
  <c r="F1477" i="5"/>
  <c r="H1477" i="5"/>
  <c r="M1477" i="5"/>
  <c r="F1478" i="5"/>
  <c r="H1478" i="5"/>
  <c r="M1478" i="5"/>
  <c r="F1442" i="5"/>
  <c r="H1378" i="5"/>
  <c r="F1395" i="5"/>
  <c r="F1376" i="5"/>
  <c r="F1264" i="5"/>
  <c r="H1264" i="5"/>
  <c r="M1264" i="5"/>
  <c r="O1184" i="5"/>
  <c r="F1089" i="5"/>
  <c r="F1090" i="5"/>
  <c r="H1090" i="5"/>
  <c r="M1090" i="5"/>
  <c r="H1092" i="5"/>
  <c r="I1092" i="5" s="1"/>
  <c r="M1092" i="5"/>
  <c r="F1094" i="5"/>
  <c r="H1094" i="5"/>
  <c r="M1094" i="5"/>
  <c r="H1095" i="5"/>
  <c r="M1095" i="5"/>
  <c r="F1095" i="5"/>
  <c r="F1096" i="5"/>
  <c r="F1098" i="5"/>
  <c r="H1098" i="5"/>
  <c r="M1098" i="5"/>
  <c r="F1099" i="5"/>
  <c r="H1099" i="5"/>
  <c r="M1099" i="5"/>
  <c r="F1100" i="5"/>
  <c r="H1100" i="5"/>
  <c r="M1100" i="5"/>
  <c r="F1101" i="5"/>
  <c r="H1101" i="5"/>
  <c r="M1101" i="5"/>
  <c r="F1102" i="5"/>
  <c r="H1102" i="5"/>
  <c r="M1102" i="5"/>
  <c r="F1107" i="5"/>
  <c r="H1107" i="5"/>
  <c r="M1107" i="5"/>
  <c r="F1108" i="5"/>
  <c r="H1108" i="5"/>
  <c r="M1108" i="5"/>
  <c r="F1109" i="5"/>
  <c r="H1109" i="5"/>
  <c r="M1109" i="5"/>
  <c r="F1112" i="5"/>
  <c r="H1112" i="5"/>
  <c r="M1112" i="5"/>
  <c r="F1113" i="5"/>
  <c r="H1113" i="5"/>
  <c r="M1113" i="5"/>
  <c r="F1115" i="5"/>
  <c r="H1115" i="5"/>
  <c r="M1115" i="5"/>
  <c r="F1116" i="5"/>
  <c r="H1116" i="5"/>
  <c r="M1116" i="5"/>
  <c r="F1117" i="5"/>
  <c r="H1117" i="5"/>
  <c r="M1117" i="5"/>
  <c r="F1120" i="5"/>
  <c r="H1120" i="5"/>
  <c r="M1120" i="5"/>
  <c r="F1121" i="5"/>
  <c r="H1121" i="5"/>
  <c r="M1121" i="5"/>
  <c r="F1064" i="5"/>
  <c r="H1064" i="5"/>
  <c r="M1064" i="5"/>
  <c r="F1065" i="5"/>
  <c r="H1065" i="5"/>
  <c r="M1065" i="5"/>
  <c r="F1066" i="5"/>
  <c r="L1066" i="5"/>
  <c r="H1066" i="5"/>
  <c r="M1066" i="5"/>
  <c r="O1066" i="5" s="1"/>
  <c r="F1067" i="5"/>
  <c r="H1067" i="5"/>
  <c r="M1067" i="5"/>
  <c r="F1068" i="5"/>
  <c r="H1068" i="5"/>
  <c r="M1068" i="5"/>
  <c r="F1069" i="5"/>
  <c r="L1069" i="5"/>
  <c r="H1069" i="5"/>
  <c r="M1069" i="5"/>
  <c r="O1069" i="5" s="1"/>
  <c r="F1070" i="5"/>
  <c r="L1070" i="5"/>
  <c r="H1070" i="5"/>
  <c r="M1070" i="5"/>
  <c r="O1070" i="5" s="1"/>
  <c r="F1071" i="5"/>
  <c r="L1071" i="5"/>
  <c r="H1071" i="5"/>
  <c r="M1071" i="5"/>
  <c r="O1071" i="5" s="1"/>
  <c r="F1072" i="5"/>
  <c r="L1072" i="5"/>
  <c r="H1072" i="5"/>
  <c r="M1072" i="5"/>
  <c r="O1072" i="5" s="1"/>
  <c r="M1075" i="5"/>
  <c r="M1076" i="5"/>
  <c r="M1077" i="5"/>
  <c r="M1078" i="5"/>
  <c r="M1079" i="5"/>
  <c r="M1080" i="5"/>
  <c r="M1081" i="5"/>
  <c r="M1082" i="5"/>
  <c r="M1083" i="5"/>
  <c r="M1084" i="5"/>
  <c r="M1085" i="5"/>
  <c r="F1086" i="5"/>
  <c r="H1086" i="5"/>
  <c r="M1086" i="5"/>
  <c r="F977" i="5"/>
  <c r="H977" i="5"/>
  <c r="M977" i="5"/>
  <c r="F1012" i="5"/>
  <c r="H1012" i="5"/>
  <c r="M1012" i="5"/>
  <c r="F1023" i="5"/>
  <c r="H1023" i="5"/>
  <c r="M1023" i="5"/>
  <c r="H1041" i="5"/>
  <c r="M1041" i="5"/>
  <c r="H1042" i="5"/>
  <c r="M1042" i="5"/>
  <c r="F1049" i="5"/>
  <c r="H1049" i="5"/>
  <c r="M1049" i="5"/>
  <c r="H1054" i="5"/>
  <c r="M1054" i="5"/>
  <c r="F1054" i="5"/>
  <c r="F399" i="5"/>
  <c r="H399" i="5"/>
  <c r="M399" i="5"/>
  <c r="F400" i="5"/>
  <c r="H400" i="5"/>
  <c r="M400" i="5"/>
  <c r="M401" i="5"/>
  <c r="M403" i="5"/>
  <c r="F404" i="5"/>
  <c r="H404" i="5"/>
  <c r="M404" i="5"/>
  <c r="F405" i="5"/>
  <c r="H405" i="5"/>
  <c r="M405" i="5"/>
  <c r="F406" i="5"/>
  <c r="H406" i="5"/>
  <c r="M406" i="5"/>
  <c r="F407" i="5"/>
  <c r="H407" i="5"/>
  <c r="M407" i="5"/>
  <c r="F408" i="5"/>
  <c r="H408" i="5"/>
  <c r="M408" i="5"/>
  <c r="F409" i="5"/>
  <c r="H409" i="5"/>
  <c r="M409" i="5"/>
  <c r="F410" i="5"/>
  <c r="H410" i="5"/>
  <c r="M410" i="5"/>
  <c r="F411" i="5"/>
  <c r="H411" i="5"/>
  <c r="M411" i="5"/>
  <c r="F412" i="5"/>
  <c r="H412" i="5"/>
  <c r="M412" i="5"/>
  <c r="F413" i="5"/>
  <c r="H413" i="5"/>
  <c r="M413" i="5"/>
  <c r="F414" i="5"/>
  <c r="H414" i="5"/>
  <c r="M414" i="5"/>
  <c r="F415" i="5"/>
  <c r="H415" i="5"/>
  <c r="M415" i="5"/>
  <c r="F416" i="5"/>
  <c r="H416" i="5"/>
  <c r="M416" i="5"/>
  <c r="F417" i="5"/>
  <c r="H417" i="5"/>
  <c r="M417" i="5"/>
  <c r="F418" i="5"/>
  <c r="H418" i="5"/>
  <c r="M418" i="5"/>
  <c r="F419" i="5"/>
  <c r="H419" i="5"/>
  <c r="M419" i="5"/>
  <c r="F420" i="5"/>
  <c r="H420" i="5"/>
  <c r="M420" i="5"/>
  <c r="F421" i="5"/>
  <c r="H421" i="5"/>
  <c r="M421" i="5"/>
  <c r="F422" i="5"/>
  <c r="H422" i="5"/>
  <c r="M422" i="5"/>
  <c r="F423" i="5"/>
  <c r="H423" i="5"/>
  <c r="M423" i="5"/>
  <c r="F424" i="5"/>
  <c r="H424" i="5"/>
  <c r="M424" i="5"/>
  <c r="F425" i="5"/>
  <c r="H425" i="5"/>
  <c r="M425" i="5"/>
  <c r="F426" i="5"/>
  <c r="H426" i="5"/>
  <c r="M426" i="5"/>
  <c r="F427" i="5"/>
  <c r="H427" i="5"/>
  <c r="M427" i="5"/>
  <c r="F428" i="5"/>
  <c r="H428" i="5"/>
  <c r="M428" i="5"/>
  <c r="F429" i="5"/>
  <c r="H429" i="5"/>
  <c r="M429" i="5"/>
  <c r="F430" i="5"/>
  <c r="H430" i="5"/>
  <c r="M430" i="5"/>
  <c r="F431" i="5"/>
  <c r="H431" i="5"/>
  <c r="M431" i="5"/>
  <c r="F432" i="5"/>
  <c r="H432" i="5"/>
  <c r="M432" i="5"/>
  <c r="F433" i="5"/>
  <c r="H433" i="5"/>
  <c r="M433" i="5"/>
  <c r="F434" i="5"/>
  <c r="H434" i="5"/>
  <c r="M434" i="5"/>
  <c r="F435" i="5"/>
  <c r="H435" i="5"/>
  <c r="M435" i="5"/>
  <c r="F436" i="5"/>
  <c r="H436" i="5"/>
  <c r="M436" i="5"/>
  <c r="F437" i="5"/>
  <c r="H437" i="5"/>
  <c r="M437" i="5"/>
  <c r="F438" i="5"/>
  <c r="H438" i="5"/>
  <c r="M438" i="5"/>
  <c r="F439" i="5"/>
  <c r="H439" i="5"/>
  <c r="M439" i="5"/>
  <c r="F440" i="5"/>
  <c r="H440" i="5"/>
  <c r="M440" i="5"/>
  <c r="F657" i="5"/>
  <c r="F927" i="5"/>
  <c r="H927" i="5"/>
  <c r="F928" i="5"/>
  <c r="H928" i="5"/>
  <c r="F929" i="5"/>
  <c r="H929" i="5"/>
  <c r="M929" i="5"/>
  <c r="F930" i="5"/>
  <c r="H930" i="5"/>
  <c r="M930" i="5"/>
  <c r="F931" i="5"/>
  <c r="H931" i="5"/>
  <c r="M931" i="5"/>
  <c r="F932" i="5"/>
  <c r="H932" i="5"/>
  <c r="M932" i="5"/>
  <c r="F933" i="5"/>
  <c r="H933" i="5"/>
  <c r="M933" i="5"/>
  <c r="F934" i="5"/>
  <c r="H934" i="5"/>
  <c r="M934" i="5"/>
  <c r="F935" i="5"/>
  <c r="H935" i="5"/>
  <c r="M935" i="5"/>
  <c r="F936" i="5"/>
  <c r="H936" i="5"/>
  <c r="M936" i="5"/>
  <c r="F937" i="5"/>
  <c r="H937" i="5"/>
  <c r="M937" i="5"/>
  <c r="F938" i="5"/>
  <c r="H938" i="5"/>
  <c r="M938" i="5"/>
  <c r="F939" i="5"/>
  <c r="H939" i="5"/>
  <c r="M939" i="5"/>
  <c r="F941" i="5"/>
  <c r="H941" i="5"/>
  <c r="M941" i="5"/>
  <c r="F868" i="5"/>
  <c r="H868" i="5"/>
  <c r="M868" i="5"/>
  <c r="O868" i="5" s="1"/>
  <c r="F869" i="5"/>
  <c r="H869" i="5"/>
  <c r="M869" i="5"/>
  <c r="F870" i="5"/>
  <c r="H870" i="5"/>
  <c r="M870" i="5"/>
  <c r="F871" i="5"/>
  <c r="H871" i="5"/>
  <c r="M871" i="5"/>
  <c r="F872" i="5"/>
  <c r="H872" i="5"/>
  <c r="M872" i="5"/>
  <c r="F873" i="5"/>
  <c r="H873" i="5"/>
  <c r="M873" i="5"/>
  <c r="F874" i="5"/>
  <c r="H874" i="5"/>
  <c r="M874" i="5"/>
  <c r="F875" i="5"/>
  <c r="H875" i="5"/>
  <c r="M875" i="5"/>
  <c r="F876" i="5"/>
  <c r="H876" i="5"/>
  <c r="M876" i="5"/>
  <c r="F877" i="5"/>
  <c r="L877" i="5"/>
  <c r="H877" i="5"/>
  <c r="M877" i="5"/>
  <c r="O877" i="5" s="1"/>
  <c r="F878" i="5"/>
  <c r="H878" i="5"/>
  <c r="M878" i="5"/>
  <c r="F879" i="5"/>
  <c r="H879" i="5"/>
  <c r="M879" i="5"/>
  <c r="F880" i="5"/>
  <c r="H880" i="5"/>
  <c r="M880" i="5"/>
  <c r="F881" i="5"/>
  <c r="H881" i="5"/>
  <c r="M881" i="5"/>
  <c r="O881" i="5" s="1"/>
  <c r="F882" i="5"/>
  <c r="H882" i="5"/>
  <c r="M882" i="5"/>
  <c r="F883" i="5"/>
  <c r="H883" i="5"/>
  <c r="M883" i="5"/>
  <c r="F884" i="5"/>
  <c r="H884" i="5"/>
  <c r="M884" i="5"/>
  <c r="F885" i="5"/>
  <c r="H885" i="5"/>
  <c r="M885" i="5"/>
  <c r="F886" i="5"/>
  <c r="H886" i="5"/>
  <c r="M886" i="5"/>
  <c r="F887" i="5"/>
  <c r="H887" i="5"/>
  <c r="M887" i="5"/>
  <c r="F888" i="5"/>
  <c r="H888" i="5"/>
  <c r="M888" i="5"/>
  <c r="F889" i="5"/>
  <c r="L889" i="5"/>
  <c r="H889" i="5"/>
  <c r="O889" i="5"/>
  <c r="F890" i="5"/>
  <c r="H890" i="5"/>
  <c r="M890" i="5"/>
  <c r="F891" i="5"/>
  <c r="H891" i="5"/>
  <c r="M891" i="5"/>
  <c r="F892" i="5"/>
  <c r="H892" i="5"/>
  <c r="M892" i="5"/>
  <c r="F893" i="5"/>
  <c r="H893" i="5"/>
  <c r="M893" i="5"/>
  <c r="F894" i="5"/>
  <c r="H894" i="5"/>
  <c r="M894" i="5"/>
  <c r="F895" i="5"/>
  <c r="H895" i="5"/>
  <c r="M895" i="5"/>
  <c r="F896" i="5"/>
  <c r="H896" i="5"/>
  <c r="M896" i="5"/>
  <c r="F897" i="5"/>
  <c r="H897" i="5"/>
  <c r="M897" i="5"/>
  <c r="F898" i="5"/>
  <c r="H898" i="5"/>
  <c r="M898" i="5"/>
  <c r="F899" i="5"/>
  <c r="H899" i="5"/>
  <c r="M899" i="5"/>
  <c r="F900" i="5"/>
  <c r="H900" i="5"/>
  <c r="M900" i="5"/>
  <c r="F901" i="5"/>
  <c r="H901" i="5"/>
  <c r="M901" i="5"/>
  <c r="F902" i="5"/>
  <c r="H902" i="5"/>
  <c r="M902" i="5"/>
  <c r="F903" i="5"/>
  <c r="H903" i="5"/>
  <c r="M903" i="5"/>
  <c r="F904" i="5"/>
  <c r="H904" i="5"/>
  <c r="M904" i="5"/>
  <c r="F905" i="5"/>
  <c r="H905" i="5"/>
  <c r="M905" i="5"/>
  <c r="F906" i="5"/>
  <c r="H906" i="5"/>
  <c r="M906" i="5"/>
  <c r="F907" i="5"/>
  <c r="H907" i="5"/>
  <c r="M907" i="5"/>
  <c r="F908" i="5"/>
  <c r="H908" i="5"/>
  <c r="M908" i="5"/>
  <c r="F909" i="5"/>
  <c r="H909" i="5"/>
  <c r="M909" i="5"/>
  <c r="F910" i="5"/>
  <c r="H910" i="5"/>
  <c r="M910" i="5"/>
  <c r="F911" i="5"/>
  <c r="H911" i="5"/>
  <c r="M911" i="5"/>
  <c r="F912" i="5"/>
  <c r="H912" i="5"/>
  <c r="M912" i="5"/>
  <c r="F913" i="5"/>
  <c r="H913" i="5"/>
  <c r="M913" i="5"/>
  <c r="F914" i="5"/>
  <c r="H914" i="5"/>
  <c r="M914" i="5"/>
  <c r="F915" i="5"/>
  <c r="H915" i="5"/>
  <c r="M915" i="5"/>
  <c r="F916" i="5"/>
  <c r="H916" i="5"/>
  <c r="M916" i="5"/>
  <c r="F917" i="5"/>
  <c r="H917" i="5"/>
  <c r="M917" i="5"/>
  <c r="F918" i="5"/>
  <c r="H918" i="5"/>
  <c r="M918" i="5"/>
  <c r="F919" i="5"/>
  <c r="H919" i="5"/>
  <c r="M919" i="5"/>
  <c r="F920" i="5"/>
  <c r="H920" i="5"/>
  <c r="M920" i="5"/>
  <c r="F921" i="5"/>
  <c r="H921" i="5"/>
  <c r="M921" i="5"/>
  <c r="F922" i="5"/>
  <c r="H922" i="5"/>
  <c r="M922" i="5"/>
  <c r="F923" i="5"/>
  <c r="H923" i="5"/>
  <c r="M923" i="5"/>
  <c r="F924" i="5"/>
  <c r="H924" i="5"/>
  <c r="M924" i="5"/>
  <c r="F925" i="5"/>
  <c r="H925" i="5"/>
  <c r="M925" i="5"/>
  <c r="F703" i="5"/>
  <c r="H703" i="5"/>
  <c r="M703" i="5"/>
  <c r="F704" i="5"/>
  <c r="H704" i="5"/>
  <c r="M704" i="5"/>
  <c r="F705" i="5"/>
  <c r="H705" i="5"/>
  <c r="M705" i="5"/>
  <c r="F706" i="5"/>
  <c r="H706" i="5"/>
  <c r="M706" i="5"/>
  <c r="F707" i="5"/>
  <c r="H707" i="5"/>
  <c r="M707" i="5"/>
  <c r="F708" i="5"/>
  <c r="H708" i="5"/>
  <c r="M708" i="5"/>
  <c r="F709" i="5"/>
  <c r="H709" i="5"/>
  <c r="M709" i="5"/>
  <c r="F710" i="5"/>
  <c r="H710" i="5"/>
  <c r="M710" i="5"/>
  <c r="F711" i="5"/>
  <c r="H711" i="5"/>
  <c r="M711" i="5"/>
  <c r="F712" i="5"/>
  <c r="H712" i="5"/>
  <c r="M712" i="5"/>
  <c r="F713" i="5"/>
  <c r="H713" i="5"/>
  <c r="M713" i="5"/>
  <c r="F715" i="5"/>
  <c r="H715" i="5"/>
  <c r="M715" i="5"/>
  <c r="F716" i="5"/>
  <c r="H716" i="5"/>
  <c r="M716" i="5"/>
  <c r="F717" i="5"/>
  <c r="H717" i="5"/>
  <c r="M717" i="5"/>
  <c r="F718" i="5"/>
  <c r="H718" i="5"/>
  <c r="M718" i="5"/>
  <c r="F719" i="5"/>
  <c r="H719" i="5"/>
  <c r="M719" i="5"/>
  <c r="F720" i="5"/>
  <c r="H720" i="5"/>
  <c r="M720" i="5"/>
  <c r="F721" i="5"/>
  <c r="H721" i="5"/>
  <c r="M721" i="5"/>
  <c r="F722" i="5"/>
  <c r="H722" i="5"/>
  <c r="M722" i="5"/>
  <c r="F723" i="5"/>
  <c r="H723" i="5"/>
  <c r="M723" i="5"/>
  <c r="F724" i="5"/>
  <c r="H724" i="5"/>
  <c r="M724" i="5"/>
  <c r="F725" i="5"/>
  <c r="H725" i="5"/>
  <c r="M725" i="5"/>
  <c r="F726" i="5"/>
  <c r="H726" i="5"/>
  <c r="M726" i="5"/>
  <c r="F727" i="5"/>
  <c r="H727" i="5"/>
  <c r="M727" i="5"/>
  <c r="F728" i="5"/>
  <c r="H728" i="5"/>
  <c r="M728" i="5"/>
  <c r="F729" i="5"/>
  <c r="H729" i="5"/>
  <c r="M729" i="5"/>
  <c r="F730" i="5"/>
  <c r="H730" i="5"/>
  <c r="M730" i="5"/>
  <c r="F731" i="5"/>
  <c r="H731" i="5"/>
  <c r="M731" i="5"/>
  <c r="F732" i="5"/>
  <c r="H732" i="5"/>
  <c r="M732" i="5"/>
  <c r="F733" i="5"/>
  <c r="H733" i="5"/>
  <c r="M733" i="5"/>
  <c r="F734" i="5"/>
  <c r="H734" i="5"/>
  <c r="M734" i="5"/>
  <c r="F735" i="5"/>
  <c r="H735" i="5"/>
  <c r="M735" i="5"/>
  <c r="F736" i="5"/>
  <c r="H736" i="5"/>
  <c r="M736" i="5"/>
  <c r="F737" i="5"/>
  <c r="H737" i="5"/>
  <c r="M737" i="5"/>
  <c r="F738" i="5"/>
  <c r="H738" i="5"/>
  <c r="M738" i="5"/>
  <c r="F739" i="5"/>
  <c r="H739" i="5"/>
  <c r="M739" i="5"/>
  <c r="F740" i="5"/>
  <c r="H740" i="5"/>
  <c r="M740" i="5"/>
  <c r="F741" i="5"/>
  <c r="H741" i="5"/>
  <c r="M741" i="5"/>
  <c r="F742" i="5"/>
  <c r="H742" i="5"/>
  <c r="M742" i="5"/>
  <c r="F743" i="5"/>
  <c r="H743" i="5"/>
  <c r="M743" i="5"/>
  <c r="F744" i="5"/>
  <c r="H744" i="5"/>
  <c r="M744" i="5"/>
  <c r="F745" i="5"/>
  <c r="H745" i="5"/>
  <c r="M745" i="5"/>
  <c r="F746" i="5"/>
  <c r="H746" i="5"/>
  <c r="M746" i="5"/>
  <c r="F747" i="5"/>
  <c r="H747" i="5"/>
  <c r="M747" i="5"/>
  <c r="F748" i="5"/>
  <c r="H748" i="5"/>
  <c r="M748" i="5"/>
  <c r="F749" i="5"/>
  <c r="H749" i="5"/>
  <c r="M749" i="5"/>
  <c r="F750" i="5"/>
  <c r="H750" i="5"/>
  <c r="M750" i="5"/>
  <c r="F751" i="5"/>
  <c r="H751" i="5"/>
  <c r="M751" i="5"/>
  <c r="F752" i="5"/>
  <c r="H752" i="5"/>
  <c r="M752" i="5"/>
  <c r="F753" i="5"/>
  <c r="H753" i="5"/>
  <c r="M753" i="5"/>
  <c r="F754" i="5"/>
  <c r="H754" i="5"/>
  <c r="M754" i="5"/>
  <c r="F755" i="5"/>
  <c r="H755" i="5"/>
  <c r="M755" i="5"/>
  <c r="F756" i="5"/>
  <c r="H756" i="5"/>
  <c r="M756" i="5"/>
  <c r="F757" i="5"/>
  <c r="H757" i="5"/>
  <c r="M757" i="5"/>
  <c r="F758" i="5"/>
  <c r="H758" i="5"/>
  <c r="M758" i="5"/>
  <c r="F759" i="5"/>
  <c r="H759" i="5"/>
  <c r="M759" i="5"/>
  <c r="F760" i="5"/>
  <c r="H760" i="5"/>
  <c r="M760" i="5"/>
  <c r="F761" i="5"/>
  <c r="H761" i="5"/>
  <c r="M761" i="5"/>
  <c r="F762" i="5"/>
  <c r="H762" i="5"/>
  <c r="M762" i="5"/>
  <c r="F763" i="5"/>
  <c r="H763" i="5"/>
  <c r="M763" i="5"/>
  <c r="F764" i="5"/>
  <c r="H764" i="5"/>
  <c r="M764" i="5"/>
  <c r="F765" i="5"/>
  <c r="H765" i="5"/>
  <c r="M765" i="5"/>
  <c r="F766" i="5"/>
  <c r="H766" i="5"/>
  <c r="M766" i="5"/>
  <c r="F767" i="5"/>
  <c r="H767" i="5"/>
  <c r="M767" i="5"/>
  <c r="F768" i="5"/>
  <c r="H768" i="5"/>
  <c r="M768" i="5"/>
  <c r="F769" i="5"/>
  <c r="H769" i="5"/>
  <c r="M769" i="5"/>
  <c r="F770" i="5"/>
  <c r="H770" i="5"/>
  <c r="M770" i="5"/>
  <c r="F771" i="5"/>
  <c r="H771" i="5"/>
  <c r="M771" i="5"/>
  <c r="F772" i="5"/>
  <c r="H772" i="5"/>
  <c r="M772" i="5"/>
  <c r="F773" i="5"/>
  <c r="H773" i="5"/>
  <c r="M773" i="5"/>
  <c r="F774" i="5"/>
  <c r="H774" i="5"/>
  <c r="M774" i="5"/>
  <c r="F775" i="5"/>
  <c r="H775" i="5"/>
  <c r="M775" i="5"/>
  <c r="F776" i="5"/>
  <c r="H776" i="5"/>
  <c r="M776" i="5"/>
  <c r="F777" i="5"/>
  <c r="H777" i="5"/>
  <c r="M777" i="5"/>
  <c r="F778" i="5"/>
  <c r="H778" i="5"/>
  <c r="M778" i="5"/>
  <c r="F779" i="5"/>
  <c r="H779" i="5"/>
  <c r="M779" i="5"/>
  <c r="F780" i="5"/>
  <c r="H780" i="5"/>
  <c r="M780" i="5"/>
  <c r="F781" i="5"/>
  <c r="H781" i="5"/>
  <c r="M781" i="5"/>
  <c r="F782" i="5"/>
  <c r="H782" i="5"/>
  <c r="M782" i="5"/>
  <c r="F783" i="5"/>
  <c r="H783" i="5"/>
  <c r="M783" i="5"/>
  <c r="F784" i="5"/>
  <c r="H784" i="5"/>
  <c r="M784" i="5"/>
  <c r="F785" i="5"/>
  <c r="H785" i="5"/>
  <c r="M785" i="5"/>
  <c r="F786" i="5"/>
  <c r="H786" i="5"/>
  <c r="M786" i="5"/>
  <c r="F787" i="5"/>
  <c r="H787" i="5"/>
  <c r="M787" i="5"/>
  <c r="F788" i="5"/>
  <c r="H788" i="5"/>
  <c r="M788" i="5"/>
  <c r="F789" i="5"/>
  <c r="H789" i="5"/>
  <c r="M789" i="5"/>
  <c r="F790" i="5"/>
  <c r="H790" i="5"/>
  <c r="M790" i="5"/>
  <c r="F791" i="5"/>
  <c r="H791" i="5"/>
  <c r="M791" i="5"/>
  <c r="F792" i="5"/>
  <c r="H792" i="5"/>
  <c r="M792" i="5"/>
  <c r="F793" i="5"/>
  <c r="H793" i="5"/>
  <c r="M793" i="5"/>
  <c r="F794" i="5"/>
  <c r="H794" i="5"/>
  <c r="M794" i="5"/>
  <c r="F795" i="5"/>
  <c r="H795" i="5"/>
  <c r="M795" i="5"/>
  <c r="F796" i="5"/>
  <c r="H796" i="5"/>
  <c r="M796" i="5"/>
  <c r="F797" i="5"/>
  <c r="H797" i="5"/>
  <c r="M797" i="5"/>
  <c r="F798" i="5"/>
  <c r="H798" i="5"/>
  <c r="M798" i="5"/>
  <c r="F799" i="5"/>
  <c r="H799" i="5"/>
  <c r="M799" i="5"/>
  <c r="F800" i="5"/>
  <c r="H800" i="5"/>
  <c r="M800" i="5"/>
  <c r="F801" i="5"/>
  <c r="H801" i="5"/>
  <c r="M801" i="5"/>
  <c r="F802" i="5"/>
  <c r="H802" i="5"/>
  <c r="M802" i="5"/>
  <c r="F803" i="5"/>
  <c r="H803" i="5"/>
  <c r="M803" i="5"/>
  <c r="F804" i="5"/>
  <c r="H804" i="5"/>
  <c r="M804" i="5"/>
  <c r="F805" i="5"/>
  <c r="H805" i="5"/>
  <c r="M805" i="5"/>
  <c r="F806" i="5"/>
  <c r="H806" i="5"/>
  <c r="M806" i="5"/>
  <c r="F807" i="5"/>
  <c r="H807" i="5"/>
  <c r="M807" i="5"/>
  <c r="F808" i="5"/>
  <c r="H808" i="5"/>
  <c r="M808" i="5"/>
  <c r="F809" i="5"/>
  <c r="H809" i="5"/>
  <c r="M809" i="5"/>
  <c r="F810" i="5"/>
  <c r="H810" i="5"/>
  <c r="M810" i="5"/>
  <c r="F811" i="5"/>
  <c r="H811" i="5"/>
  <c r="M811" i="5"/>
  <c r="F812" i="5"/>
  <c r="H812" i="5"/>
  <c r="M812" i="5"/>
  <c r="F813" i="5"/>
  <c r="H813" i="5"/>
  <c r="M813" i="5"/>
  <c r="F814" i="5"/>
  <c r="H814" i="5"/>
  <c r="M814" i="5"/>
  <c r="F815" i="5"/>
  <c r="H815" i="5"/>
  <c r="M815" i="5"/>
  <c r="F816" i="5"/>
  <c r="H816" i="5"/>
  <c r="M816" i="5"/>
  <c r="F817" i="5"/>
  <c r="H817" i="5"/>
  <c r="M817" i="5"/>
  <c r="F818" i="5"/>
  <c r="H818" i="5"/>
  <c r="M818" i="5"/>
  <c r="F819" i="5"/>
  <c r="H819" i="5"/>
  <c r="M819" i="5"/>
  <c r="F820" i="5"/>
  <c r="H820" i="5"/>
  <c r="M820" i="5"/>
  <c r="F821" i="5"/>
  <c r="H821" i="5"/>
  <c r="M821" i="5"/>
  <c r="F822" i="5"/>
  <c r="H822" i="5"/>
  <c r="M822" i="5"/>
  <c r="F823" i="5"/>
  <c r="H823" i="5"/>
  <c r="M823" i="5"/>
  <c r="F824" i="5"/>
  <c r="H824" i="5"/>
  <c r="M824" i="5"/>
  <c r="F825" i="5"/>
  <c r="H825" i="5"/>
  <c r="M825" i="5"/>
  <c r="F826" i="5"/>
  <c r="H826" i="5"/>
  <c r="M826" i="5"/>
  <c r="F827" i="5"/>
  <c r="H827" i="5"/>
  <c r="M827" i="5"/>
  <c r="F828" i="5"/>
  <c r="H828" i="5"/>
  <c r="M828" i="5"/>
  <c r="F829" i="5"/>
  <c r="H829" i="5"/>
  <c r="M829" i="5"/>
  <c r="F830" i="5"/>
  <c r="H830" i="5"/>
  <c r="M830" i="5"/>
  <c r="F831" i="5"/>
  <c r="H831" i="5"/>
  <c r="M831" i="5"/>
  <c r="F832" i="5"/>
  <c r="H832" i="5"/>
  <c r="M832" i="5"/>
  <c r="F833" i="5"/>
  <c r="H833" i="5"/>
  <c r="M833" i="5"/>
  <c r="F834" i="5"/>
  <c r="H834" i="5"/>
  <c r="M834" i="5"/>
  <c r="F835" i="5"/>
  <c r="H835" i="5"/>
  <c r="M835" i="5"/>
  <c r="F836" i="5"/>
  <c r="H836" i="5"/>
  <c r="M836" i="5"/>
  <c r="F837" i="5"/>
  <c r="H837" i="5"/>
  <c r="M837" i="5"/>
  <c r="F838" i="5"/>
  <c r="H838" i="5"/>
  <c r="M838" i="5"/>
  <c r="F839" i="5"/>
  <c r="H839" i="5"/>
  <c r="M839" i="5"/>
  <c r="F840" i="5"/>
  <c r="H840" i="5"/>
  <c r="M840" i="5"/>
  <c r="F841" i="5"/>
  <c r="H841" i="5"/>
  <c r="M841" i="5"/>
  <c r="F842" i="5"/>
  <c r="H842" i="5"/>
  <c r="M842" i="5"/>
  <c r="F843" i="5"/>
  <c r="H843" i="5"/>
  <c r="M843" i="5"/>
  <c r="F844" i="5"/>
  <c r="H844" i="5"/>
  <c r="M844" i="5"/>
  <c r="F845" i="5"/>
  <c r="H845" i="5"/>
  <c r="M845" i="5"/>
  <c r="F847" i="5"/>
  <c r="H847" i="5"/>
  <c r="M847" i="5"/>
  <c r="F848" i="5"/>
  <c r="H848" i="5"/>
  <c r="M848" i="5"/>
  <c r="F849" i="5"/>
  <c r="H849" i="5"/>
  <c r="M849" i="5"/>
  <c r="F850" i="5"/>
  <c r="H850" i="5"/>
  <c r="M850" i="5"/>
  <c r="F851" i="5"/>
  <c r="H851" i="5"/>
  <c r="M851" i="5"/>
  <c r="F852" i="5"/>
  <c r="H852" i="5"/>
  <c r="M852" i="5"/>
  <c r="F853" i="5"/>
  <c r="H853" i="5"/>
  <c r="M853" i="5"/>
  <c r="F854" i="5"/>
  <c r="H854" i="5"/>
  <c r="M854" i="5"/>
  <c r="F855" i="5"/>
  <c r="H855" i="5"/>
  <c r="M855" i="5"/>
  <c r="F856" i="5"/>
  <c r="H856" i="5"/>
  <c r="M856" i="5"/>
  <c r="F857" i="5"/>
  <c r="H857" i="5"/>
  <c r="M857" i="5"/>
  <c r="F858" i="5"/>
  <c r="H858" i="5"/>
  <c r="M858" i="5"/>
  <c r="F859" i="5"/>
  <c r="H859" i="5"/>
  <c r="M859" i="5"/>
  <c r="F860" i="5"/>
  <c r="H860" i="5"/>
  <c r="M860" i="5"/>
  <c r="F861" i="5"/>
  <c r="H861" i="5"/>
  <c r="M861" i="5"/>
  <c r="F862" i="5"/>
  <c r="H862" i="5"/>
  <c r="M862" i="5"/>
  <c r="F863" i="5"/>
  <c r="H863" i="5"/>
  <c r="M863" i="5"/>
  <c r="F864" i="5"/>
  <c r="H864" i="5"/>
  <c r="M864" i="5"/>
  <c r="F865" i="5"/>
  <c r="H865" i="5"/>
  <c r="M865" i="5"/>
  <c r="F866" i="5"/>
  <c r="I866" i="5" s="1"/>
  <c r="F345" i="5"/>
  <c r="H345" i="5"/>
  <c r="M345" i="5"/>
  <c r="F346" i="5"/>
  <c r="H346" i="5"/>
  <c r="M346" i="5"/>
  <c r="F347" i="5"/>
  <c r="H347" i="5"/>
  <c r="M347" i="5"/>
  <c r="F348" i="5"/>
  <c r="H348" i="5"/>
  <c r="M348" i="5"/>
  <c r="F349" i="5"/>
  <c r="H349" i="5"/>
  <c r="M349" i="5"/>
  <c r="F350" i="5"/>
  <c r="H350" i="5"/>
  <c r="M350" i="5"/>
  <c r="F351" i="5"/>
  <c r="H351" i="5"/>
  <c r="M351" i="5"/>
  <c r="F352" i="5"/>
  <c r="H352" i="5"/>
  <c r="M352" i="5"/>
  <c r="F353" i="5"/>
  <c r="H353" i="5"/>
  <c r="M353" i="5"/>
  <c r="F354" i="5"/>
  <c r="H354" i="5"/>
  <c r="M354" i="5"/>
  <c r="F355" i="5"/>
  <c r="H355" i="5"/>
  <c r="M355" i="5"/>
  <c r="F356" i="5"/>
  <c r="H356" i="5"/>
  <c r="M356" i="5"/>
  <c r="F357" i="5"/>
  <c r="H357" i="5"/>
  <c r="M357" i="5"/>
  <c r="F358" i="5"/>
  <c r="H358" i="5"/>
  <c r="M358" i="5"/>
  <c r="F359" i="5"/>
  <c r="H359" i="5"/>
  <c r="M359" i="5"/>
  <c r="F360" i="5"/>
  <c r="H360" i="5"/>
  <c r="M360" i="5"/>
  <c r="F361" i="5"/>
  <c r="H361" i="5"/>
  <c r="M361" i="5"/>
  <c r="F362" i="5"/>
  <c r="H362" i="5"/>
  <c r="M362" i="5"/>
  <c r="F363" i="5"/>
  <c r="H363" i="5"/>
  <c r="M363" i="5"/>
  <c r="F364" i="5"/>
  <c r="H364" i="5"/>
  <c r="M364" i="5"/>
  <c r="F365" i="5"/>
  <c r="H365" i="5"/>
  <c r="M365" i="5"/>
  <c r="F366" i="5"/>
  <c r="H366" i="5"/>
  <c r="M366" i="5"/>
  <c r="F367" i="5"/>
  <c r="H367" i="5"/>
  <c r="M367" i="5"/>
  <c r="F368" i="5"/>
  <c r="H368" i="5"/>
  <c r="M368" i="5"/>
  <c r="F369" i="5"/>
  <c r="H369" i="5"/>
  <c r="M369" i="5"/>
  <c r="F370" i="5"/>
  <c r="H370" i="5"/>
  <c r="M370" i="5"/>
  <c r="F371" i="5"/>
  <c r="H371" i="5"/>
  <c r="M371" i="5"/>
  <c r="F372" i="5"/>
  <c r="H372" i="5"/>
  <c r="M372" i="5"/>
  <c r="F373" i="5"/>
  <c r="H373" i="5"/>
  <c r="M373" i="5"/>
  <c r="F374" i="5"/>
  <c r="H374" i="5"/>
  <c r="M374" i="5"/>
  <c r="F375" i="5"/>
  <c r="H375" i="5"/>
  <c r="M375" i="5"/>
  <c r="F376" i="5"/>
  <c r="H376" i="5"/>
  <c r="M376" i="5"/>
  <c r="F377" i="5"/>
  <c r="H377" i="5"/>
  <c r="M377" i="5"/>
  <c r="F378" i="5"/>
  <c r="H378" i="5"/>
  <c r="M378" i="5"/>
  <c r="F379" i="5"/>
  <c r="H379" i="5"/>
  <c r="M379" i="5"/>
  <c r="F380" i="5"/>
  <c r="H380" i="5"/>
  <c r="M380" i="5"/>
  <c r="F381" i="5"/>
  <c r="H381" i="5"/>
  <c r="M381" i="5"/>
  <c r="F382" i="5"/>
  <c r="H382" i="5"/>
  <c r="M382" i="5"/>
  <c r="F383" i="5"/>
  <c r="H383" i="5"/>
  <c r="M383" i="5"/>
  <c r="F384" i="5"/>
  <c r="H384" i="5"/>
  <c r="M384" i="5"/>
  <c r="F385" i="5"/>
  <c r="H385" i="5"/>
  <c r="M385" i="5"/>
  <c r="F386" i="5"/>
  <c r="H386" i="5"/>
  <c r="M386" i="5"/>
  <c r="F387" i="5"/>
  <c r="H387" i="5"/>
  <c r="M387" i="5"/>
  <c r="F388" i="5"/>
  <c r="H388" i="5"/>
  <c r="M388" i="5"/>
  <c r="F389" i="5"/>
  <c r="H389" i="5"/>
  <c r="M389" i="5"/>
  <c r="F390" i="5"/>
  <c r="H390" i="5"/>
  <c r="M390" i="5"/>
  <c r="F391" i="5"/>
  <c r="H391" i="5"/>
  <c r="M391" i="5"/>
  <c r="F392" i="5"/>
  <c r="H392" i="5"/>
  <c r="M392" i="5"/>
  <c r="F393" i="5"/>
  <c r="H393" i="5"/>
  <c r="M393" i="5"/>
  <c r="F394" i="5"/>
  <c r="H394" i="5"/>
  <c r="M394" i="5"/>
  <c r="F395" i="5"/>
  <c r="H395" i="5"/>
  <c r="M395" i="5"/>
  <c r="F226" i="5"/>
  <c r="H226" i="5"/>
  <c r="M226" i="5"/>
  <c r="F227" i="5"/>
  <c r="H227" i="5"/>
  <c r="M227" i="5"/>
  <c r="F265" i="5"/>
  <c r="H265" i="5"/>
  <c r="M265" i="5"/>
  <c r="F266" i="5"/>
  <c r="H266" i="5"/>
  <c r="M266" i="5"/>
  <c r="F267" i="5"/>
  <c r="H267" i="5"/>
  <c r="M267" i="5"/>
  <c r="F268" i="5"/>
  <c r="H268" i="5"/>
  <c r="M268" i="5"/>
  <c r="F269" i="5"/>
  <c r="H269" i="5"/>
  <c r="M269" i="5"/>
  <c r="F270" i="5"/>
  <c r="H270" i="5"/>
  <c r="M270" i="5"/>
  <c r="F271" i="5"/>
  <c r="H271" i="5"/>
  <c r="M271" i="5"/>
  <c r="F272" i="5"/>
  <c r="H272" i="5"/>
  <c r="M272" i="5"/>
  <c r="F273" i="5"/>
  <c r="H273" i="5"/>
  <c r="M273" i="5"/>
  <c r="F274" i="5"/>
  <c r="H274" i="5"/>
  <c r="M274" i="5"/>
  <c r="F275" i="5"/>
  <c r="H275" i="5"/>
  <c r="M275" i="5"/>
  <c r="F276" i="5"/>
  <c r="H276" i="5"/>
  <c r="M276" i="5"/>
  <c r="F277" i="5"/>
  <c r="H277" i="5"/>
  <c r="M277" i="5"/>
  <c r="F278" i="5"/>
  <c r="H278" i="5"/>
  <c r="M278" i="5"/>
  <c r="F279" i="5"/>
  <c r="H279" i="5"/>
  <c r="M279" i="5"/>
  <c r="F280" i="5"/>
  <c r="H280" i="5"/>
  <c r="M280" i="5"/>
  <c r="F281" i="5"/>
  <c r="H281" i="5"/>
  <c r="M281" i="5"/>
  <c r="F282" i="5"/>
  <c r="H282" i="5"/>
  <c r="M282" i="5"/>
  <c r="F283" i="5"/>
  <c r="H283" i="5"/>
  <c r="M283" i="5"/>
  <c r="F284" i="5"/>
  <c r="H284" i="5"/>
  <c r="M284" i="5"/>
  <c r="F285" i="5"/>
  <c r="H285" i="5"/>
  <c r="M285" i="5"/>
  <c r="F286" i="5"/>
  <c r="H286" i="5"/>
  <c r="M286" i="5"/>
  <c r="F287" i="5"/>
  <c r="H287" i="5"/>
  <c r="M287" i="5"/>
  <c r="F288" i="5"/>
  <c r="H288" i="5"/>
  <c r="M288" i="5"/>
  <c r="F289" i="5"/>
  <c r="H289" i="5"/>
  <c r="M289" i="5"/>
  <c r="F290" i="5"/>
  <c r="H290" i="5"/>
  <c r="M290" i="5"/>
  <c r="F291" i="5"/>
  <c r="H291" i="5"/>
  <c r="M291" i="5"/>
  <c r="F292" i="5"/>
  <c r="H292" i="5"/>
  <c r="M292" i="5"/>
  <c r="F293" i="5"/>
  <c r="H293" i="5"/>
  <c r="M293" i="5"/>
  <c r="F294" i="5"/>
  <c r="H294" i="5"/>
  <c r="M294" i="5"/>
  <c r="F295" i="5"/>
  <c r="H295" i="5"/>
  <c r="M295" i="5"/>
  <c r="F296" i="5"/>
  <c r="H296" i="5"/>
  <c r="M296" i="5"/>
  <c r="F297" i="5"/>
  <c r="H297" i="5"/>
  <c r="M297" i="5"/>
  <c r="F298" i="5"/>
  <c r="H298" i="5"/>
  <c r="M298" i="5"/>
  <c r="F299" i="5"/>
  <c r="H299" i="5"/>
  <c r="M299" i="5"/>
  <c r="F300" i="5"/>
  <c r="H300" i="5"/>
  <c r="M300" i="5"/>
  <c r="F301" i="5"/>
  <c r="H301" i="5"/>
  <c r="M301" i="5"/>
  <c r="F302" i="5"/>
  <c r="H302" i="5"/>
  <c r="M302" i="5"/>
  <c r="F303" i="5"/>
  <c r="H303" i="5"/>
  <c r="M303" i="5"/>
  <c r="F304" i="5"/>
  <c r="H304" i="5"/>
  <c r="M304" i="5"/>
  <c r="F305" i="5"/>
  <c r="H305" i="5"/>
  <c r="M305" i="5"/>
  <c r="F306" i="5"/>
  <c r="H306" i="5"/>
  <c r="M306" i="5"/>
  <c r="F307" i="5"/>
  <c r="H307" i="5"/>
  <c r="M307" i="5"/>
  <c r="F308" i="5"/>
  <c r="H308" i="5"/>
  <c r="M308" i="5"/>
  <c r="F309" i="5"/>
  <c r="H309" i="5"/>
  <c r="M309" i="5"/>
  <c r="F310" i="5"/>
  <c r="H310" i="5"/>
  <c r="M310" i="5"/>
  <c r="F311" i="5"/>
  <c r="H311" i="5"/>
  <c r="M311" i="5"/>
  <c r="F312" i="5"/>
  <c r="H312" i="5"/>
  <c r="M312" i="5"/>
  <c r="F313" i="5"/>
  <c r="H313" i="5"/>
  <c r="M313" i="5"/>
  <c r="F314" i="5"/>
  <c r="H314" i="5"/>
  <c r="M314" i="5"/>
  <c r="F315" i="5"/>
  <c r="H315" i="5"/>
  <c r="M315" i="5"/>
  <c r="F316" i="5"/>
  <c r="H316" i="5"/>
  <c r="M316" i="5"/>
  <c r="F317" i="5"/>
  <c r="H317" i="5"/>
  <c r="M317" i="5"/>
  <c r="F190" i="5"/>
  <c r="H190" i="5"/>
  <c r="M190" i="5"/>
  <c r="F191" i="5"/>
  <c r="H191" i="5"/>
  <c r="M191" i="5"/>
  <c r="F192" i="5"/>
  <c r="H192" i="5"/>
  <c r="M192" i="5"/>
  <c r="F193" i="5"/>
  <c r="H193" i="5"/>
  <c r="M193" i="5"/>
  <c r="H195" i="5"/>
  <c r="H194" i="5" s="1"/>
  <c r="M195" i="5"/>
  <c r="F222" i="5"/>
  <c r="H222" i="5"/>
  <c r="M222" i="5"/>
  <c r="F223" i="5"/>
  <c r="H223" i="5"/>
  <c r="M223" i="5"/>
  <c r="F224" i="5"/>
  <c r="H224" i="5"/>
  <c r="M224" i="5"/>
  <c r="F964" i="5"/>
  <c r="H964" i="5"/>
  <c r="M964" i="5"/>
  <c r="F965" i="5"/>
  <c r="H965" i="5"/>
  <c r="O965" i="5"/>
  <c r="F966" i="5"/>
  <c r="H966" i="5"/>
  <c r="O966" i="5"/>
  <c r="F967" i="5"/>
  <c r="L967" i="5"/>
  <c r="H967" i="5"/>
  <c r="O967" i="5"/>
  <c r="F968" i="5"/>
  <c r="L968" i="5"/>
  <c r="H968" i="5"/>
  <c r="M970" i="5"/>
  <c r="M971" i="5"/>
  <c r="M972" i="5"/>
  <c r="M973" i="5"/>
  <c r="M974" i="5"/>
  <c r="F975" i="5"/>
  <c r="H975" i="5"/>
  <c r="M975" i="5"/>
  <c r="F946" i="5"/>
  <c r="H946" i="5"/>
  <c r="M946" i="5"/>
  <c r="F947" i="5"/>
  <c r="H947" i="5"/>
  <c r="M947" i="5"/>
  <c r="F948" i="5"/>
  <c r="H948" i="5"/>
  <c r="M948" i="5"/>
  <c r="F957" i="5"/>
  <c r="H957" i="5"/>
  <c r="M957" i="5"/>
  <c r="F958" i="5"/>
  <c r="H958" i="5"/>
  <c r="M958" i="5"/>
  <c r="F959" i="5"/>
  <c r="H959" i="5"/>
  <c r="M959" i="5"/>
  <c r="F960" i="5"/>
  <c r="H960" i="5"/>
  <c r="M960" i="5"/>
  <c r="F961" i="5"/>
  <c r="H961" i="5"/>
  <c r="M961" i="5"/>
  <c r="F962" i="5"/>
  <c r="H962" i="5"/>
  <c r="M962" i="5"/>
  <c r="H657" i="5"/>
  <c r="M657" i="5"/>
  <c r="F23" i="5"/>
  <c r="H23" i="5"/>
  <c r="M23" i="5"/>
  <c r="H24" i="5"/>
  <c r="M24" i="5"/>
  <c r="F25" i="5"/>
  <c r="H29" i="5"/>
  <c r="M29" i="5"/>
  <c r="F35" i="5"/>
  <c r="L668" i="5"/>
  <c r="H1011" i="5"/>
  <c r="H181" i="5"/>
  <c r="F182" i="5"/>
  <c r="H182" i="5"/>
  <c r="M182" i="5"/>
  <c r="F186" i="5"/>
  <c r="F188" i="5"/>
  <c r="F187" i="5" s="1"/>
  <c r="L188" i="5"/>
  <c r="H188" i="5"/>
  <c r="H187" i="5" s="1"/>
  <c r="F441" i="5"/>
  <c r="H441" i="5"/>
  <c r="F181" i="5"/>
  <c r="H186" i="5"/>
  <c r="F443" i="5"/>
  <c r="H443" i="5"/>
  <c r="F444" i="5"/>
  <c r="H444" i="5"/>
  <c r="M444" i="5"/>
  <c r="F445" i="5"/>
  <c r="H445" i="5"/>
  <c r="M445" i="5"/>
  <c r="F446" i="5"/>
  <c r="H446" i="5"/>
  <c r="M446" i="5"/>
  <c r="F447" i="5"/>
  <c r="H447" i="5"/>
  <c r="M447" i="5"/>
  <c r="F448" i="5"/>
  <c r="H448" i="5"/>
  <c r="M448" i="5"/>
  <c r="F449" i="5"/>
  <c r="H449" i="5"/>
  <c r="M449" i="5"/>
  <c r="F450" i="5"/>
  <c r="H450" i="5"/>
  <c r="M450" i="5"/>
  <c r="F451" i="5"/>
  <c r="H451" i="5"/>
  <c r="M451" i="5"/>
  <c r="F452" i="5"/>
  <c r="H452" i="5"/>
  <c r="M452" i="5"/>
  <c r="F453" i="5"/>
  <c r="H453" i="5"/>
  <c r="M453" i="5"/>
  <c r="F454" i="5"/>
  <c r="H454" i="5"/>
  <c r="M454" i="5"/>
  <c r="F455" i="5"/>
  <c r="H455" i="5"/>
  <c r="M455" i="5"/>
  <c r="F456" i="5"/>
  <c r="H456" i="5"/>
  <c r="M456" i="5"/>
  <c r="F457" i="5"/>
  <c r="H457" i="5"/>
  <c r="M457" i="5"/>
  <c r="F458" i="5"/>
  <c r="H458" i="5"/>
  <c r="M458" i="5"/>
  <c r="F459" i="5"/>
  <c r="H459" i="5"/>
  <c r="M459" i="5"/>
  <c r="F460" i="5"/>
  <c r="H460" i="5"/>
  <c r="M460" i="5"/>
  <c r="F461" i="5"/>
  <c r="H461" i="5"/>
  <c r="M461" i="5"/>
  <c r="F462" i="5"/>
  <c r="H462" i="5"/>
  <c r="M462" i="5"/>
  <c r="F463" i="5"/>
  <c r="H463" i="5"/>
  <c r="M463" i="5"/>
  <c r="F464" i="5"/>
  <c r="H464" i="5"/>
  <c r="M464" i="5"/>
  <c r="F465" i="5"/>
  <c r="H465" i="5"/>
  <c r="M465" i="5"/>
  <c r="F466" i="5"/>
  <c r="H466" i="5"/>
  <c r="M466" i="5"/>
  <c r="F467" i="5"/>
  <c r="H467" i="5"/>
  <c r="M467" i="5"/>
  <c r="F468" i="5"/>
  <c r="H468" i="5"/>
  <c r="M468" i="5"/>
  <c r="F469" i="5"/>
  <c r="H469" i="5"/>
  <c r="M469" i="5"/>
  <c r="F470" i="5"/>
  <c r="H470" i="5"/>
  <c r="M470" i="5"/>
  <c r="F471" i="5"/>
  <c r="H471" i="5"/>
  <c r="M471" i="5"/>
  <c r="F472" i="5"/>
  <c r="H472" i="5"/>
  <c r="M472" i="5"/>
  <c r="F473" i="5"/>
  <c r="H473" i="5"/>
  <c r="M473" i="5"/>
  <c r="F474" i="5"/>
  <c r="H474" i="5"/>
  <c r="M474" i="5"/>
  <c r="F475" i="5"/>
  <c r="H475" i="5"/>
  <c r="M475" i="5"/>
  <c r="F476" i="5"/>
  <c r="H476" i="5"/>
  <c r="M476" i="5"/>
  <c r="F477" i="5"/>
  <c r="H477" i="5"/>
  <c r="M477" i="5"/>
  <c r="F478" i="5"/>
  <c r="H478" i="5"/>
  <c r="M478" i="5"/>
  <c r="F479" i="5"/>
  <c r="H479" i="5"/>
  <c r="M479" i="5"/>
  <c r="F480" i="5"/>
  <c r="H480" i="5"/>
  <c r="M480" i="5"/>
  <c r="F481" i="5"/>
  <c r="H481" i="5"/>
  <c r="M481" i="5"/>
  <c r="F482" i="5"/>
  <c r="H482" i="5"/>
  <c r="M482" i="5"/>
  <c r="F483" i="5"/>
  <c r="H483" i="5"/>
  <c r="M483" i="5"/>
  <c r="F484" i="5"/>
  <c r="H484" i="5"/>
  <c r="M484" i="5"/>
  <c r="F485" i="5"/>
  <c r="H485" i="5"/>
  <c r="M485" i="5"/>
  <c r="F486" i="5"/>
  <c r="H486" i="5"/>
  <c r="M486" i="5"/>
  <c r="F487" i="5"/>
  <c r="H487" i="5"/>
  <c r="M487" i="5"/>
  <c r="F488" i="5"/>
  <c r="H488" i="5"/>
  <c r="M488" i="5"/>
  <c r="F489" i="5"/>
  <c r="H489" i="5"/>
  <c r="M489" i="5"/>
  <c r="F490" i="5"/>
  <c r="H490" i="5"/>
  <c r="M490" i="5"/>
  <c r="F491" i="5"/>
  <c r="H491" i="5"/>
  <c r="M491" i="5"/>
  <c r="F492" i="5"/>
  <c r="H492" i="5"/>
  <c r="M492" i="5"/>
  <c r="F493" i="5"/>
  <c r="H493" i="5"/>
  <c r="M493" i="5"/>
  <c r="F494" i="5"/>
  <c r="H494" i="5"/>
  <c r="M494" i="5"/>
  <c r="F495" i="5"/>
  <c r="H495" i="5"/>
  <c r="M495" i="5"/>
  <c r="F496" i="5"/>
  <c r="H496" i="5"/>
  <c r="M496" i="5"/>
  <c r="F497" i="5"/>
  <c r="H497" i="5"/>
  <c r="M497" i="5"/>
  <c r="F498" i="5"/>
  <c r="H498" i="5"/>
  <c r="M498" i="5"/>
  <c r="F499" i="5"/>
  <c r="H499" i="5"/>
  <c r="M499" i="5"/>
  <c r="F500" i="5"/>
  <c r="H500" i="5"/>
  <c r="M500" i="5"/>
  <c r="F501" i="5"/>
  <c r="H501" i="5"/>
  <c r="M501" i="5"/>
  <c r="F502" i="5"/>
  <c r="H502" i="5"/>
  <c r="M502" i="5"/>
  <c r="F503" i="5"/>
  <c r="H503" i="5"/>
  <c r="M503" i="5"/>
  <c r="F504" i="5"/>
  <c r="H504" i="5"/>
  <c r="M504" i="5"/>
  <c r="F505" i="5"/>
  <c r="H505" i="5"/>
  <c r="M505" i="5"/>
  <c r="F506" i="5"/>
  <c r="H506" i="5"/>
  <c r="M506" i="5"/>
  <c r="F507" i="5"/>
  <c r="H507" i="5"/>
  <c r="M507" i="5"/>
  <c r="F508" i="5"/>
  <c r="H508" i="5"/>
  <c r="M508" i="5"/>
  <c r="F509" i="5"/>
  <c r="H509" i="5"/>
  <c r="M509" i="5"/>
  <c r="F510" i="5"/>
  <c r="H510" i="5"/>
  <c r="M510" i="5"/>
  <c r="F511" i="5"/>
  <c r="H511" i="5"/>
  <c r="M511" i="5"/>
  <c r="F512" i="5"/>
  <c r="H512" i="5"/>
  <c r="M512" i="5"/>
  <c r="F513" i="5"/>
  <c r="H513" i="5"/>
  <c r="M513" i="5"/>
  <c r="F514" i="5"/>
  <c r="H514" i="5"/>
  <c r="M514" i="5"/>
  <c r="F515" i="5"/>
  <c r="H515" i="5"/>
  <c r="M515" i="5"/>
  <c r="F516" i="5"/>
  <c r="H516" i="5"/>
  <c r="M516" i="5"/>
  <c r="F517" i="5"/>
  <c r="H517" i="5"/>
  <c r="M517" i="5"/>
  <c r="F518" i="5"/>
  <c r="H518" i="5"/>
  <c r="M518" i="5"/>
  <c r="F519" i="5"/>
  <c r="H519" i="5"/>
  <c r="M519" i="5"/>
  <c r="F520" i="5"/>
  <c r="H520" i="5"/>
  <c r="M520" i="5"/>
  <c r="F521" i="5"/>
  <c r="H521" i="5"/>
  <c r="M521" i="5"/>
  <c r="F522" i="5"/>
  <c r="H522" i="5"/>
  <c r="M522" i="5"/>
  <c r="F523" i="5"/>
  <c r="H523" i="5"/>
  <c r="M523" i="5"/>
  <c r="F524" i="5"/>
  <c r="H524" i="5"/>
  <c r="M524" i="5"/>
  <c r="F525" i="5"/>
  <c r="H525" i="5"/>
  <c r="M525" i="5"/>
  <c r="F526" i="5"/>
  <c r="H526" i="5"/>
  <c r="M526" i="5"/>
  <c r="F527" i="5"/>
  <c r="H527" i="5"/>
  <c r="M527" i="5"/>
  <c r="F528" i="5"/>
  <c r="H528" i="5"/>
  <c r="M528" i="5"/>
  <c r="F529" i="5"/>
  <c r="H529" i="5"/>
  <c r="M529" i="5"/>
  <c r="F530" i="5"/>
  <c r="H530" i="5"/>
  <c r="M530" i="5"/>
  <c r="F531" i="5"/>
  <c r="H531" i="5"/>
  <c r="M531" i="5"/>
  <c r="F532" i="5"/>
  <c r="H532" i="5"/>
  <c r="M532" i="5"/>
  <c r="F533" i="5"/>
  <c r="H533" i="5"/>
  <c r="M533" i="5"/>
  <c r="F534" i="5"/>
  <c r="H534" i="5"/>
  <c r="M534" i="5"/>
  <c r="F535" i="5"/>
  <c r="H535" i="5"/>
  <c r="M535" i="5"/>
  <c r="F536" i="5"/>
  <c r="H536" i="5"/>
  <c r="M536" i="5"/>
  <c r="F537" i="5"/>
  <c r="H537" i="5"/>
  <c r="M537" i="5"/>
  <c r="F538" i="5"/>
  <c r="H538" i="5"/>
  <c r="M538" i="5"/>
  <c r="F539" i="5"/>
  <c r="H539" i="5"/>
  <c r="M539" i="5"/>
  <c r="F540" i="5"/>
  <c r="H540" i="5"/>
  <c r="M540" i="5"/>
  <c r="F541" i="5"/>
  <c r="H541" i="5"/>
  <c r="M541" i="5"/>
  <c r="F542" i="5"/>
  <c r="H542" i="5"/>
  <c r="M542" i="5"/>
  <c r="F543" i="5"/>
  <c r="H543" i="5"/>
  <c r="M543" i="5"/>
  <c r="F544" i="5"/>
  <c r="H544" i="5"/>
  <c r="M544" i="5"/>
  <c r="F545" i="5"/>
  <c r="H545" i="5"/>
  <c r="M545" i="5"/>
  <c r="F546" i="5"/>
  <c r="H546" i="5"/>
  <c r="M546" i="5"/>
  <c r="F547" i="5"/>
  <c r="H547" i="5"/>
  <c r="M547" i="5"/>
  <c r="F548" i="5"/>
  <c r="H548" i="5"/>
  <c r="M548" i="5"/>
  <c r="F549" i="5"/>
  <c r="H549" i="5"/>
  <c r="M549" i="5"/>
  <c r="F550" i="5"/>
  <c r="H550" i="5"/>
  <c r="M550" i="5"/>
  <c r="F551" i="5"/>
  <c r="H551" i="5"/>
  <c r="M551" i="5"/>
  <c r="F552" i="5"/>
  <c r="H552" i="5"/>
  <c r="M552" i="5"/>
  <c r="F553" i="5"/>
  <c r="H553" i="5"/>
  <c r="M553" i="5"/>
  <c r="F554" i="5"/>
  <c r="H554" i="5"/>
  <c r="M554" i="5"/>
  <c r="F555" i="5"/>
  <c r="H555" i="5"/>
  <c r="M555" i="5"/>
  <c r="F556" i="5"/>
  <c r="H556" i="5"/>
  <c r="M556" i="5"/>
  <c r="F557" i="5"/>
  <c r="H557" i="5"/>
  <c r="M557" i="5"/>
  <c r="F558" i="5"/>
  <c r="H558" i="5"/>
  <c r="M558" i="5"/>
  <c r="F559" i="5"/>
  <c r="H559" i="5"/>
  <c r="M559" i="5"/>
  <c r="F560" i="5"/>
  <c r="H560" i="5"/>
  <c r="M560" i="5"/>
  <c r="F561" i="5"/>
  <c r="H561" i="5"/>
  <c r="M561" i="5"/>
  <c r="F562" i="5"/>
  <c r="H562" i="5"/>
  <c r="M562" i="5"/>
  <c r="F563" i="5"/>
  <c r="H563" i="5"/>
  <c r="M563" i="5"/>
  <c r="F564" i="5"/>
  <c r="H564" i="5"/>
  <c r="M564" i="5"/>
  <c r="F565" i="5"/>
  <c r="H565" i="5"/>
  <c r="M565" i="5"/>
  <c r="F566" i="5"/>
  <c r="H566" i="5"/>
  <c r="M566" i="5"/>
  <c r="F567" i="5"/>
  <c r="H567" i="5"/>
  <c r="M567" i="5"/>
  <c r="F568" i="5"/>
  <c r="H568" i="5"/>
  <c r="M568" i="5"/>
  <c r="F569" i="5"/>
  <c r="H569" i="5"/>
  <c r="M569" i="5"/>
  <c r="F570" i="5"/>
  <c r="H570" i="5"/>
  <c r="M570" i="5"/>
  <c r="F571" i="5"/>
  <c r="H571" i="5"/>
  <c r="M571" i="5"/>
  <c r="F572" i="5"/>
  <c r="H572" i="5"/>
  <c r="M572" i="5"/>
  <c r="F573" i="5"/>
  <c r="H573" i="5"/>
  <c r="M573" i="5"/>
  <c r="F574" i="5"/>
  <c r="H574" i="5"/>
  <c r="M574" i="5"/>
  <c r="F575" i="5"/>
  <c r="H575" i="5"/>
  <c r="M575" i="5"/>
  <c r="F576" i="5"/>
  <c r="H576" i="5"/>
  <c r="M576" i="5"/>
  <c r="F577" i="5"/>
  <c r="H577" i="5"/>
  <c r="M577" i="5"/>
  <c r="F578" i="5"/>
  <c r="H578" i="5"/>
  <c r="M578" i="5"/>
  <c r="F579" i="5"/>
  <c r="H579" i="5"/>
  <c r="M579" i="5"/>
  <c r="F580" i="5"/>
  <c r="H580" i="5"/>
  <c r="M580" i="5"/>
  <c r="F581" i="5"/>
  <c r="H581" i="5"/>
  <c r="M581" i="5"/>
  <c r="F582" i="5"/>
  <c r="H582" i="5"/>
  <c r="M582" i="5"/>
  <c r="F583" i="5"/>
  <c r="H583" i="5"/>
  <c r="M583" i="5"/>
  <c r="F584" i="5"/>
  <c r="H584" i="5"/>
  <c r="M584" i="5"/>
  <c r="F585" i="5"/>
  <c r="H585" i="5"/>
  <c r="M585" i="5"/>
  <c r="F586" i="5"/>
  <c r="H586" i="5"/>
  <c r="M586" i="5"/>
  <c r="F587" i="5"/>
  <c r="H587" i="5"/>
  <c r="M587" i="5"/>
  <c r="F588" i="5"/>
  <c r="H588" i="5"/>
  <c r="M588" i="5"/>
  <c r="F589" i="5"/>
  <c r="H589" i="5"/>
  <c r="M589" i="5"/>
  <c r="F590" i="5"/>
  <c r="H590" i="5"/>
  <c r="M590" i="5"/>
  <c r="F591" i="5"/>
  <c r="H591" i="5"/>
  <c r="M591" i="5"/>
  <c r="F592" i="5"/>
  <c r="H592" i="5"/>
  <c r="M592" i="5"/>
  <c r="F593" i="5"/>
  <c r="H593" i="5"/>
  <c r="M593" i="5"/>
  <c r="F594" i="5"/>
  <c r="H594" i="5"/>
  <c r="M594" i="5"/>
  <c r="F595" i="5"/>
  <c r="H595" i="5"/>
  <c r="M595" i="5"/>
  <c r="F596" i="5"/>
  <c r="H596" i="5"/>
  <c r="M596" i="5"/>
  <c r="F597" i="5"/>
  <c r="H597" i="5"/>
  <c r="M597" i="5"/>
  <c r="F598" i="5"/>
  <c r="H598" i="5"/>
  <c r="M598" i="5"/>
  <c r="F599" i="5"/>
  <c r="H599" i="5"/>
  <c r="M599" i="5"/>
  <c r="F600" i="5"/>
  <c r="H600" i="5"/>
  <c r="M600" i="5"/>
  <c r="F601" i="5"/>
  <c r="H601" i="5"/>
  <c r="M601" i="5"/>
  <c r="F602" i="5"/>
  <c r="H602" i="5"/>
  <c r="M602" i="5"/>
  <c r="F603" i="5"/>
  <c r="H603" i="5"/>
  <c r="M603" i="5"/>
  <c r="F604" i="5"/>
  <c r="H604" i="5"/>
  <c r="M604" i="5"/>
  <c r="F605" i="5"/>
  <c r="H605" i="5"/>
  <c r="M605" i="5"/>
  <c r="F606" i="5"/>
  <c r="H606" i="5"/>
  <c r="M606" i="5"/>
  <c r="F607" i="5"/>
  <c r="H607" i="5"/>
  <c r="M607" i="5"/>
  <c r="F608" i="5"/>
  <c r="H608" i="5"/>
  <c r="M608" i="5"/>
  <c r="F609" i="5"/>
  <c r="H609" i="5"/>
  <c r="M609" i="5"/>
  <c r="F610" i="5"/>
  <c r="H610" i="5"/>
  <c r="M610" i="5"/>
  <c r="F611" i="5"/>
  <c r="H611" i="5"/>
  <c r="M611" i="5"/>
  <c r="F612" i="5"/>
  <c r="H612" i="5"/>
  <c r="M612" i="5"/>
  <c r="F613" i="5"/>
  <c r="H613" i="5"/>
  <c r="M613" i="5"/>
  <c r="F614" i="5"/>
  <c r="H614" i="5"/>
  <c r="M614" i="5"/>
  <c r="F615" i="5"/>
  <c r="H615" i="5"/>
  <c r="M615" i="5"/>
  <c r="F616" i="5"/>
  <c r="H616" i="5"/>
  <c r="M616" i="5"/>
  <c r="F617" i="5"/>
  <c r="H617" i="5"/>
  <c r="M617" i="5"/>
  <c r="F618" i="5"/>
  <c r="H618" i="5"/>
  <c r="M618" i="5"/>
  <c r="F619" i="5"/>
  <c r="H619" i="5"/>
  <c r="M619" i="5"/>
  <c r="F620" i="5"/>
  <c r="H620" i="5"/>
  <c r="M620" i="5"/>
  <c r="F621" i="5"/>
  <c r="H621" i="5"/>
  <c r="M621" i="5"/>
  <c r="F622" i="5"/>
  <c r="H622" i="5"/>
  <c r="M622" i="5"/>
  <c r="F623" i="5"/>
  <c r="H623" i="5"/>
  <c r="M623" i="5"/>
  <c r="F624" i="5"/>
  <c r="H624" i="5"/>
  <c r="M624" i="5"/>
  <c r="F625" i="5"/>
  <c r="H625" i="5"/>
  <c r="M625" i="5"/>
  <c r="F626" i="5"/>
  <c r="H626" i="5"/>
  <c r="M626" i="5"/>
  <c r="F627" i="5"/>
  <c r="H627" i="5"/>
  <c r="M627" i="5"/>
  <c r="F628" i="5"/>
  <c r="H628" i="5"/>
  <c r="M628" i="5"/>
  <c r="F629" i="5"/>
  <c r="H629" i="5"/>
  <c r="M629" i="5"/>
  <c r="F630" i="5"/>
  <c r="H630" i="5"/>
  <c r="M630" i="5"/>
  <c r="F631" i="5"/>
  <c r="H631" i="5"/>
  <c r="M631" i="5"/>
  <c r="F632" i="5"/>
  <c r="H632" i="5"/>
  <c r="M632" i="5"/>
  <c r="F633" i="5"/>
  <c r="H633" i="5"/>
  <c r="M633" i="5"/>
  <c r="F634" i="5"/>
  <c r="H634" i="5"/>
  <c r="M634" i="5"/>
  <c r="F635" i="5"/>
  <c r="H635" i="5"/>
  <c r="M635" i="5"/>
  <c r="F636" i="5"/>
  <c r="H636" i="5"/>
  <c r="M636" i="5"/>
  <c r="F637" i="5"/>
  <c r="H637" i="5"/>
  <c r="M637" i="5"/>
  <c r="F638" i="5"/>
  <c r="H638" i="5"/>
  <c r="M638" i="5"/>
  <c r="F639" i="5"/>
  <c r="H639" i="5"/>
  <c r="M639" i="5"/>
  <c r="F640" i="5"/>
  <c r="H640" i="5"/>
  <c r="M640" i="5"/>
  <c r="F641" i="5"/>
  <c r="H641" i="5"/>
  <c r="M641" i="5"/>
  <c r="F642" i="5"/>
  <c r="H642" i="5"/>
  <c r="M642" i="5"/>
  <c r="F643" i="5"/>
  <c r="H643" i="5"/>
  <c r="M643" i="5"/>
  <c r="F644" i="5"/>
  <c r="H644" i="5"/>
  <c r="M644" i="5"/>
  <c r="F645" i="5"/>
  <c r="H645" i="5"/>
  <c r="M645" i="5"/>
  <c r="F646" i="5"/>
  <c r="H646" i="5"/>
  <c r="M646" i="5"/>
  <c r="F647" i="5"/>
  <c r="H647" i="5"/>
  <c r="M647" i="5"/>
  <c r="F648" i="5"/>
  <c r="H648" i="5"/>
  <c r="M648" i="5"/>
  <c r="F649" i="5"/>
  <c r="H649" i="5"/>
  <c r="M649" i="5"/>
  <c r="F650" i="5"/>
  <c r="H650" i="5"/>
  <c r="M650" i="5"/>
  <c r="F651" i="5"/>
  <c r="H651" i="5"/>
  <c r="M651" i="5"/>
  <c r="F652" i="5"/>
  <c r="H652" i="5"/>
  <c r="M652" i="5"/>
  <c r="F653" i="5"/>
  <c r="H653" i="5"/>
  <c r="M653" i="5"/>
  <c r="F654" i="5"/>
  <c r="H654" i="5"/>
  <c r="M654" i="5"/>
  <c r="F655" i="5"/>
  <c r="H655" i="5"/>
  <c r="M655" i="5"/>
  <c r="F656" i="5"/>
  <c r="H656" i="5"/>
  <c r="M656" i="5"/>
  <c r="F658" i="5"/>
  <c r="H658" i="5"/>
  <c r="M658" i="5"/>
  <c r="F659" i="5"/>
  <c r="H659" i="5"/>
  <c r="M659" i="5"/>
  <c r="F660" i="5"/>
  <c r="H660" i="5"/>
  <c r="M660" i="5"/>
  <c r="F661" i="5"/>
  <c r="H661" i="5"/>
  <c r="M661" i="5"/>
  <c r="F662" i="5"/>
  <c r="H662" i="5"/>
  <c r="M662" i="5"/>
  <c r="F663" i="5"/>
  <c r="H663" i="5"/>
  <c r="M663" i="5"/>
  <c r="F664" i="5"/>
  <c r="H664" i="5"/>
  <c r="M664" i="5"/>
  <c r="F665" i="5"/>
  <c r="H665" i="5"/>
  <c r="M665" i="5"/>
  <c r="F666" i="5"/>
  <c r="H666" i="5"/>
  <c r="M666" i="5"/>
  <c r="F667" i="5"/>
  <c r="H667" i="5"/>
  <c r="M667" i="5"/>
  <c r="F668" i="5"/>
  <c r="H668" i="5"/>
  <c r="F669" i="5"/>
  <c r="H669" i="5"/>
  <c r="M669" i="5"/>
  <c r="F670" i="5"/>
  <c r="H670" i="5"/>
  <c r="M670" i="5"/>
  <c r="F671" i="5"/>
  <c r="H671" i="5"/>
  <c r="M671" i="5"/>
  <c r="F672" i="5"/>
  <c r="H672" i="5"/>
  <c r="M672" i="5"/>
  <c r="F673" i="5"/>
  <c r="H673" i="5"/>
  <c r="M673" i="5"/>
  <c r="F674" i="5"/>
  <c r="H674" i="5"/>
  <c r="M674" i="5"/>
  <c r="F676" i="5"/>
  <c r="H676" i="5"/>
  <c r="M676" i="5"/>
  <c r="F677" i="5"/>
  <c r="H677" i="5"/>
  <c r="M677" i="5"/>
  <c r="F678" i="5"/>
  <c r="H678" i="5"/>
  <c r="M678" i="5"/>
  <c r="F679" i="5"/>
  <c r="H679" i="5"/>
  <c r="M679" i="5"/>
  <c r="F680" i="5"/>
  <c r="H680" i="5"/>
  <c r="M680" i="5"/>
  <c r="F681" i="5"/>
  <c r="H681" i="5"/>
  <c r="M681" i="5"/>
  <c r="F682" i="5"/>
  <c r="H682" i="5"/>
  <c r="M682" i="5"/>
  <c r="F683" i="5"/>
  <c r="H683" i="5"/>
  <c r="M683" i="5"/>
  <c r="F684" i="5"/>
  <c r="H684" i="5"/>
  <c r="M684" i="5"/>
  <c r="F685" i="5"/>
  <c r="H685" i="5"/>
  <c r="M685" i="5"/>
  <c r="F686" i="5"/>
  <c r="H686" i="5"/>
  <c r="M686" i="5"/>
  <c r="F687" i="5"/>
  <c r="H687" i="5"/>
  <c r="M687" i="5"/>
  <c r="F688" i="5"/>
  <c r="H688" i="5"/>
  <c r="M688" i="5"/>
  <c r="F689" i="5"/>
  <c r="H689" i="5"/>
  <c r="M689" i="5"/>
  <c r="F690" i="5"/>
  <c r="H690" i="5"/>
  <c r="M690" i="5"/>
  <c r="F691" i="5"/>
  <c r="H691" i="5"/>
  <c r="M691" i="5"/>
  <c r="F692" i="5"/>
  <c r="H692" i="5"/>
  <c r="M692" i="5"/>
  <c r="F693" i="5"/>
  <c r="H693" i="5"/>
  <c r="M693" i="5"/>
  <c r="F694" i="5"/>
  <c r="H694" i="5"/>
  <c r="M694" i="5"/>
  <c r="F695" i="5"/>
  <c r="H695" i="5"/>
  <c r="M695" i="5"/>
  <c r="F696" i="5"/>
  <c r="H696" i="5"/>
  <c r="M696" i="5"/>
  <c r="F697" i="5"/>
  <c r="H697" i="5"/>
  <c r="M697" i="5"/>
  <c r="F698" i="5"/>
  <c r="H698" i="5"/>
  <c r="M698" i="5"/>
  <c r="F699" i="5"/>
  <c r="H699" i="5"/>
  <c r="M699" i="5"/>
  <c r="F700" i="5"/>
  <c r="H700" i="5"/>
  <c r="F701" i="5"/>
  <c r="H701" i="5"/>
  <c r="M701" i="5"/>
  <c r="F398" i="5"/>
  <c r="L398" i="5"/>
  <c r="H398" i="5"/>
  <c r="O398" i="5"/>
  <c r="F442" i="5"/>
  <c r="H442" i="5"/>
  <c r="F397" i="5"/>
  <c r="L397" i="5"/>
  <c r="H397" i="5"/>
  <c r="O397" i="5"/>
  <c r="F1126" i="5"/>
  <c r="I1126" i="5" s="1"/>
  <c r="L1126" i="5"/>
  <c r="O1126" i="5"/>
  <c r="K38" i="5"/>
  <c r="P38" i="1"/>
  <c r="N38" i="5"/>
  <c r="O38" i="5" s="1"/>
  <c r="I35" i="4"/>
  <c r="H35" i="4"/>
  <c r="I36" i="4"/>
  <c r="H36" i="4"/>
  <c r="I164" i="1"/>
  <c r="H164" i="1"/>
  <c r="J1229" i="1"/>
  <c r="I1229" i="1"/>
  <c r="K1229" i="1" s="1"/>
  <c r="K1156" i="5" s="1"/>
  <c r="L1156" i="5" s="1"/>
  <c r="J1238" i="1"/>
  <c r="I1238" i="1"/>
  <c r="K1238" i="1" s="1"/>
  <c r="K1160" i="5" s="1"/>
  <c r="L1160" i="5" s="1"/>
  <c r="F6" i="5"/>
  <c r="H27" i="5"/>
  <c r="F29" i="5"/>
  <c r="H35" i="5"/>
  <c r="H38" i="5"/>
  <c r="O53" i="5"/>
  <c r="H65" i="5"/>
  <c r="M65" i="5"/>
  <c r="H135" i="5"/>
  <c r="M135" i="5"/>
  <c r="F161" i="5"/>
  <c r="F943" i="5"/>
  <c r="H943" i="5"/>
  <c r="F1093" i="5"/>
  <c r="H1093" i="5"/>
  <c r="M1093" i="5"/>
  <c r="F1104" i="5"/>
  <c r="F1103" i="5" s="1"/>
  <c r="H1104" i="5"/>
  <c r="L1104" i="5"/>
  <c r="F1110" i="5"/>
  <c r="H1110" i="5"/>
  <c r="F1118" i="5"/>
  <c r="H1118" i="5"/>
  <c r="H1179" i="5"/>
  <c r="F1187" i="5"/>
  <c r="H1187" i="5"/>
  <c r="H1188" i="5"/>
  <c r="H1190" i="5"/>
  <c r="H1191" i="5"/>
  <c r="H1192" i="5"/>
  <c r="H1196" i="5"/>
  <c r="H1197" i="5"/>
  <c r="H1198" i="5"/>
  <c r="H1200" i="5"/>
  <c r="H1201" i="5"/>
  <c r="H1202" i="5"/>
  <c r="F1203" i="5"/>
  <c r="H1203" i="5"/>
  <c r="H1204" i="5"/>
  <c r="H1205" i="5"/>
  <c r="H1206" i="5"/>
  <c r="H1207" i="5"/>
  <c r="H1209" i="5"/>
  <c r="H1211" i="5"/>
  <c r="H1212" i="5"/>
  <c r="H1213" i="5"/>
  <c r="F1213" i="5"/>
  <c r="F1398" i="5"/>
  <c r="H1398" i="5"/>
  <c r="F1399" i="5"/>
  <c r="F1483" i="5"/>
  <c r="H1483" i="5"/>
  <c r="F1515" i="5"/>
  <c r="H1517" i="5"/>
  <c r="H1549" i="5"/>
  <c r="H1586" i="5"/>
  <c r="I2630" i="1"/>
  <c r="K32" i="5"/>
  <c r="K37" i="5" s="1"/>
  <c r="K1118" i="5"/>
  <c r="K1110" i="5"/>
  <c r="N1118" i="5"/>
  <c r="N32" i="5"/>
  <c r="O32" i="5" s="1"/>
  <c r="F26" i="5"/>
  <c r="F34" i="5"/>
  <c r="H55" i="5"/>
  <c r="I55" i="5" s="1"/>
  <c r="F120" i="5"/>
  <c r="M13" i="5"/>
  <c r="F33" i="5"/>
  <c r="H37" i="5"/>
  <c r="F7" i="5"/>
  <c r="F14" i="5"/>
  <c r="H53" i="5"/>
  <c r="F150" i="5"/>
  <c r="H1158" i="5"/>
  <c r="F172" i="5"/>
  <c r="H8" i="5"/>
  <c r="I8" i="5" s="1"/>
  <c r="I12" i="5"/>
  <c r="H26" i="5"/>
  <c r="H30" i="5"/>
  <c r="F53" i="5"/>
  <c r="L55" i="5"/>
  <c r="H161" i="5"/>
  <c r="H172" i="5"/>
  <c r="H6" i="5"/>
  <c r="H33" i="5"/>
  <c r="H34" i="5"/>
  <c r="F39" i="5"/>
  <c r="F54" i="5"/>
  <c r="F65" i="5"/>
  <c r="H21" i="5"/>
  <c r="I21" i="5" s="1"/>
  <c r="F24" i="5"/>
  <c r="F37" i="5"/>
  <c r="F38" i="5"/>
  <c r="H39" i="5"/>
  <c r="H54" i="5"/>
  <c r="H134" i="5"/>
  <c r="I134" i="5" s="1"/>
  <c r="F15" i="5"/>
  <c r="H15" i="5"/>
  <c r="M15" i="5"/>
  <c r="F135" i="5"/>
  <c r="H7" i="5"/>
  <c r="H25" i="5"/>
  <c r="H120" i="5"/>
  <c r="I183" i="5"/>
  <c r="H14" i="5"/>
  <c r="H36" i="5"/>
  <c r="F40" i="5"/>
  <c r="H150" i="5"/>
  <c r="H32" i="5"/>
  <c r="I32" i="5" s="1"/>
  <c r="F30" i="5"/>
  <c r="M19" i="5"/>
  <c r="F22" i="5"/>
  <c r="H40" i="5"/>
  <c r="F20" i="5"/>
  <c r="I20" i="5" s="1"/>
  <c r="F27" i="5"/>
  <c r="F36" i="5"/>
  <c r="I184" i="5"/>
  <c r="F714" i="5"/>
  <c r="I1125" i="5"/>
  <c r="F944" i="5"/>
  <c r="I1156" i="5"/>
  <c r="F1157" i="5"/>
  <c r="H944" i="5"/>
  <c r="I1127" i="5"/>
  <c r="H1208" i="5"/>
  <c r="H1157" i="5"/>
  <c r="M1159" i="5"/>
  <c r="F1160" i="5"/>
  <c r="I1160" i="5" s="1"/>
  <c r="F1159" i="5"/>
  <c r="H1194" i="5"/>
  <c r="F1158" i="5"/>
  <c r="F1207" i="5"/>
  <c r="H1210" i="5"/>
  <c r="F1194" i="5"/>
  <c r="F1198" i="5"/>
  <c r="F1208" i="5"/>
  <c r="H1195" i="5"/>
  <c r="F1189" i="5"/>
  <c r="F1212" i="5"/>
  <c r="A1544" i="5"/>
  <c r="A1543" i="5"/>
  <c r="H1397" i="5"/>
  <c r="F1397" i="5"/>
  <c r="H1399" i="5"/>
  <c r="A1595" i="5"/>
  <c r="A1597" i="5" s="1"/>
  <c r="A1598" i="5" s="1"/>
  <c r="A1599" i="5" s="1"/>
  <c r="A1600" i="5" s="1"/>
  <c r="A1601" i="5" s="1"/>
  <c r="A1602" i="5" s="1"/>
  <c r="A1603" i="5" s="1"/>
  <c r="A1604" i="5" s="1"/>
  <c r="A1605" i="5" s="1"/>
  <c r="A1606" i="5" s="1"/>
  <c r="A1607" i="5" s="1"/>
  <c r="A1608" i="5" s="1"/>
  <c r="A1609" i="5" s="1"/>
  <c r="A1610" i="5" s="1"/>
  <c r="A1611" i="5" s="1"/>
  <c r="A1612" i="5" s="1"/>
  <c r="A1613" i="5" s="1"/>
  <c r="A1614" i="5" s="1"/>
  <c r="A1594" i="5"/>
  <c r="H1485" i="5"/>
  <c r="H1515" i="5"/>
  <c r="I1522" i="5"/>
  <c r="I1591" i="5"/>
  <c r="I1233" i="1"/>
  <c r="N1239" i="1"/>
  <c r="N1234" i="1"/>
  <c r="N1240" i="1"/>
  <c r="P1240" i="1" s="1"/>
  <c r="N1159" i="5" s="1"/>
  <c r="K1233" i="1"/>
  <c r="P1234" i="1"/>
  <c r="N1157" i="5" s="1"/>
  <c r="O1157" i="5" s="1"/>
  <c r="P1239" i="1"/>
  <c r="N1160" i="5" s="1"/>
  <c r="H600" i="1"/>
  <c r="K54" i="5" s="1"/>
  <c r="L54" i="5" s="1"/>
  <c r="H601" i="1"/>
  <c r="N54" i="5" s="1"/>
  <c r="O54" i="5" s="1"/>
  <c r="N37" i="5" l="1"/>
  <c r="O37" i="5" s="1"/>
  <c r="H1481" i="5"/>
  <c r="I1120" i="5"/>
  <c r="I135" i="5"/>
  <c r="I65" i="5"/>
  <c r="I714" i="5"/>
  <c r="O1625" i="5"/>
  <c r="I1518" i="5"/>
  <c r="O1523" i="5"/>
  <c r="O1067" i="5"/>
  <c r="I1137" i="5"/>
  <c r="I1124" i="5"/>
  <c r="I1149" i="5"/>
  <c r="I1139" i="5"/>
  <c r="I1131" i="5"/>
  <c r="I1393" i="5"/>
  <c r="I1154" i="5"/>
  <c r="I1144" i="5"/>
  <c r="I1135" i="5"/>
  <c r="H1152" i="5"/>
  <c r="I968" i="5"/>
  <c r="I966" i="5"/>
  <c r="I1351" i="5"/>
  <c r="I1146" i="5"/>
  <c r="I1474" i="5"/>
  <c r="I1476" i="5"/>
  <c r="I1444" i="5"/>
  <c r="I1151" i="5"/>
  <c r="I1142" i="5"/>
  <c r="I1133" i="5"/>
  <c r="I1555" i="5"/>
  <c r="I1185" i="5"/>
  <c r="I828" i="5"/>
  <c r="L32" i="5"/>
  <c r="O1068" i="5"/>
  <c r="I1645" i="5"/>
  <c r="I1643" i="5"/>
  <c r="I1641" i="5"/>
  <c r="I1639" i="5"/>
  <c r="I1637" i="5"/>
  <c r="I1635" i="5"/>
  <c r="I1625" i="5"/>
  <c r="I1584" i="5"/>
  <c r="I397" i="5"/>
  <c r="I695" i="5"/>
  <c r="I679" i="5"/>
  <c r="I964" i="5"/>
  <c r="O1555" i="5"/>
  <c r="I665" i="5"/>
  <c r="I663" i="5"/>
  <c r="I661" i="5"/>
  <c r="I659" i="5"/>
  <c r="I656" i="5"/>
  <c r="I654" i="5"/>
  <c r="I650" i="5"/>
  <c r="I648" i="5"/>
  <c r="I646" i="5"/>
  <c r="I644" i="5"/>
  <c r="I642" i="5"/>
  <c r="I640" i="5"/>
  <c r="I638" i="5"/>
  <c r="I636" i="5"/>
  <c r="I634" i="5"/>
  <c r="I632" i="5"/>
  <c r="I630" i="5"/>
  <c r="I620" i="5"/>
  <c r="I618" i="5"/>
  <c r="I614" i="5"/>
  <c r="I612" i="5"/>
  <c r="I610" i="5"/>
  <c r="I604" i="5"/>
  <c r="I598" i="5"/>
  <c r="I596" i="5"/>
  <c r="I594" i="5"/>
  <c r="I590" i="5"/>
  <c r="I588" i="5"/>
  <c r="I586" i="5"/>
  <c r="I582" i="5"/>
  <c r="I580" i="5"/>
  <c r="I578" i="5"/>
  <c r="I570" i="5"/>
  <c r="I566" i="5"/>
  <c r="I564" i="5"/>
  <c r="I562" i="5"/>
  <c r="I556" i="5"/>
  <c r="I548" i="5"/>
  <c r="I544" i="5"/>
  <c r="I540" i="5"/>
  <c r="I536" i="5"/>
  <c r="I532" i="5"/>
  <c r="I528" i="5"/>
  <c r="I524" i="5"/>
  <c r="I520" i="5"/>
  <c r="I516" i="5"/>
  <c r="I512" i="5"/>
  <c r="I508" i="5"/>
  <c r="I504" i="5"/>
  <c r="I500" i="5"/>
  <c r="I496" i="5"/>
  <c r="I492" i="5"/>
  <c r="I488" i="5"/>
  <c r="I484" i="5"/>
  <c r="I480" i="5"/>
  <c r="I476" i="5"/>
  <c r="I472" i="5"/>
  <c r="I468" i="5"/>
  <c r="I464" i="5"/>
  <c r="I460" i="5"/>
  <c r="I456" i="5"/>
  <c r="I452" i="5"/>
  <c r="I448" i="5"/>
  <c r="I444" i="5"/>
  <c r="I313" i="5"/>
  <c r="I309" i="5"/>
  <c r="I305" i="5"/>
  <c r="I299" i="5"/>
  <c r="I295" i="5"/>
  <c r="I291" i="5"/>
  <c r="I273" i="5"/>
  <c r="I265" i="5"/>
  <c r="I1357" i="5"/>
  <c r="I1355" i="5"/>
  <c r="I1353" i="5"/>
  <c r="H1148" i="5"/>
  <c r="H1129" i="5"/>
  <c r="H1122" i="5"/>
  <c r="I1547" i="5"/>
  <c r="I1384" i="5"/>
  <c r="I1382" i="5"/>
  <c r="I1380" i="5"/>
  <c r="I1374" i="5"/>
  <c r="I1372" i="5"/>
  <c r="I1368" i="5"/>
  <c r="I1366" i="5"/>
  <c r="I1364" i="5"/>
  <c r="I1362" i="5"/>
  <c r="I1348" i="5"/>
  <c r="I1346" i="5"/>
  <c r="I1344" i="5"/>
  <c r="I1342" i="5"/>
  <c r="I1340" i="5"/>
  <c r="I1335" i="5"/>
  <c r="I1333" i="5"/>
  <c r="I1331" i="5"/>
  <c r="I1329" i="5"/>
  <c r="I1327" i="5"/>
  <c r="I1325" i="5"/>
  <c r="I1323" i="5"/>
  <c r="I1321" i="5"/>
  <c r="I1319" i="5"/>
  <c r="I1317" i="5"/>
  <c r="I1315" i="5"/>
  <c r="I1311" i="5"/>
  <c r="I1309" i="5"/>
  <c r="I1307" i="5"/>
  <c r="I1305" i="5"/>
  <c r="I1303" i="5"/>
  <c r="I1301" i="5"/>
  <c r="I1299" i="5"/>
  <c r="I1297" i="5"/>
  <c r="I1295" i="5"/>
  <c r="I1293" i="5"/>
  <c r="I1291" i="5"/>
  <c r="I1289" i="5"/>
  <c r="I1287" i="5"/>
  <c r="I1283" i="5"/>
  <c r="I1279" i="5"/>
  <c r="I1277" i="5"/>
  <c r="I1275" i="5"/>
  <c r="I1271" i="5"/>
  <c r="I1269" i="5"/>
  <c r="I1267" i="5"/>
  <c r="I1262" i="5"/>
  <c r="I1258" i="5"/>
  <c r="I1256" i="5"/>
  <c r="I1254" i="5"/>
  <c r="I1252" i="5"/>
  <c r="I1250" i="5"/>
  <c r="I1248" i="5"/>
  <c r="I1246" i="5"/>
  <c r="I1240" i="5"/>
  <c r="I1238" i="5"/>
  <c r="I1234" i="5"/>
  <c r="I1230" i="5"/>
  <c r="I1228" i="5"/>
  <c r="I1226" i="5"/>
  <c r="I1224" i="5"/>
  <c r="I1222" i="5"/>
  <c r="I1220" i="5"/>
  <c r="I1176" i="5"/>
  <c r="I1174" i="5"/>
  <c r="I1172" i="5"/>
  <c r="I1170" i="5"/>
  <c r="I1168" i="5"/>
  <c r="I1166" i="5"/>
  <c r="I1164" i="5"/>
  <c r="I37" i="5"/>
  <c r="I268" i="5"/>
  <c r="H1141" i="5"/>
  <c r="I227" i="5"/>
  <c r="I387" i="5"/>
  <c r="I943" i="5"/>
  <c r="I1483" i="5"/>
  <c r="I441" i="5"/>
  <c r="I936" i="5"/>
  <c r="I932" i="5"/>
  <c r="I927" i="5"/>
  <c r="I1072" i="5"/>
  <c r="I1066" i="5"/>
  <c r="I1116" i="5"/>
  <c r="I1107" i="5"/>
  <c r="I1095" i="5"/>
  <c r="I1212" i="5"/>
  <c r="I1525" i="5"/>
  <c r="H221" i="5"/>
  <c r="H963" i="5"/>
  <c r="I405" i="5"/>
  <c r="I1150" i="5"/>
  <c r="I1138" i="5"/>
  <c r="I1638" i="5"/>
  <c r="I1477" i="5"/>
  <c r="I1475" i="5"/>
  <c r="I1473" i="5"/>
  <c r="I1471" i="5"/>
  <c r="I1465" i="5"/>
  <c r="I1445" i="5"/>
  <c r="H1214" i="5"/>
  <c r="H1161" i="5"/>
  <c r="I975" i="5"/>
  <c r="I437" i="5"/>
  <c r="I427" i="5"/>
  <c r="I413" i="5"/>
  <c r="I977" i="5"/>
  <c r="I1388" i="5"/>
  <c r="I1143" i="5"/>
  <c r="I1132" i="5"/>
  <c r="I1128" i="5"/>
  <c r="I865" i="5"/>
  <c r="I859" i="5"/>
  <c r="I857" i="5"/>
  <c r="I855" i="5"/>
  <c r="I849" i="5"/>
  <c r="I847" i="5"/>
  <c r="I840" i="5"/>
  <c r="I838" i="5"/>
  <c r="I836" i="5"/>
  <c r="I834" i="5"/>
  <c r="I826" i="5"/>
  <c r="I824" i="5"/>
  <c r="I820" i="5"/>
  <c r="I818" i="5"/>
  <c r="I816" i="5"/>
  <c r="I814" i="5"/>
  <c r="I812" i="5"/>
  <c r="I802" i="5"/>
  <c r="I800" i="5"/>
  <c r="I798" i="5"/>
  <c r="I796" i="5"/>
  <c r="I780" i="5"/>
  <c r="I774" i="5"/>
  <c r="I764" i="5"/>
  <c r="I750" i="5"/>
  <c r="I734" i="5"/>
  <c r="I730" i="5"/>
  <c r="I726" i="5"/>
  <c r="I722" i="5"/>
  <c r="I718" i="5"/>
  <c r="I713" i="5"/>
  <c r="I711" i="5"/>
  <c r="I709" i="5"/>
  <c r="I705" i="5"/>
  <c r="I922" i="5"/>
  <c r="I918" i="5"/>
  <c r="I908" i="5"/>
  <c r="I902" i="5"/>
  <c r="I896" i="5"/>
  <c r="I894" i="5"/>
  <c r="I888" i="5"/>
  <c r="I878" i="5"/>
  <c r="I876" i="5"/>
  <c r="I872" i="5"/>
  <c r="I870" i="5"/>
  <c r="I868" i="5"/>
  <c r="I937" i="5"/>
  <c r="I1098" i="5"/>
  <c r="I1592" i="5"/>
  <c r="I1523" i="5"/>
  <c r="I442" i="5"/>
  <c r="I27" i="5"/>
  <c r="I433" i="5"/>
  <c r="I425" i="5"/>
  <c r="I417" i="5"/>
  <c r="I411" i="5"/>
  <c r="I1023" i="5"/>
  <c r="I1442" i="5"/>
  <c r="I1390" i="5"/>
  <c r="I1147" i="5"/>
  <c r="I1136" i="5"/>
  <c r="I1123" i="5"/>
  <c r="I662" i="5"/>
  <c r="I649" i="5"/>
  <c r="I561" i="5"/>
  <c r="I551" i="5"/>
  <c r="I503" i="5"/>
  <c r="I1369" i="5"/>
  <c r="I1363" i="5"/>
  <c r="I1326" i="5"/>
  <c r="I1312" i="5"/>
  <c r="I1241" i="5"/>
  <c r="I1225" i="5"/>
  <c r="I1163" i="5"/>
  <c r="I435" i="5"/>
  <c r="I409" i="5"/>
  <c r="I1394" i="5"/>
  <c r="I1350" i="5"/>
  <c r="I1140" i="5"/>
  <c r="I1636" i="5"/>
  <c r="I1376" i="5"/>
  <c r="I429" i="5"/>
  <c r="I1145" i="5"/>
  <c r="I1134" i="5"/>
  <c r="I1395" i="5"/>
  <c r="I1378" i="5"/>
  <c r="I1183" i="5"/>
  <c r="I1487" i="5"/>
  <c r="I1484" i="5"/>
  <c r="I657" i="5"/>
  <c r="I6" i="5"/>
  <c r="I25" i="5"/>
  <c r="F1091" i="5"/>
  <c r="F180" i="5"/>
  <c r="F1377" i="5"/>
  <c r="I186" i="5"/>
  <c r="I962" i="5"/>
  <c r="I424" i="5"/>
  <c r="I1383" i="5"/>
  <c r="I1381" i="5"/>
  <c r="I1343" i="5"/>
  <c r="I1341" i="5"/>
  <c r="I1339" i="5"/>
  <c r="I1336" i="5"/>
  <c r="I1332" i="5"/>
  <c r="I1324" i="5"/>
  <c r="I1322" i="5"/>
  <c r="I1314" i="5"/>
  <c r="I1310" i="5"/>
  <c r="I1306" i="5"/>
  <c r="I1300" i="5"/>
  <c r="I1296" i="5"/>
  <c r="I1294" i="5"/>
  <c r="I1290" i="5"/>
  <c r="I1284" i="5"/>
  <c r="I1274" i="5"/>
  <c r="I1272" i="5"/>
  <c r="I1263" i="5"/>
  <c r="I1255" i="5"/>
  <c r="I1253" i="5"/>
  <c r="I1249" i="5"/>
  <c r="I1239" i="5"/>
  <c r="I1237" i="5"/>
  <c r="I1235" i="5"/>
  <c r="I1231" i="5"/>
  <c r="I1229" i="5"/>
  <c r="I1223" i="5"/>
  <c r="I1221" i="5"/>
  <c r="I1219" i="5"/>
  <c r="I1175" i="5"/>
  <c r="I1558" i="5"/>
  <c r="I1556" i="5"/>
  <c r="I1553" i="5"/>
  <c r="I1551" i="5"/>
  <c r="I1548" i="5"/>
  <c r="I161" i="5"/>
  <c r="I1360" i="5"/>
  <c r="I14" i="5"/>
  <c r="I686" i="5"/>
  <c r="I684" i="5"/>
  <c r="I678" i="5"/>
  <c r="I669" i="5"/>
  <c r="I700" i="5"/>
  <c r="I443" i="5"/>
  <c r="F1161" i="5"/>
  <c r="F1152" i="5"/>
  <c r="F1122" i="5"/>
  <c r="I1213" i="5"/>
  <c r="I1162" i="5"/>
  <c r="I1104" i="5"/>
  <c r="F189" i="5"/>
  <c r="I1398" i="5"/>
  <c r="I1187" i="5"/>
  <c r="I641" i="5"/>
  <c r="I635" i="5"/>
  <c r="I633" i="5"/>
  <c r="I631" i="5"/>
  <c r="I599" i="5"/>
  <c r="I535" i="5"/>
  <c r="I487" i="5"/>
  <c r="I471" i="5"/>
  <c r="I455" i="5"/>
  <c r="F1467" i="5"/>
  <c r="F1141" i="5"/>
  <c r="I1093" i="5"/>
  <c r="F225" i="5"/>
  <c r="I701" i="5"/>
  <c r="I667" i="5"/>
  <c r="I652" i="5"/>
  <c r="I628" i="5"/>
  <c r="I626" i="5"/>
  <c r="I622" i="5"/>
  <c r="I606" i="5"/>
  <c r="I602" i="5"/>
  <c r="I574" i="5"/>
  <c r="I572" i="5"/>
  <c r="I558" i="5"/>
  <c r="I554" i="5"/>
  <c r="I346" i="5"/>
  <c r="I1285" i="5"/>
  <c r="F1129" i="5"/>
  <c r="I1469" i="5"/>
  <c r="I1392" i="5"/>
  <c r="I1386" i="5"/>
  <c r="I1361" i="5"/>
  <c r="I1356" i="5"/>
  <c r="F1338" i="5"/>
  <c r="I1153" i="5"/>
  <c r="I698" i="5"/>
  <c r="I682" i="5"/>
  <c r="I680" i="5"/>
  <c r="I621" i="5"/>
  <c r="I611" i="5"/>
  <c r="I589" i="5"/>
  <c r="I581" i="5"/>
  <c r="I571" i="5"/>
  <c r="I559" i="5"/>
  <c r="I519" i="5"/>
  <c r="I967" i="5"/>
  <c r="I965" i="5"/>
  <c r="I222" i="5"/>
  <c r="I190" i="5"/>
  <c r="I308" i="5"/>
  <c r="I304" i="5"/>
  <c r="I300" i="5"/>
  <c r="I296" i="5"/>
  <c r="I292" i="5"/>
  <c r="I288" i="5"/>
  <c r="I392" i="5"/>
  <c r="I771" i="5"/>
  <c r="I763" i="5"/>
  <c r="I723" i="5"/>
  <c r="I710" i="5"/>
  <c r="F867" i="5"/>
  <c r="I941" i="5"/>
  <c r="I938" i="5"/>
  <c r="I934" i="5"/>
  <c r="I930" i="5"/>
  <c r="I440" i="5"/>
  <c r="I412" i="5"/>
  <c r="I1086" i="5"/>
  <c r="I1070" i="5"/>
  <c r="I1068" i="5"/>
  <c r="I1064" i="5"/>
  <c r="H1114" i="5"/>
  <c r="I1113" i="5"/>
  <c r="I1109" i="5"/>
  <c r="I1101" i="5"/>
  <c r="I1099" i="5"/>
  <c r="F1443" i="5"/>
  <c r="I1217" i="5"/>
  <c r="I35" i="5"/>
  <c r="O1592" i="5"/>
  <c r="I699" i="5"/>
  <c r="I697" i="5"/>
  <c r="I691" i="5"/>
  <c r="I689" i="5"/>
  <c r="I687" i="5"/>
  <c r="I685" i="5"/>
  <c r="I683" i="5"/>
  <c r="I681" i="5"/>
  <c r="I674" i="5"/>
  <c r="I672" i="5"/>
  <c r="I1265" i="5"/>
  <c r="I1242" i="5"/>
  <c r="I1218" i="5"/>
  <c r="F1148" i="5"/>
  <c r="I1359" i="5"/>
  <c r="I359" i="5"/>
  <c r="I863" i="5"/>
  <c r="I822" i="5"/>
  <c r="I804" i="5"/>
  <c r="I770" i="5"/>
  <c r="I760" i="5"/>
  <c r="I758" i="5"/>
  <c r="I756" i="5"/>
  <c r="I914" i="5"/>
  <c r="I423" i="5"/>
  <c r="I419" i="5"/>
  <c r="I415" i="5"/>
  <c r="I1049" i="5"/>
  <c r="I1644" i="5"/>
  <c r="I1642" i="5"/>
  <c r="I1640" i="5"/>
  <c r="I1626" i="5"/>
  <c r="I1595" i="5"/>
  <c r="H1582" i="5"/>
  <c r="H1545" i="5"/>
  <c r="I1519" i="5"/>
  <c r="L1491" i="5"/>
  <c r="H1103" i="5"/>
  <c r="H396" i="5"/>
  <c r="I398" i="5"/>
  <c r="I664" i="5"/>
  <c r="I660" i="5"/>
  <c r="I655" i="5"/>
  <c r="I653" i="5"/>
  <c r="I651" i="5"/>
  <c r="I647" i="5"/>
  <c r="I645" i="5"/>
  <c r="I643" i="5"/>
  <c r="I639" i="5"/>
  <c r="I637" i="5"/>
  <c r="I629" i="5"/>
  <c r="I627" i="5"/>
  <c r="I623" i="5"/>
  <c r="I619" i="5"/>
  <c r="I615" i="5"/>
  <c r="I613" i="5"/>
  <c r="I607" i="5"/>
  <c r="I605" i="5"/>
  <c r="I603" i="5"/>
  <c r="I597" i="5"/>
  <c r="I595" i="5"/>
  <c r="I591" i="5"/>
  <c r="I587" i="5"/>
  <c r="I585" i="5"/>
  <c r="I583" i="5"/>
  <c r="I579" i="5"/>
  <c r="I577" i="5"/>
  <c r="I575" i="5"/>
  <c r="I573" i="5"/>
  <c r="I569" i="5"/>
  <c r="I567" i="5"/>
  <c r="I565" i="5"/>
  <c r="I563" i="5"/>
  <c r="I557" i="5"/>
  <c r="I555" i="5"/>
  <c r="I553" i="5"/>
  <c r="I547" i="5"/>
  <c r="I543" i="5"/>
  <c r="I539" i="5"/>
  <c r="I531" i="5"/>
  <c r="I527" i="5"/>
  <c r="I523" i="5"/>
  <c r="I515" i="5"/>
  <c r="I511" i="5"/>
  <c r="I507" i="5"/>
  <c r="I499" i="5"/>
  <c r="I495" i="5"/>
  <c r="I491" i="5"/>
  <c r="I483" i="5"/>
  <c r="I479" i="5"/>
  <c r="I475" i="5"/>
  <c r="I467" i="5"/>
  <c r="I463" i="5"/>
  <c r="I459" i="5"/>
  <c r="I451" i="5"/>
  <c r="I447" i="5"/>
  <c r="I23" i="5"/>
  <c r="I1399" i="5"/>
  <c r="H1097" i="5"/>
  <c r="I24" i="5"/>
  <c r="I34" i="5"/>
  <c r="I53" i="5"/>
  <c r="I29" i="5"/>
  <c r="O1073" i="5"/>
  <c r="H180" i="5"/>
  <c r="H344" i="5"/>
  <c r="I1207" i="5"/>
  <c r="H942" i="5"/>
  <c r="I150" i="5"/>
  <c r="I38" i="5"/>
  <c r="I26" i="5"/>
  <c r="I694" i="5"/>
  <c r="I692" i="5"/>
  <c r="I690" i="5"/>
  <c r="I676" i="5"/>
  <c r="I673" i="5"/>
  <c r="I671" i="5"/>
  <c r="I391" i="5"/>
  <c r="I928" i="5"/>
  <c r="I286" i="5"/>
  <c r="I284" i="5"/>
  <c r="I280" i="5"/>
  <c r="I276" i="5"/>
  <c r="I272" i="5"/>
  <c r="H225" i="5"/>
  <c r="I383" i="5"/>
  <c r="I375" i="5"/>
  <c r="I367" i="5"/>
  <c r="I351" i="5"/>
  <c r="F344" i="5"/>
  <c r="I864" i="5"/>
  <c r="I852" i="5"/>
  <c r="I837" i="5"/>
  <c r="I823" i="5"/>
  <c r="I811" i="5"/>
  <c r="I809" i="5"/>
  <c r="I795" i="5"/>
  <c r="I779" i="5"/>
  <c r="I777" i="5"/>
  <c r="I767" i="5"/>
  <c r="I755" i="5"/>
  <c r="I753" i="5"/>
  <c r="I749" i="5"/>
  <c r="I747" i="5"/>
  <c r="I743" i="5"/>
  <c r="I739" i="5"/>
  <c r="I737" i="5"/>
  <c r="I731" i="5"/>
  <c r="I729" i="5"/>
  <c r="I715" i="5"/>
  <c r="H702" i="5"/>
  <c r="I923" i="5"/>
  <c r="I919" i="5"/>
  <c r="I915" i="5"/>
  <c r="I907" i="5"/>
  <c r="I903" i="5"/>
  <c r="I899" i="5"/>
  <c r="I895" i="5"/>
  <c r="I891" i="5"/>
  <c r="I883" i="5"/>
  <c r="I879" i="5"/>
  <c r="I871" i="5"/>
  <c r="I869" i="5"/>
  <c r="I939" i="5"/>
  <c r="I935" i="5"/>
  <c r="I933" i="5"/>
  <c r="I931" i="5"/>
  <c r="I929" i="5"/>
  <c r="I438" i="5"/>
  <c r="I436" i="5"/>
  <c r="I434" i="5"/>
  <c r="I430" i="5"/>
  <c r="I426" i="5"/>
  <c r="I422" i="5"/>
  <c r="I420" i="5"/>
  <c r="I416" i="5"/>
  <c r="I414" i="5"/>
  <c r="I410" i="5"/>
  <c r="I408" i="5"/>
  <c r="I406" i="5"/>
  <c r="I404" i="5"/>
  <c r="H976" i="5"/>
  <c r="I1071" i="5"/>
  <c r="I1069" i="5"/>
  <c r="I1067" i="5"/>
  <c r="F1063" i="5"/>
  <c r="I1121" i="5"/>
  <c r="I1117" i="5"/>
  <c r="F1114" i="5"/>
  <c r="I1112" i="5"/>
  <c r="I1108" i="5"/>
  <c r="I1102" i="5"/>
  <c r="I1100" i="5"/>
  <c r="F1097" i="5"/>
  <c r="I1094" i="5"/>
  <c r="I1090" i="5"/>
  <c r="I1264" i="5"/>
  <c r="I1074" i="5"/>
  <c r="I1389" i="5"/>
  <c r="I1385" i="5"/>
  <c r="I1358" i="5"/>
  <c r="I1354" i="5"/>
  <c r="I1352" i="5"/>
  <c r="H1338" i="5"/>
  <c r="H1106" i="5"/>
  <c r="I1478" i="5"/>
  <c r="I1472" i="5"/>
  <c r="I1470" i="5"/>
  <c r="H1467" i="5"/>
  <c r="H1443" i="5"/>
  <c r="I1375" i="5"/>
  <c r="I1373" i="5"/>
  <c r="I1371" i="5"/>
  <c r="I1367" i="5"/>
  <c r="I1365" i="5"/>
  <c r="I1347" i="5"/>
  <c r="I1345" i="5"/>
  <c r="I1334" i="5"/>
  <c r="I1330" i="5"/>
  <c r="I1328" i="5"/>
  <c r="I1320" i="5"/>
  <c r="I1318" i="5"/>
  <c r="I1316" i="5"/>
  <c r="I1308" i="5"/>
  <c r="I1304" i="5"/>
  <c r="I1292" i="5"/>
  <c r="I1288" i="5"/>
  <c r="I1286" i="5"/>
  <c r="I1282" i="5"/>
  <c r="I1280" i="5"/>
  <c r="I1278" i="5"/>
  <c r="I1276" i="5"/>
  <c r="I1270" i="5"/>
  <c r="I1266" i="5"/>
  <c r="I1261" i="5"/>
  <c r="I1259" i="5"/>
  <c r="I1257" i="5"/>
  <c r="I1251" i="5"/>
  <c r="I1247" i="5"/>
  <c r="I1245" i="5"/>
  <c r="I1233" i="5"/>
  <c r="I1177" i="5"/>
  <c r="I1173" i="5"/>
  <c r="I1171" i="5"/>
  <c r="O1491" i="5"/>
  <c r="I1203" i="5"/>
  <c r="F1106" i="5"/>
  <c r="H1377" i="5"/>
  <c r="F926" i="5"/>
  <c r="F1088" i="5"/>
  <c r="I1012" i="5"/>
  <c r="I181" i="5"/>
  <c r="I1468" i="5"/>
  <c r="I1198" i="5"/>
  <c r="I1115" i="5"/>
  <c r="I1065" i="5"/>
  <c r="H1063" i="5"/>
  <c r="H926" i="5"/>
  <c r="I188" i="5"/>
  <c r="H867" i="5"/>
  <c r="F1214" i="5"/>
  <c r="F396" i="5"/>
  <c r="I1349" i="5"/>
  <c r="I36" i="5"/>
  <c r="F1396" i="5"/>
  <c r="I1110" i="5"/>
  <c r="F963" i="5"/>
  <c r="I33" i="5"/>
  <c r="I1118" i="5"/>
  <c r="L868" i="5"/>
  <c r="L869" i="5"/>
  <c r="L870" i="5"/>
  <c r="L38" i="5"/>
  <c r="L37" i="5"/>
  <c r="L20" i="5"/>
  <c r="L1189" i="5"/>
  <c r="F1517" i="5"/>
  <c r="I1517" i="5" s="1"/>
  <c r="F1485" i="5"/>
  <c r="F1481" i="5" s="1"/>
  <c r="I1594" i="5"/>
  <c r="I1593" i="5"/>
  <c r="L1592" i="5"/>
  <c r="I1590" i="5"/>
  <c r="I1589" i="5"/>
  <c r="I1588" i="5"/>
  <c r="I1587" i="5"/>
  <c r="I1585" i="5"/>
  <c r="I1557" i="5"/>
  <c r="L1555" i="5"/>
  <c r="I1552" i="5"/>
  <c r="I1550" i="5"/>
  <c r="I1546" i="5"/>
  <c r="I1526" i="5"/>
  <c r="I1524" i="5"/>
  <c r="L1523" i="5"/>
  <c r="I1521" i="5"/>
  <c r="I1520" i="5"/>
  <c r="I1516" i="5"/>
  <c r="I1494" i="5"/>
  <c r="I1493" i="5"/>
  <c r="I1492" i="5"/>
  <c r="I1491" i="5"/>
  <c r="I1489" i="5"/>
  <c r="I1488" i="5"/>
  <c r="I1486" i="5"/>
  <c r="L1626" i="5"/>
  <c r="L1625" i="5"/>
  <c r="F1186" i="5"/>
  <c r="I1186" i="5" s="1"/>
  <c r="F1199" i="5"/>
  <c r="F1211" i="5"/>
  <c r="I1211" i="5" s="1"/>
  <c r="F1209" i="5"/>
  <c r="I1209" i="5" s="1"/>
  <c r="H1199" i="5"/>
  <c r="H1178" i="5" s="1"/>
  <c r="M1199" i="5"/>
  <c r="F1210" i="5"/>
  <c r="I1210" i="5" s="1"/>
  <c r="F1206" i="5"/>
  <c r="I1206" i="5" s="1"/>
  <c r="F1205" i="5"/>
  <c r="I1205" i="5" s="1"/>
  <c r="F1204" i="5"/>
  <c r="I1204" i="5" s="1"/>
  <c r="F1202" i="5"/>
  <c r="I1202" i="5" s="1"/>
  <c r="F1201" i="5"/>
  <c r="I1201" i="5" s="1"/>
  <c r="F1200" i="5"/>
  <c r="I1200" i="5" s="1"/>
  <c r="F1197" i="5"/>
  <c r="I1197" i="5" s="1"/>
  <c r="F1196" i="5"/>
  <c r="I1196" i="5" s="1"/>
  <c r="F1195" i="5"/>
  <c r="I1195" i="5" s="1"/>
  <c r="F1192" i="5"/>
  <c r="I1192" i="5" s="1"/>
  <c r="F1191" i="5"/>
  <c r="I1191" i="5" s="1"/>
  <c r="F1190" i="5"/>
  <c r="I1190" i="5" s="1"/>
  <c r="F1188" i="5"/>
  <c r="I1188" i="5" s="1"/>
  <c r="F1184" i="5"/>
  <c r="I1184" i="5" s="1"/>
  <c r="F1179" i="5"/>
  <c r="I1179" i="5" s="1"/>
  <c r="I1391" i="5"/>
  <c r="I1387" i="5"/>
  <c r="I1379" i="5"/>
  <c r="I1370" i="5"/>
  <c r="I1313" i="5"/>
  <c r="I1302" i="5"/>
  <c r="I1298" i="5"/>
  <c r="I1281" i="5"/>
  <c r="I1273" i="5"/>
  <c r="I1268" i="5"/>
  <c r="I1260" i="5"/>
  <c r="I1244" i="5"/>
  <c r="I1243" i="5"/>
  <c r="I1236" i="5"/>
  <c r="I1232" i="5"/>
  <c r="I1227" i="5"/>
  <c r="I1169" i="5"/>
  <c r="I1167" i="5"/>
  <c r="I1165" i="5"/>
  <c r="H1096" i="5"/>
  <c r="M1096" i="5"/>
  <c r="H1089" i="5"/>
  <c r="M1089" i="5"/>
  <c r="O1104" i="5"/>
  <c r="F1041" i="5"/>
  <c r="I1041" i="5" s="1"/>
  <c r="F1042" i="5"/>
  <c r="I1042" i="5" s="1"/>
  <c r="I1054" i="5"/>
  <c r="I439" i="5"/>
  <c r="I432" i="5"/>
  <c r="I431" i="5"/>
  <c r="I428" i="5"/>
  <c r="I421" i="5"/>
  <c r="I418" i="5"/>
  <c r="I407" i="5"/>
  <c r="I400" i="5"/>
  <c r="I399" i="5"/>
  <c r="I925" i="5"/>
  <c r="I924" i="5"/>
  <c r="I921" i="5"/>
  <c r="I920" i="5"/>
  <c r="I917" i="5"/>
  <c r="I916" i="5"/>
  <c r="I913" i="5"/>
  <c r="I912" i="5"/>
  <c r="I911" i="5"/>
  <c r="I910" i="5"/>
  <c r="I909" i="5"/>
  <c r="I906" i="5"/>
  <c r="I905" i="5"/>
  <c r="I904" i="5"/>
  <c r="I901" i="5"/>
  <c r="I900" i="5"/>
  <c r="I898" i="5"/>
  <c r="I897" i="5"/>
  <c r="I893" i="5"/>
  <c r="I892" i="5"/>
  <c r="I890" i="5"/>
  <c r="I889" i="5"/>
  <c r="I887" i="5"/>
  <c r="I886" i="5"/>
  <c r="I885" i="5"/>
  <c r="I884" i="5"/>
  <c r="I882" i="5"/>
  <c r="I881" i="5"/>
  <c r="I880" i="5"/>
  <c r="I877" i="5"/>
  <c r="I875" i="5"/>
  <c r="I874" i="5"/>
  <c r="I873" i="5"/>
  <c r="I862" i="5"/>
  <c r="I861" i="5"/>
  <c r="I860" i="5"/>
  <c r="I858" i="5"/>
  <c r="I856" i="5"/>
  <c r="I854" i="5"/>
  <c r="I853" i="5"/>
  <c r="I851" i="5"/>
  <c r="I850" i="5"/>
  <c r="I848" i="5"/>
  <c r="I845" i="5"/>
  <c r="I844" i="5"/>
  <c r="I843" i="5"/>
  <c r="I842" i="5"/>
  <c r="I841" i="5"/>
  <c r="I839" i="5"/>
  <c r="I835" i="5"/>
  <c r="I833" i="5"/>
  <c r="I832" i="5"/>
  <c r="I831" i="5"/>
  <c r="I830" i="5"/>
  <c r="I829" i="5"/>
  <c r="I827" i="5"/>
  <c r="I825" i="5"/>
  <c r="I821" i="5"/>
  <c r="I819" i="5"/>
  <c r="I817" i="5"/>
  <c r="I815" i="5"/>
  <c r="I813" i="5"/>
  <c r="I810" i="5"/>
  <c r="I808" i="5"/>
  <c r="I807" i="5"/>
  <c r="I806" i="5"/>
  <c r="I805" i="5"/>
  <c r="I803" i="5"/>
  <c r="I801" i="5"/>
  <c r="I799" i="5"/>
  <c r="I797" i="5"/>
  <c r="I794" i="5"/>
  <c r="I793" i="5"/>
  <c r="I792" i="5"/>
  <c r="I791" i="5"/>
  <c r="I790" i="5"/>
  <c r="I789" i="5"/>
  <c r="I788" i="5"/>
  <c r="I787" i="5"/>
  <c r="I786" i="5"/>
  <c r="I785" i="5"/>
  <c r="I784" i="5"/>
  <c r="I783" i="5"/>
  <c r="I782" i="5"/>
  <c r="I781" i="5"/>
  <c r="I778" i="5"/>
  <c r="I776" i="5"/>
  <c r="I775" i="5"/>
  <c r="I773" i="5"/>
  <c r="I772" i="5"/>
  <c r="I769" i="5"/>
  <c r="I768" i="5"/>
  <c r="I766" i="5"/>
  <c r="I765" i="5"/>
  <c r="I762" i="5"/>
  <c r="I761" i="5"/>
  <c r="I759" i="5"/>
  <c r="I757" i="5"/>
  <c r="I754" i="5"/>
  <c r="I752" i="5"/>
  <c r="I751" i="5"/>
  <c r="I748" i="5"/>
  <c r="I746" i="5"/>
  <c r="I745" i="5"/>
  <c r="I744" i="5"/>
  <c r="I742" i="5"/>
  <c r="I741" i="5"/>
  <c r="I740" i="5"/>
  <c r="I738" i="5"/>
  <c r="I736" i="5"/>
  <c r="I735" i="5"/>
  <c r="I733" i="5"/>
  <c r="I732" i="5"/>
  <c r="I728" i="5"/>
  <c r="I727" i="5"/>
  <c r="I725" i="5"/>
  <c r="I724" i="5"/>
  <c r="I721" i="5"/>
  <c r="I720" i="5"/>
  <c r="I719" i="5"/>
  <c r="I717" i="5"/>
  <c r="I716" i="5"/>
  <c r="I712" i="5"/>
  <c r="I708" i="5"/>
  <c r="I707" i="5"/>
  <c r="I706" i="5"/>
  <c r="I704" i="5"/>
  <c r="I703" i="5"/>
  <c r="I395" i="5"/>
  <c r="I394" i="5"/>
  <c r="I393" i="5"/>
  <c r="I390" i="5"/>
  <c r="I389" i="5"/>
  <c r="I388" i="5"/>
  <c r="I386" i="5"/>
  <c r="I385" i="5"/>
  <c r="I384" i="5"/>
  <c r="I382" i="5"/>
  <c r="I381" i="5"/>
  <c r="I380" i="5"/>
  <c r="I379" i="5"/>
  <c r="I378" i="5"/>
  <c r="I377" i="5"/>
  <c r="I376" i="5"/>
  <c r="I374" i="5"/>
  <c r="I373" i="5"/>
  <c r="I372" i="5"/>
  <c r="I371" i="5"/>
  <c r="I370" i="5"/>
  <c r="I369" i="5"/>
  <c r="I368" i="5"/>
  <c r="I366" i="5"/>
  <c r="I365" i="5"/>
  <c r="I364" i="5"/>
  <c r="I363" i="5"/>
  <c r="I362" i="5"/>
  <c r="I361" i="5"/>
  <c r="I360" i="5"/>
  <c r="I358" i="5"/>
  <c r="I357" i="5"/>
  <c r="I356" i="5"/>
  <c r="I355" i="5"/>
  <c r="I354" i="5"/>
  <c r="I353" i="5"/>
  <c r="I352" i="5"/>
  <c r="I350" i="5"/>
  <c r="I349" i="5"/>
  <c r="I348" i="5"/>
  <c r="I347" i="5"/>
  <c r="I345" i="5"/>
  <c r="I317" i="5"/>
  <c r="I316" i="5"/>
  <c r="I315" i="5"/>
  <c r="I314" i="5"/>
  <c r="I312" i="5"/>
  <c r="I311" i="5"/>
  <c r="I310" i="5"/>
  <c r="I307" i="5"/>
  <c r="I306" i="5"/>
  <c r="I303" i="5"/>
  <c r="I302" i="5"/>
  <c r="I301" i="5"/>
  <c r="I298" i="5"/>
  <c r="I297" i="5"/>
  <c r="I294" i="5"/>
  <c r="I293" i="5"/>
  <c r="I290" i="5"/>
  <c r="I289" i="5"/>
  <c r="I287" i="5"/>
  <c r="I285" i="5"/>
  <c r="I283" i="5"/>
  <c r="I282" i="5"/>
  <c r="I281" i="5"/>
  <c r="I279" i="5"/>
  <c r="I278" i="5"/>
  <c r="I277" i="5"/>
  <c r="I275" i="5"/>
  <c r="I274" i="5"/>
  <c r="I271" i="5"/>
  <c r="I270" i="5"/>
  <c r="I269" i="5"/>
  <c r="I267" i="5"/>
  <c r="I266" i="5"/>
  <c r="I226" i="5"/>
  <c r="F195" i="5"/>
  <c r="I224" i="5"/>
  <c r="I223" i="5"/>
  <c r="F221" i="5"/>
  <c r="I193" i="5"/>
  <c r="I192" i="5"/>
  <c r="I191" i="5"/>
  <c r="H189" i="5"/>
  <c r="I961" i="5"/>
  <c r="I960" i="5"/>
  <c r="I959" i="5"/>
  <c r="I958" i="5"/>
  <c r="I957" i="5"/>
  <c r="I948" i="5"/>
  <c r="I947" i="5"/>
  <c r="I946" i="5"/>
  <c r="F1011" i="5"/>
  <c r="L1011" i="5"/>
  <c r="H197" i="5"/>
  <c r="H196" i="5" s="1"/>
  <c r="O197" i="5"/>
  <c r="F197" i="5"/>
  <c r="L197" i="5"/>
  <c r="I182" i="5"/>
  <c r="I696" i="5"/>
  <c r="I693" i="5"/>
  <c r="I688" i="5"/>
  <c r="I677" i="5"/>
  <c r="I670" i="5"/>
  <c r="I668" i="5"/>
  <c r="I666" i="5"/>
  <c r="I658" i="5"/>
  <c r="I625" i="5"/>
  <c r="I624" i="5"/>
  <c r="I617" i="5"/>
  <c r="I616" i="5"/>
  <c r="I609" i="5"/>
  <c r="I608" i="5"/>
  <c r="I601" i="5"/>
  <c r="I600" i="5"/>
  <c r="I593" i="5"/>
  <c r="I592" i="5"/>
  <c r="I584" i="5"/>
  <c r="I576" i="5"/>
  <c r="I568" i="5"/>
  <c r="I560" i="5"/>
  <c r="I552" i="5"/>
  <c r="I550" i="5"/>
  <c r="I549" i="5"/>
  <c r="I546" i="5"/>
  <c r="I545" i="5"/>
  <c r="I542" i="5"/>
  <c r="I541" i="5"/>
  <c r="I538" i="5"/>
  <c r="I537" i="5"/>
  <c r="I534" i="5"/>
  <c r="I533" i="5"/>
  <c r="I530" i="5"/>
  <c r="I529" i="5"/>
  <c r="I526" i="5"/>
  <c r="I525" i="5"/>
  <c r="I522" i="5"/>
  <c r="I521" i="5"/>
  <c r="I518" i="5"/>
  <c r="I517" i="5"/>
  <c r="I514" i="5"/>
  <c r="I513" i="5"/>
  <c r="I510" i="5"/>
  <c r="I509" i="5"/>
  <c r="I506" i="5"/>
  <c r="I505" i="5"/>
  <c r="I502" i="5"/>
  <c r="I501" i="5"/>
  <c r="I498" i="5"/>
  <c r="I497" i="5"/>
  <c r="I494" i="5"/>
  <c r="I493" i="5"/>
  <c r="I490" i="5"/>
  <c r="I489" i="5"/>
  <c r="I486" i="5"/>
  <c r="I485" i="5"/>
  <c r="I482" i="5"/>
  <c r="I481" i="5"/>
  <c r="I478" i="5"/>
  <c r="I477" i="5"/>
  <c r="I474" i="5"/>
  <c r="I473" i="5"/>
  <c r="I470" i="5"/>
  <c r="I469" i="5"/>
  <c r="I466" i="5"/>
  <c r="I465" i="5"/>
  <c r="I462" i="5"/>
  <c r="I461" i="5"/>
  <c r="I458" i="5"/>
  <c r="I457" i="5"/>
  <c r="I454" i="5"/>
  <c r="I453" i="5"/>
  <c r="I450" i="5"/>
  <c r="I449" i="5"/>
  <c r="I446" i="5"/>
  <c r="I445" i="5"/>
  <c r="I22" i="5"/>
  <c r="K1159" i="5"/>
  <c r="L1159" i="5" s="1"/>
  <c r="K1157" i="5"/>
  <c r="L1157" i="5" s="1"/>
  <c r="I1194" i="5"/>
  <c r="O1159" i="5"/>
  <c r="O1160" i="5"/>
  <c r="O1118" i="5"/>
  <c r="L1118" i="5"/>
  <c r="O1110" i="5"/>
  <c r="L1110" i="5"/>
  <c r="O1092" i="5"/>
  <c r="O1093" i="5"/>
  <c r="L1092" i="5"/>
  <c r="L1093" i="5"/>
  <c r="I120" i="5"/>
  <c r="I30" i="5"/>
  <c r="I1158" i="5"/>
  <c r="F1155" i="5"/>
  <c r="I40" i="5"/>
  <c r="I172" i="5"/>
  <c r="I54" i="5"/>
  <c r="I39" i="5"/>
  <c r="I944" i="5"/>
  <c r="F942" i="5"/>
  <c r="I1208" i="5"/>
  <c r="F4" i="5"/>
  <c r="H4" i="5"/>
  <c r="I1159" i="5"/>
  <c r="I1189" i="5"/>
  <c r="F702" i="5"/>
  <c r="H1396" i="5"/>
  <c r="I1397" i="5"/>
  <c r="H1155" i="5"/>
  <c r="I1157" i="5"/>
  <c r="H1513" i="5"/>
  <c r="I1515" i="5"/>
  <c r="A1616" i="5"/>
  <c r="A1618" i="5" s="1"/>
  <c r="A1619" i="5" s="1"/>
  <c r="A1620" i="5" s="1"/>
  <c r="A1621" i="5" s="1"/>
  <c r="A1615" i="5"/>
  <c r="I15" i="5"/>
  <c r="I7" i="5"/>
  <c r="K1241" i="1"/>
  <c r="P1241" i="1"/>
  <c r="I1129" i="5" l="1"/>
  <c r="I1148" i="5"/>
  <c r="I1141" i="5"/>
  <c r="I1152" i="5"/>
  <c r="I1122" i="5"/>
  <c r="F1513" i="5"/>
  <c r="I187" i="5"/>
  <c r="I963" i="5"/>
  <c r="I1103" i="5"/>
  <c r="I180" i="5"/>
  <c r="I1377" i="5"/>
  <c r="I1443" i="5"/>
  <c r="I1467" i="5"/>
  <c r="I1114" i="5"/>
  <c r="I1161" i="5"/>
  <c r="I1063" i="5"/>
  <c r="H179" i="5"/>
  <c r="I189" i="5"/>
  <c r="I221" i="5"/>
  <c r="I1199" i="5"/>
  <c r="I1178" i="5" s="1"/>
  <c r="I225" i="5"/>
  <c r="I926" i="5"/>
  <c r="I1097" i="5"/>
  <c r="I1106" i="5"/>
  <c r="I702" i="5"/>
  <c r="I942" i="5"/>
  <c r="I1214" i="5"/>
  <c r="I344" i="5"/>
  <c r="I867" i="5"/>
  <c r="I1338" i="5"/>
  <c r="I4" i="5"/>
  <c r="F1178" i="5"/>
  <c r="H1622" i="5"/>
  <c r="H1480" i="5" s="1"/>
  <c r="L1184" i="5"/>
  <c r="I396" i="5"/>
  <c r="F1549" i="5"/>
  <c r="F1545" i="5" s="1"/>
  <c r="I1485" i="5"/>
  <c r="I1481" i="5" s="1"/>
  <c r="I1089" i="5"/>
  <c r="H1088" i="5"/>
  <c r="I1096" i="5"/>
  <c r="H1091" i="5"/>
  <c r="I195" i="5"/>
  <c r="F194" i="5"/>
  <c r="I1011" i="5"/>
  <c r="F976" i="5"/>
  <c r="I197" i="5"/>
  <c r="F196" i="5"/>
  <c r="F1087" i="5"/>
  <c r="I1155" i="5"/>
  <c r="I1396" i="5"/>
  <c r="I1513" i="5"/>
  <c r="I976" i="5" l="1"/>
  <c r="H1087" i="5"/>
  <c r="I1549" i="5"/>
  <c r="I1545" i="5" s="1"/>
  <c r="F179" i="5"/>
  <c r="F1586" i="5"/>
  <c r="F1582" i="5" s="1"/>
  <c r="F1622" i="5" s="1"/>
  <c r="F1480" i="5" s="1"/>
  <c r="I1091" i="5"/>
  <c r="I1088" i="5"/>
  <c r="I194" i="5"/>
  <c r="I196" i="5"/>
  <c r="I1586" i="5" l="1"/>
  <c r="I1087" i="5"/>
  <c r="I179" i="5"/>
  <c r="I1582" i="5" l="1"/>
  <c r="I1622" i="5" l="1"/>
  <c r="I1480" i="5" l="1"/>
  <c r="H1624" i="5"/>
  <c r="L1627" i="5"/>
  <c r="O1627" i="5"/>
  <c r="I1624" i="5"/>
  <c r="F1624" i="5"/>
  <c r="F1646" i="5" l="1"/>
  <c r="H1646" i="5"/>
  <c r="I1646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Гость</author>
  </authors>
  <commentList>
    <comment ref="B1095" authorId="0" shapeId="0" xr:uid="{00000000-0006-0000-0000-000001000000}">
      <text>
        <r>
          <rPr>
            <sz val="11"/>
            <rFont val="Calibri"/>
            <family val="2"/>
            <charset val="204"/>
          </rPr>
          <t xml:space="preserve">Неизвестный пользователь:
проработать уменьшение стоимости </t>
        </r>
      </text>
    </comment>
  </commentList>
</comments>
</file>

<file path=xl/sharedStrings.xml><?xml version="1.0" encoding="utf-8"?>
<sst xmlns="http://schemas.openxmlformats.org/spreadsheetml/2006/main" count="17869" uniqueCount="6950">
  <si>
    <t>№</t>
  </si>
  <si>
    <t>Наименовение</t>
  </si>
  <si>
    <t>Ед.изм</t>
  </si>
  <si>
    <t>Кол-во</t>
  </si>
  <si>
    <t>Стоимость работ, руб с НДС</t>
  </si>
  <si>
    <t>Стоимость материалов, руб с НДС</t>
  </si>
  <si>
    <t>Итого, руб с НДС</t>
  </si>
  <si>
    <t>Ед расценка СМР КиК</t>
  </si>
  <si>
    <t>Смета ФЕР СМР</t>
  </si>
  <si>
    <t>СМР Разница КиК/ФЕР в %</t>
  </si>
  <si>
    <t>Ед расценка материалы КиК</t>
  </si>
  <si>
    <t>Смета ФССЦ материалы</t>
  </si>
  <si>
    <t>МТР разница КиК/ФССЦ</t>
  </si>
  <si>
    <t>за ед.</t>
  </si>
  <si>
    <t>итого</t>
  </si>
  <si>
    <t>за ед</t>
  </si>
  <si>
    <t>Материалы</t>
  </si>
  <si>
    <t>Оборудование</t>
  </si>
  <si>
    <t>Основные объекты строительства, реконструкции, капитального ремонта, в том числе:</t>
  </si>
  <si>
    <t>1.1</t>
  </si>
  <si>
    <t>130-23-АС3 Архитектурно-строительные решения</t>
  </si>
  <si>
    <t>Демонтажные работы</t>
  </si>
  <si>
    <t>Частичный демонтаж крестовых связей</t>
  </si>
  <si>
    <t>Демонтаж сэндвич панелей</t>
  </si>
  <si>
    <t>Устройство фахверка</t>
  </si>
  <si>
    <t>Швеллер гнутый 160х80х4</t>
  </si>
  <si>
    <t>Уголок 75х5</t>
  </si>
  <si>
    <t>Листовая сталь t10 C245</t>
  </si>
  <si>
    <t>Устройство сэндвич панелей</t>
  </si>
  <si>
    <t>Устройство перегородок</t>
  </si>
  <si>
    <t>Устройство отверстий под воздуховоды</t>
  </si>
  <si>
    <t>шт</t>
  </si>
  <si>
    <t>Круглое d=500мм</t>
  </si>
  <si>
    <t>Обрамление отверстия уголком 75х5</t>
  </si>
  <si>
    <t>Отделка потолков помещений</t>
  </si>
  <si>
    <t>Подвесной потолок системы "Армстронг"</t>
  </si>
  <si>
    <t>Подвесной потолок системы "Кнауф-акустика"</t>
  </si>
  <si>
    <t>Реечный алюминиевый потолок</t>
  </si>
  <si>
    <t>Затирка бетонной поверхности перекрытия перед устройством потолка</t>
  </si>
  <si>
    <t>Устроиство базового слоя шпаклевки</t>
  </si>
  <si>
    <t>Устроиство финишного слоя шпаклевки</t>
  </si>
  <si>
    <t>Грунтовка поверхностей перед окрашиванием</t>
  </si>
  <si>
    <t>Полы помещений</t>
  </si>
  <si>
    <t>Очистка поверхности от грязи и мусора</t>
  </si>
  <si>
    <t>Устройство пола из бетона кл. В25 толщиной до 100 мм</t>
  </si>
  <si>
    <t>Устройство армирования пола сеткой арм. Ш6 А500С ячейкой 150х150 мм</t>
  </si>
  <si>
    <t>Напольная керамическая плитка</t>
  </si>
  <si>
    <t>Коммерческий линолеум (33-34 кл.)</t>
  </si>
  <si>
    <t>Гидроизоляция Гидроизол</t>
  </si>
  <si>
    <t>Наливной пол толщиной до 50мм</t>
  </si>
  <si>
    <t>Наливной пол толщиной до 45мм армированный сеткой d4 В500 100х100</t>
  </si>
  <si>
    <t>Грунтовка поверхностей перед финишным покрытием</t>
  </si>
  <si>
    <t>Отделка стен помещений</t>
  </si>
  <si>
    <t>Штукатурка поверхностей (улучшенная)</t>
  </si>
  <si>
    <t>Обшивка колонн Гипсокартон ГКЛ толщиной 12,5 мм в 2 слоя</t>
  </si>
  <si>
    <t>Обшивка колонн Гипсокартон ГКЛВ толщиной 12,5 мм в 2 слоя</t>
  </si>
  <si>
    <t>Грунтовка</t>
  </si>
  <si>
    <t>Окраска стен водоэмульсионной краской(улучшенная) за 2 раза</t>
  </si>
  <si>
    <t>Керамическая глазированная плитка</t>
  </si>
  <si>
    <t>Обои под покраску</t>
  </si>
  <si>
    <t>Окраска стен акриловой краской(улучшенная) за 2 раза</t>
  </si>
  <si>
    <t>Установка потивопожарных окон</t>
  </si>
  <si>
    <t>Установка внутренних окон</t>
  </si>
  <si>
    <t>Установка потивопожарных дверей</t>
  </si>
  <si>
    <t>Дверь противопожарная EI 30,правая внутренняя, однопольная,распашная, металлическая, с остеклением 400х800 (h), низ остекления на высоте 1000 мм от уровня пола 900х2100(h)</t>
  </si>
  <si>
    <t>Дверь противопожарная EI 30,внутренняя, двупольная, с доводчиком металлическая, с остеклением 400х800 (h), низ остекления на высоте 1000 мм от уровня пола 1200х2100(h)</t>
  </si>
  <si>
    <t>ДПВ Г Бпр Оп Пр 2100х900</t>
  </si>
  <si>
    <t>ДПВ Г Бпр Оп Л 2100х900</t>
  </si>
  <si>
    <t>ДПВ О Бпр Дп 2100х1200 с доводчиком</t>
  </si>
  <si>
    <t>ДПВ Г Бпр Оп Пр 2100х700</t>
  </si>
  <si>
    <t>ДПВ Г Бпр Оп Л 2100х800</t>
  </si>
  <si>
    <t>Устройство стен из газобетонных блоков</t>
  </si>
  <si>
    <t>Клей для газоблоков</t>
  </si>
  <si>
    <t>Устройство опорных подушек ОП-1</t>
  </si>
  <si>
    <t>Устройство перемычек 3ПБ 16-37 П</t>
  </si>
  <si>
    <t>Устройство пояса из бетона</t>
  </si>
  <si>
    <t>Арматура Ш10А500С</t>
  </si>
  <si>
    <t>Арматура Ш10А240</t>
  </si>
  <si>
    <t>Перфорированная монтажная лента 60х2,0</t>
  </si>
  <si>
    <t>Сетка кладочная 50х50х3 Вр1</t>
  </si>
  <si>
    <t>Дюбель 6х60</t>
  </si>
  <si>
    <t>Дюбель по газобетону 6х60</t>
  </si>
  <si>
    <t>Швеллер стальной горячекатаный 22П</t>
  </si>
  <si>
    <t>Швеллер стальной гнутый равнополочный 160х80х4</t>
  </si>
  <si>
    <t>Листовая сталь марки С245</t>
  </si>
  <si>
    <t>Химический анкер, шпилька М16х165</t>
  </si>
  <si>
    <t>Химический анкер, шпилька М12х120</t>
  </si>
  <si>
    <t>Распорный анкер типа Hilti HSA M10х83</t>
  </si>
  <si>
    <t>Монтаж кровельных сэндвич-панелей «Металл Профиль» МП ТСП-К-100-1000-К-Г-МВ</t>
  </si>
  <si>
    <t>Устройство фасонных элементов из оцинкованной стали с полимерным покрытием t=0,5 мм</t>
  </si>
  <si>
    <t>Устройство мин. ваты</t>
  </si>
  <si>
    <t>Устройство огнестойкого герметика</t>
  </si>
  <si>
    <t>Саморез 5.5х135мм с EPDM-</t>
  </si>
  <si>
    <t>Заклепка 3.2х8</t>
  </si>
  <si>
    <t>Труба стальная электросварная прямошовная Ш45х3</t>
  </si>
  <si>
    <t>Труба стальная электросварная прямошовная Ш25х2.5</t>
  </si>
  <si>
    <t>Ступень ЛС12</t>
  </si>
  <si>
    <t>Устройство перекрытия</t>
  </si>
  <si>
    <t>Устройство плиты из бетона кл. В20 F50 W4</t>
  </si>
  <si>
    <t>Арматурная сетка 5В500С 100х100</t>
  </si>
  <si>
    <t>Профнастил Н75-750-0,8</t>
  </si>
  <si>
    <t>Уголок 75х6</t>
  </si>
  <si>
    <t>Усиление металлических колонн</t>
  </si>
  <si>
    <t>Лист стальной с чечевичным рифлением 4мм</t>
  </si>
  <si>
    <t>Пол АБК</t>
  </si>
  <si>
    <t>Очищение поверхности пола,выполнение насечки</t>
  </si>
  <si>
    <t>Грунтовка поверхности</t>
  </si>
  <si>
    <t>Арматура 12 А500</t>
  </si>
  <si>
    <t>Арматура 8 А500</t>
  </si>
  <si>
    <t>Бурение скважин ⌀12х90</t>
  </si>
  <si>
    <t>Затирка поверхности с использованием порошкового упрочнителя по типу Duracor в пом.101 и вдоль оси 24</t>
  </si>
  <si>
    <t>Устройство швов</t>
  </si>
  <si>
    <t>Устройство шва с полом сборочного цеха</t>
  </si>
  <si>
    <t>Срезка опорной части колонн до отметки +0,200</t>
  </si>
  <si>
    <t>Бурение скважин ⌀18х155</t>
  </si>
  <si>
    <t>Монтаж новой опорной части колонн</t>
  </si>
  <si>
    <t>Временное закрепление перекрытия вокруг колонн для замены опорных частей</t>
  </si>
  <si>
    <t>Прорезка проёмов дверных и оконных</t>
  </si>
  <si>
    <t>Устройство отверстия на кровле в осях В/32-34</t>
  </si>
  <si>
    <t>Демонтаж рулонной кровли из 2-х слоев рубероида</t>
  </si>
  <si>
    <t>Устройство отверстия в ж/б плите толщиной 50 мм размером 900 х600 мм</t>
  </si>
  <si>
    <t>Очистка поверхности плиты от пыли и грязи</t>
  </si>
  <si>
    <t>Устройство насечек на плите</t>
  </si>
  <si>
    <t>Устройство дополнительного армирования на плите из арматуры Ш10 А400</t>
  </si>
  <si>
    <t>Устройство бетона В25 F150</t>
  </si>
  <si>
    <t>Монтаж оцинкованного перфорированного уголка .80х4</t>
  </si>
  <si>
    <t>Монтаж винтов М8 с гайками и шайбами</t>
  </si>
  <si>
    <t>Устройство фартуков из оцинкованной кровельной стали толщ. 0,5 мм</t>
  </si>
  <si>
    <t>Восстановление кровли из 2-х слоев рубероида</t>
  </si>
  <si>
    <t>Устройство дополнительных слоев из рубероида</t>
  </si>
  <si>
    <t>Заделка стыков толщ. 100х50 мм монтажной огнестойкой пеной (240 PROFISSIONAL ТЕХНОНИКОЛЬ или аналог) при проходе через покрытие</t>
  </si>
  <si>
    <t>Проходка воздуховодов сквозь кровлю АБК</t>
  </si>
  <si>
    <t>Сверление отверстий в покрытии из сэндвич-панелей размером 200х200</t>
  </si>
  <si>
    <t>Сверление отверстий в покрытии из сэндвич-панелей размером 300х300</t>
  </si>
  <si>
    <t>Сверление отверстий в покрытии из сэндвич-панелей размером 350х350</t>
  </si>
  <si>
    <t>Сверление отверстий в покрытии из сэндвич-панелей размером 900х600</t>
  </si>
  <si>
    <t>Сверление отверстий в покрытии из сэндвич-панелей размером 900х700</t>
  </si>
  <si>
    <t>Сверление отверстий в покрытии из сэндвич-панелей размером 400х500</t>
  </si>
  <si>
    <t>Устройство фартуков и хомутов из оцинкованной из оцинкованной кровельной стали толщ. 0,5 мм</t>
  </si>
  <si>
    <t>Устройство самосверлящехся шурупов 4,2х14 с EPDM шайбой</t>
  </si>
  <si>
    <t>Устройство герметика</t>
  </si>
  <si>
    <t>Устройство мк отверстий диам. 400 мм в покрытии здания</t>
  </si>
  <si>
    <t>Сверление отверстий в ж/б ребристой плите перекрытия толщ.50 мм диам. 400 мм</t>
  </si>
  <si>
    <t>Установка мк для крепления стакана и установка стакана С1</t>
  </si>
  <si>
    <t>Окраска мк покрытием типа «Алпол» в 2 слоя по слою «Цинол» в 2 1 слой (расход 0,18 кг/м в один слой)</t>
  </si>
  <si>
    <t>Устройство распорных анкеров HST-M8/10</t>
  </si>
  <si>
    <t>Установка мк деталей пропуска</t>
  </si>
  <si>
    <t>Устройство дополнительных 3-х слоев для примыкания из рубероида</t>
  </si>
  <si>
    <t>Заделка пространства между воздуховодом монтажной пеной огнестойкой Технониколь 240 PROFESSIONAL</t>
  </si>
  <si>
    <t>Устройство дверного проёма в стене цеха (пож.выход)</t>
  </si>
  <si>
    <t>Алмазная резка проёма</t>
  </si>
  <si>
    <t>Усиление дверного проёма</t>
  </si>
  <si>
    <t>Монтаж двери</t>
  </si>
  <si>
    <t>Штукатурка дверного откоса</t>
  </si>
  <si>
    <t>Подготовка откоса под покраску</t>
  </si>
  <si>
    <t>Окраска откосов</t>
  </si>
  <si>
    <t>1.2</t>
  </si>
  <si>
    <t>130-23-АС1 Архитектурно-строительные решения</t>
  </si>
  <si>
    <t xml:space="preserve">Металлоконструкции огрунтованные </t>
  </si>
  <si>
    <t>Уголки стальные горячекатаные 75х6 сталь марки С245</t>
  </si>
  <si>
    <t>Окраска металлоконструкций</t>
  </si>
  <si>
    <t>Крепление металлоконструкций</t>
  </si>
  <si>
    <t>Химический анкер, шпилька М16х190</t>
  </si>
  <si>
    <t>Распорный анкер типа Hilti HSA M12х115</t>
  </si>
  <si>
    <t>Распорный анкер типа Hilti HSA M6х50</t>
  </si>
  <si>
    <t>Демонтаж металлоконструкций</t>
  </si>
  <si>
    <t>Демонтаж элементов тормозных ферм и связей с последующей приваркой к фахверку и окраской</t>
  </si>
  <si>
    <t>Устройство перегородки</t>
  </si>
  <si>
    <t>Стеновые сэндвич-панели «Металл Профиль» МП ТСП-Z-100-1000-Г-Г-МВ</t>
  </si>
  <si>
    <t>Оцинкованная сталь с полимерным покрытием t=0,5 мм</t>
  </si>
  <si>
    <t>Устройство фасонных элементов из оцинкованной стали t=0,2 мм</t>
  </si>
  <si>
    <t>Оцинкованная сталь с полимерным покрытием t=0,2 мм</t>
  </si>
  <si>
    <t>Устройство мин. ваты толщиной 20мм</t>
  </si>
  <si>
    <t>Минеральная вата</t>
  </si>
  <si>
    <t>Устройство силиконового герметика</t>
  </si>
  <si>
    <t>Герметик силиконовый (0,195 кг/м.п.)</t>
  </si>
  <si>
    <t>кг</t>
  </si>
  <si>
    <t>Герметик силиконовый (0,78 кг/м.п.)</t>
  </si>
  <si>
    <t>Шнур пенополиэтиленовый теплоизоляционный прокладочный</t>
  </si>
  <si>
    <t>Саморез 5.5х135мм с EPDM-прокладкой</t>
  </si>
  <si>
    <t>Саморез 5.5х32 с EPDM-прокладкой</t>
  </si>
  <si>
    <t>Пружинный анкер «Spike» 4.8х140мм с шайбой А14</t>
  </si>
  <si>
    <t>Анкерный дюбель 8х80</t>
  </si>
  <si>
    <t>Анкерный дюбель 6х60</t>
  </si>
  <si>
    <t>Анкерный дюбель 6х30</t>
  </si>
  <si>
    <t>Устройство противопожарной перегородки «Knauf» С112 с двухслойной обшивкой с каждой стороны</t>
  </si>
  <si>
    <t>Гипсокартон огнестойкий</t>
  </si>
  <si>
    <t>Профиль направляющий</t>
  </si>
  <si>
    <t>м</t>
  </si>
  <si>
    <t>Профиль стоечный</t>
  </si>
  <si>
    <t>Материалы теплоизоляционные из минеральных волокон</t>
  </si>
  <si>
    <t>Устройство бетонного плинтуса</t>
  </si>
  <si>
    <t>Устройство плинтуса из бетона кл. В25</t>
  </si>
  <si>
    <t>Шлифовка бетонной поверхности</t>
  </si>
  <si>
    <t>1.3</t>
  </si>
  <si>
    <t>130-23-ВК Внутренние трубопроводы</t>
  </si>
  <si>
    <t>Хозяйственно-питьевой водопровод В1.</t>
  </si>
  <si>
    <t>сис</t>
  </si>
  <si>
    <t>Трубопровод из стальных водогазопроводных оцинкованных обыкновенных труб. Труба Ц-65×4,0 Ду=65 ГОСТ 3262-75</t>
  </si>
  <si>
    <t>м.</t>
  </si>
  <si>
    <t>Трубопровод из стальных водогазопроводных оцинкованных обыкновенных труб. Труба Ц-50×3,5 Ду=50 ГОСТ 3262-75</t>
  </si>
  <si>
    <t>Трубопровод из стальных водогазопроводных оцинкованных обыкновенных труб. Труба Ц-40×3,5 Ду=40 ГОСТ 3262-75</t>
  </si>
  <si>
    <t>Трубопровод из стальных водогазопроводных оцинкованных обыкновенных труб. Труба Ц-32×3,2 Ду=32 ГОСТ 3262-75</t>
  </si>
  <si>
    <t>Трубопровод из стальных водогазопроводных оцинкованных обыкновенных труб. Труба Ц-25×3,2 Ду=25 ГОСТ 3262-75</t>
  </si>
  <si>
    <t>Трубопровод из стальных водогазопроводных оцинкованных обыкновенных труб. Труба Ц-20×2,8 Ду=20 ГОСТ 3262-75</t>
  </si>
  <si>
    <t>Трубопровод из стальных водогазопроводных оцинкованных обыкновенных труб. Труба Ц-15×2,8 Ду=15 ГОСТ 3262-75</t>
  </si>
  <si>
    <t>Монтаж задвижки с обрезин. клином серии KR, Ду 65 мм, Ру 16 в комл. С фланцами, прокладками, крепежом). АДЛ</t>
  </si>
  <si>
    <t>Монтаж крана шарового латунного наружн. Резьба, DN 32 VALTEC BASE</t>
  </si>
  <si>
    <t>Монтаж крана шарового латунного наружн. Резьба, DN 25 VALTEC BASE</t>
  </si>
  <si>
    <t>Монтаж крана шарового латунного наружн. Резьба, DN 20 VALTEC BASE</t>
  </si>
  <si>
    <t>Монтаж крана шарового латунного наружн. Резьба, DN 15 VALTEC BASE</t>
  </si>
  <si>
    <t>Монтаж крана шарового углового наружн. Резьба, DN 15 VALTEC VT.392.N.04</t>
  </si>
  <si>
    <t>Установка смесителя для ванной и лейки на гибком шланге Corsa Deco Watersan</t>
  </si>
  <si>
    <t>Установка смесителя для душа настенного и лейки на металлическом шланге Corsa Deco Watersan</t>
  </si>
  <si>
    <t>Монтаж гибкой подводки ВР-ВР в металлической оплетке для воды 1/2" L=0,5м.</t>
  </si>
  <si>
    <t>Монтаж гибкой подводки ВР-ВР в металлической оплетке для воды 1/2" L=0,8м.</t>
  </si>
  <si>
    <t>Монтаж фитинга полипропиленового с накидной головкой 25×3/4" VALTEC</t>
  </si>
  <si>
    <t>Монтаж фитинга полипропиленового с накидной головкой 20×1/2" VALTEC</t>
  </si>
  <si>
    <t>Монтаж фитинга полипропиленового с накидной головкой 32×1"</t>
  </si>
  <si>
    <t>Монтаж шпильки резьбовой М10-1000 (L=1000мм.) IRRT 101000</t>
  </si>
  <si>
    <t>Монтаж шпильки резьбовой М8-1000 (L=1000мм.) IRRT 081000</t>
  </si>
  <si>
    <t>Монтаж теплоизоляции из вспененного полиэтилена b=9мм, Д внутр = 76мм. "Energoflex"</t>
  </si>
  <si>
    <t>Монтаж теплоизоляции из вспененного полиэтилена b=9мм, Д внутр = 60мм. "Energoflex"</t>
  </si>
  <si>
    <t>Монтаж теплоизоляции из вспененного полиэтилена b=9мм, Д внутр = 48мм. "Energoflex"</t>
  </si>
  <si>
    <t>Монтаж теплоизоляции из вспененного полиэтилена b=9мм, Д внутр = 42мм. "Energoflex"</t>
  </si>
  <si>
    <t>Монтаж теплоизоляции из вспененного полиэтилена b=9мм, Д внутр = 35мм. "Energoflex"</t>
  </si>
  <si>
    <t>Монтаж теплоизоляции из вспененного полиэтилена b=9мм, Д внутр = 28мм. "Energoflex"</t>
  </si>
  <si>
    <t>Монотаж автоматического воздухоотводчика Ду 15мм.</t>
  </si>
  <si>
    <t>Горячее водоснабжение (Т3, Т4)</t>
  </si>
  <si>
    <t>Монтаж задвижки с обрезин. клином серии KR, Ду 50 мм, Ру 16 в комл. С фланцами, прокладками, крепежом). АДЛ</t>
  </si>
  <si>
    <t>Монтаж крана шарового латунного наружн. Резьба, DN 40 VALTEC BASE</t>
  </si>
  <si>
    <t>Противопожарный водопровод, В2</t>
  </si>
  <si>
    <t>Монтаж задвижки с обрезин. клином серии KR, Ду 100 мм, Ру 16 в комл. С фланцами, прокладками, крепежом). АДЛ</t>
  </si>
  <si>
    <t>Монтаж пожарного шкафа ШП-К-0 320 НЗК</t>
  </si>
  <si>
    <t>Монтаж головки цапковой Ру 1,2 Мпа Ду 50мм. ГОСТ 28352-89</t>
  </si>
  <si>
    <t>Рукав пожарный напорный "Универсал" для пожарного крана в сборе сголовками Ру 1,0 L=20м. Ду 50мм.</t>
  </si>
  <si>
    <t>Монтаж крана шарового латунного наружн. Резьба, DN 15 E</t>
  </si>
  <si>
    <t>Монтаж шпильки резьбовой М10-1000 (L=1000мм.) IRRT 1211000</t>
  </si>
  <si>
    <t>Уголок Б-50×50×5</t>
  </si>
  <si>
    <t>Бытовая канализация К1</t>
  </si>
  <si>
    <t>Монтаж трубы ТК 110-РР-В</t>
  </si>
  <si>
    <t>Монтаж трубы ТК 50-РР-В</t>
  </si>
  <si>
    <t>Монтаж ревизии Р 110К-РР-В</t>
  </si>
  <si>
    <t>Монтаж отвода 110</t>
  </si>
  <si>
    <t>Монтаж отвода 50</t>
  </si>
  <si>
    <t>Монтаж отвода 110 45˚</t>
  </si>
  <si>
    <t xml:space="preserve">Монтаж отвода 50 45˚ </t>
  </si>
  <si>
    <t>Монтаж тройника 110×110 88˚</t>
  </si>
  <si>
    <t>Монтаж тройника 110×50 88˚</t>
  </si>
  <si>
    <t>Монтаж тройника 50×50 88˚</t>
  </si>
  <si>
    <t>Монтаж тройника 110×110 45˚</t>
  </si>
  <si>
    <t>Монтаж тройника 110×50 45˚</t>
  </si>
  <si>
    <t>Монтаж крестовины 110×110 45˚</t>
  </si>
  <si>
    <t>Монтаж умывальника фарфорового с сифоном и смесителем Универсал Катунь, керамика, 50 см, цвет белый</t>
  </si>
  <si>
    <t>Монтаж унитаза керамического тарельчатого с косым выпуском со смывным бочком Lavelly Base с цельноотлитой полочкой и водосливной арматурой</t>
  </si>
  <si>
    <t>Монтаж лючка с пробкой из ПП и крышкой для скрытой проводки канализационных магистралей DN110 HL98</t>
  </si>
  <si>
    <t>Монтаж трапа Ду50/100 с вертикальным отводом и сухим сифоном HL310NPr</t>
  </si>
  <si>
    <t>Монтаж трапа Ду50(без перехода) с горизонтальным отводом и сухим сифоном HL310NPr</t>
  </si>
  <si>
    <t>Монтаж манжета гафрированного для подключения унитаза DN110</t>
  </si>
  <si>
    <t>1.4</t>
  </si>
  <si>
    <t>130-23-ПС Пожарная сигнализация</t>
  </si>
  <si>
    <t>Сервер "Орион Про"</t>
  </si>
  <si>
    <t>Шкаф пожарной сигнализации</t>
  </si>
  <si>
    <t>Шкаф металлический с монтажной платой</t>
  </si>
  <si>
    <t>Прибор приемно-контрольный и управления пожарный</t>
  </si>
  <si>
    <t>Аккумулятор 12 В, 17 А/ч</t>
  </si>
  <si>
    <t>Пульт контроля и управления</t>
  </si>
  <si>
    <t>Контроллер двухпроводной линиии связи</t>
  </si>
  <si>
    <t>Блок контрольно-пусковой</t>
  </si>
  <si>
    <t>Извещатель пожарный дымовой оптико-электронный аналого-адресный</t>
  </si>
  <si>
    <t>Извещатель пожарный линейный однопозиционный адресный</t>
  </si>
  <si>
    <t>Извещатель пожарный ручной адресный</t>
  </si>
  <si>
    <t>Блок разветвительно-изолирующий</t>
  </si>
  <si>
    <t>Преобразователь интерфейсов</t>
  </si>
  <si>
    <t>Патч-корд волоконно-оптический LC/UPC-LC/UPC 50 м</t>
  </si>
  <si>
    <t>Патч-корд волоконно-оптический LC/UPC-LC/UPC 1 м</t>
  </si>
  <si>
    <t>Устройство коммутационное</t>
  </si>
  <si>
    <t>Оповещатель охранно-пожарный световой (табло)</t>
  </si>
  <si>
    <t>Оповещатель охранно-пожарный звуковой</t>
  </si>
  <si>
    <t>Полка 19" перфорированная консольная 1U</t>
  </si>
  <si>
    <t>Модуль подключения нагрузки</t>
  </si>
  <si>
    <t>Расширитель адресный</t>
  </si>
  <si>
    <t>Преобразователь интерфейса</t>
  </si>
  <si>
    <t>Блок питания</t>
  </si>
  <si>
    <t>Лоток перфорированный 100х50х3000</t>
  </si>
  <si>
    <t>Перегородка для лотка</t>
  </si>
  <si>
    <t>Крышка с заземлением на лоток основание 100 L3000</t>
  </si>
  <si>
    <t>Угол CPO 90 горизонтальный 90° 100х50</t>
  </si>
  <si>
    <t>Угол CS 90 вертикальный внутренний 90° 100х50</t>
  </si>
  <si>
    <t>Легкая консоль потолочная DS основание 100</t>
  </si>
  <si>
    <t>Легкая консоль DW основание 100</t>
  </si>
  <si>
    <t>Пластина крепежная GTO H50</t>
  </si>
  <si>
    <t xml:space="preserve">Пластина для заземления PTCE </t>
  </si>
  <si>
    <t>Винт для электрического соединения М5х8</t>
  </si>
  <si>
    <t>Миниканал 25х17 TMC</t>
  </si>
  <si>
    <t>Кабель огнестойкий</t>
  </si>
  <si>
    <t xml:space="preserve">Металлорукав МПГ20 в оболочке </t>
  </si>
  <si>
    <t>Труба гофрированная ПВХ легкая серая D20</t>
  </si>
  <si>
    <t>Скоба металлическая однолапковая Д20</t>
  </si>
  <si>
    <t>Скоба металлическая однолапковая Д25</t>
  </si>
  <si>
    <t>Металлический дюбель для газобетона 6х32</t>
  </si>
  <si>
    <t>Саморез с пресс-шайбой 4.2х32</t>
  </si>
  <si>
    <t>Аксессуары (расходные материалы, крепеж)</t>
  </si>
  <si>
    <t>Пуско-наладочные работы, приемо-сдаточные работы</t>
  </si>
  <si>
    <t>1.5</t>
  </si>
  <si>
    <t>130-23-ОВ2 Отопление и вентиляция</t>
  </si>
  <si>
    <t>Монтаж приточной системы</t>
  </si>
  <si>
    <t>к-т</t>
  </si>
  <si>
    <t>Монтаж вытяжных и приточно-вытяжных систем</t>
  </si>
  <si>
    <t>П1</t>
  </si>
  <si>
    <t xml:space="preserve">Установка приточная П1 </t>
  </si>
  <si>
    <t xml:space="preserve">Автоматика </t>
  </si>
  <si>
    <t xml:space="preserve">Преобразователь частоты </t>
  </si>
  <si>
    <t>П2</t>
  </si>
  <si>
    <t xml:space="preserve">Установка приточная П2 </t>
  </si>
  <si>
    <t>П3</t>
  </si>
  <si>
    <t xml:space="preserve">Установка приточная П3 </t>
  </si>
  <si>
    <t>П4</t>
  </si>
  <si>
    <t xml:space="preserve">Установка приточная П4 </t>
  </si>
  <si>
    <t>П5</t>
  </si>
  <si>
    <t>Установка приточная П5</t>
  </si>
  <si>
    <t>П6</t>
  </si>
  <si>
    <t xml:space="preserve">Установка приточная П6 </t>
  </si>
  <si>
    <t>П7В5</t>
  </si>
  <si>
    <t>Установка приточно-вытяжная П7В5</t>
  </si>
  <si>
    <t>В1, В2</t>
  </si>
  <si>
    <t xml:space="preserve">Вентилятор </t>
  </si>
  <si>
    <t xml:space="preserve">Стакан монтажный  </t>
  </si>
  <si>
    <t>В3, В4</t>
  </si>
  <si>
    <t xml:space="preserve">Автоматика  </t>
  </si>
  <si>
    <t>Монтаж воздухораспределителей</t>
  </si>
  <si>
    <t>Прокладка воздуховодов из оцинкованой стали</t>
  </si>
  <si>
    <t>Монтаж клапанов огнезадерживающих</t>
  </si>
  <si>
    <t>Огнезадерживающий клапан НО ф1400, ЕI90 220В</t>
  </si>
  <si>
    <t>Огнезадерживающий клапан НО 800х800, ЕI90 220В</t>
  </si>
  <si>
    <t>Решетка наружная металлическая 800х800</t>
  </si>
  <si>
    <t>Диффузор вихревой ф500</t>
  </si>
  <si>
    <t>Дроссель-клапан круглый ф500</t>
  </si>
  <si>
    <t>Воздуховод из оц. Стали круглого сечения толщ. 0,7мм</t>
  </si>
  <si>
    <t>ф500</t>
  </si>
  <si>
    <t>ф710</t>
  </si>
  <si>
    <t>Фасонные изделия из оц. Стали круглого сечения толщ. 0,7мм</t>
  </si>
  <si>
    <t>Воздуховод из оц. Стали круглого сечения толщ. 1мм</t>
  </si>
  <si>
    <t>ф900</t>
  </si>
  <si>
    <t>ф1120</t>
  </si>
  <si>
    <t>ф1250</t>
  </si>
  <si>
    <t>Фасонные изделия из оц. Стали круглого сечения толщ. 1мм</t>
  </si>
  <si>
    <t>Воздуховод из оц. Стали прямоугольного сечения толщ. 0,7мм</t>
  </si>
  <si>
    <t>800х800</t>
  </si>
  <si>
    <t>Фасонные изделия из оц. Стали прямоугольного сечения толщ. 0,7мм</t>
  </si>
  <si>
    <t>Воздуховод из оц. Стали прямоугольного сечения толщ. 1мм</t>
  </si>
  <si>
    <t>1800х700</t>
  </si>
  <si>
    <t>Фасонные изделия из оц. Стали прямоугольного сечения толщ. 1мм</t>
  </si>
  <si>
    <t>Маты базальтовые кашированные алюминиевой фольгой ROCKWOOL Техмат толщ. 50мм</t>
  </si>
  <si>
    <t>Сетка металлическая , ячейкой 10х10мм</t>
  </si>
  <si>
    <t>Расходный материал для креплений и монтажа</t>
  </si>
  <si>
    <t>Огнезадерживающий клапан НО ф1000, ЕI90 220В</t>
  </si>
  <si>
    <t>Решетка однорядная регулируемая 200х200</t>
  </si>
  <si>
    <t>Дроссель-клапан круглый ф160</t>
  </si>
  <si>
    <t>Воздуховоды круглого сечения толщ. б=0,5мм</t>
  </si>
  <si>
    <t>ф160</t>
  </si>
  <si>
    <t>Фасонные изделия круглого сечения толщ. б=0,5мм</t>
  </si>
  <si>
    <t>ф560</t>
  </si>
  <si>
    <t>ф630</t>
  </si>
  <si>
    <t>ф800</t>
  </si>
  <si>
    <t>ф1000</t>
  </si>
  <si>
    <t>1300х800</t>
  </si>
  <si>
    <t>Решетка однорядная регулируемая 150х150</t>
  </si>
  <si>
    <t>Дроссель-клапан круглый ф125</t>
  </si>
  <si>
    <t>ф125</t>
  </si>
  <si>
    <t>В1</t>
  </si>
  <si>
    <t>1200х800</t>
  </si>
  <si>
    <t>Сетка металлическая , ячейкой 20х20мм</t>
  </si>
  <si>
    <t>В2</t>
  </si>
  <si>
    <t>В3</t>
  </si>
  <si>
    <t>Решетка однорядная нерегулируемая 200х200</t>
  </si>
  <si>
    <t>Дроссель-клапан круглый ф630</t>
  </si>
  <si>
    <t>1300х1000</t>
  </si>
  <si>
    <t>В4</t>
  </si>
  <si>
    <t>Решетка однорядная нерегулируемая 150х150</t>
  </si>
  <si>
    <t>Решетка наружная металлическая 1000х500</t>
  </si>
  <si>
    <t>800х500</t>
  </si>
  <si>
    <t>1000х500</t>
  </si>
  <si>
    <t>Монтаж фильтрационных агрегатов</t>
  </si>
  <si>
    <t>Фильтрационные установки</t>
  </si>
  <si>
    <t>Фильтр самоочищающийся с теплоизоляцией, пульт слева</t>
  </si>
  <si>
    <t>Вентилятор радиальный в шумопоглощающем кожухе</t>
  </si>
  <si>
    <t>Блок фильтра предварительной очистки MDV</t>
  </si>
  <si>
    <t>Решетка напорная</t>
  </si>
  <si>
    <t>Решетка вытяжная</t>
  </si>
  <si>
    <t>Средство для предварительного запыления ПолиПреко (5кг)</t>
  </si>
  <si>
    <t>Соединительный патрубок 0 град. Ф500</t>
  </si>
  <si>
    <t>Монтаж шумоглушителей</t>
  </si>
  <si>
    <t>Шумоглушитель ф500 L=900мм</t>
  </si>
  <si>
    <t>Монтаж воздушно-тепловых завес</t>
  </si>
  <si>
    <t>Теплоснабжение</t>
  </si>
  <si>
    <t>Завеса воздушная У5-У8</t>
  </si>
  <si>
    <t>Завеса воздушная У1-У4,У9-У16</t>
  </si>
  <si>
    <t>Прокладка трубопроводов теплоснабжения</t>
  </si>
  <si>
    <t>Обвязка тепловых завес</t>
  </si>
  <si>
    <t>Кран шаровый муфтовый Ду=40мм LD Pride, полнопроходной</t>
  </si>
  <si>
    <t>Кран шаровый муфтовый Ду=15мм LD Pride, полнопроходной</t>
  </si>
  <si>
    <t>Автоматический воздухоотводчик Ду=15мм</t>
  </si>
  <si>
    <t>Сильфонная подводка Ду32 L=500мм</t>
  </si>
  <si>
    <t>Труба стальная электросварная ф89х4,0</t>
  </si>
  <si>
    <t>Труба стальная ВГП Ø40</t>
  </si>
  <si>
    <t xml:space="preserve">Фиттинги </t>
  </si>
  <si>
    <t>Эмаль КО-8101 (Грунтовка ГФ-021 выдерживает максимальную температуру на поверхности до 60С)</t>
  </si>
  <si>
    <t xml:space="preserve">Крепеж и расходные материалы </t>
  </si>
  <si>
    <t>Обвязка приточных установок</t>
  </si>
  <si>
    <t>Гибкие вставки фланцевые Ду50 Ру 10/16 пр-ва Китай</t>
  </si>
  <si>
    <t>Изоляция CUTWOOL®CL-Protect толщ. 50мм</t>
  </si>
  <si>
    <t>50х89</t>
  </si>
  <si>
    <t>Прокладка кабелей системы автоматизации вентиляции</t>
  </si>
  <si>
    <t>Кабельная продукция</t>
  </si>
  <si>
    <t xml:space="preserve">Пуско-наладочные работы </t>
  </si>
  <si>
    <t>1.6</t>
  </si>
  <si>
    <t>130-23-ОВ1 Отопление, вентиляция и кондиционирование</t>
  </si>
  <si>
    <t>Прокладка трубопроводов отопления в изоляции</t>
  </si>
  <si>
    <t xml:space="preserve">Насос циркуляционный </t>
  </si>
  <si>
    <t>Фильтр-грязевик</t>
  </si>
  <si>
    <t>BILUX RT500/14</t>
  </si>
  <si>
    <t>BILUX RT500/12</t>
  </si>
  <si>
    <t>BILUX RT500/10</t>
  </si>
  <si>
    <t>BILUX RT500/8</t>
  </si>
  <si>
    <t>Кран шаровый муфтовый Ду=20мм LD Pride, полнопроходной</t>
  </si>
  <si>
    <t>Кран шаровый муфтовый Ду=25мм LD Pride, полнопроходной</t>
  </si>
  <si>
    <t>Кран шаровый фланцевый Ду=65мм КШ.Ц.Ф LD полнопроходной</t>
  </si>
  <si>
    <t>Труба стальная э/св Ø76х4</t>
  </si>
  <si>
    <t>Труба стальная ВГП Ø50</t>
  </si>
  <si>
    <t>Труба стальная ВГП Ø32</t>
  </si>
  <si>
    <t>Труба стальная ВГПØ25</t>
  </si>
  <si>
    <t>Труба стальная ВГП Ø20</t>
  </si>
  <si>
    <t>Труба стальная ВГП Ø15</t>
  </si>
  <si>
    <t>Труба полипропиленовая PN25</t>
  </si>
  <si>
    <t>Гильза стальная</t>
  </si>
  <si>
    <t>Изоляция d=13мм Трубки ТЕПЛОФЛЕКС</t>
  </si>
  <si>
    <t>13х76</t>
  </si>
  <si>
    <t>13х63</t>
  </si>
  <si>
    <t>13х50</t>
  </si>
  <si>
    <t>13х40</t>
  </si>
  <si>
    <t>13х32</t>
  </si>
  <si>
    <t>13х25</t>
  </si>
  <si>
    <t>13х20</t>
  </si>
  <si>
    <t>Теплоснабжение установки П1</t>
  </si>
  <si>
    <t>Прокладка трубопроводов теплоснабжения в изоляции</t>
  </si>
  <si>
    <t>Труба стальная ВГП Ø25</t>
  </si>
  <si>
    <t>Изоляция d=13мм Трубки  ТЕПЛОФЛЕКС 13х32</t>
  </si>
  <si>
    <t>Вентиляция</t>
  </si>
  <si>
    <t>Монтаж узла терморегулирования</t>
  </si>
  <si>
    <t>Монтаж вытяжных систем</t>
  </si>
  <si>
    <t>Монтаж воздухораспределителей, дроссель-клапанов, зонтов</t>
  </si>
  <si>
    <t>Система П1</t>
  </si>
  <si>
    <t xml:space="preserve">Вставка гибкая </t>
  </si>
  <si>
    <t>Клапан воздушный с электроприводом</t>
  </si>
  <si>
    <t>Канальный фильтр</t>
  </si>
  <si>
    <t xml:space="preserve">Воздухонагреватель водяной </t>
  </si>
  <si>
    <t xml:space="preserve">Узел терморегулирования </t>
  </si>
  <si>
    <t>Решетка наружная</t>
  </si>
  <si>
    <t>Диффузор приточный</t>
  </si>
  <si>
    <t>Решетка вентиляционная</t>
  </si>
  <si>
    <t>Воздуховоды из оц. Стали  б=0,5мм</t>
  </si>
  <si>
    <t>Воздуховоды из оцинкованной стали толщ. 0.7 мм</t>
  </si>
  <si>
    <t>Фасонные части воздуховодов прямоугольного сечения из оцинкованной стали б=0,7мм</t>
  </si>
  <si>
    <t>Фасонные изделия  б=0,5мм</t>
  </si>
  <si>
    <t>Система В1</t>
  </si>
  <si>
    <t>Канальный шумоглушитель</t>
  </si>
  <si>
    <t>Диффузор вытяжной</t>
  </si>
  <si>
    <t>Зонт вентиляционный</t>
  </si>
  <si>
    <t>Воздуховод  Ø200, Ø160 б=0,5мм</t>
  </si>
  <si>
    <t>Фасонные изделия  Ø200, Ø160 б=0,5мм</t>
  </si>
  <si>
    <t>Система В2</t>
  </si>
  <si>
    <t>Воздуховод  Ø125 б=0,5мм</t>
  </si>
  <si>
    <t>Фасонные изделия  Ø125 б=0,5мм</t>
  </si>
  <si>
    <t>Система В3</t>
  </si>
  <si>
    <t>Воздуховод  Ø250, Ø200, Ø160, Ø125 б=0,5мм</t>
  </si>
  <si>
    <t>Фасонные изделия  Ø250, Ø200, Ø160, Ø125 б=0,5мм</t>
  </si>
  <si>
    <t>Система В4</t>
  </si>
  <si>
    <t>Система В5</t>
  </si>
  <si>
    <t>Монтаж противодымных систем ПД1, ДУ1</t>
  </si>
  <si>
    <t>Монтаж клапанов противопожарных</t>
  </si>
  <si>
    <t>Прокладка воздуховодов из чёрной и оцинкованой стали</t>
  </si>
  <si>
    <t>Система ПД1</t>
  </si>
  <si>
    <t>Клапан противопожарный универсальный нормально закрытый 600x400</t>
  </si>
  <si>
    <t>Клапан противопожарный универсальный нормально закрытый ф500</t>
  </si>
  <si>
    <t xml:space="preserve">Гибкая вставка </t>
  </si>
  <si>
    <t>Декоративная решетка</t>
  </si>
  <si>
    <t>Фасонные детали воздуховодов из черной стали  Ø500, 600х400</t>
  </si>
  <si>
    <t>Воздуховод из черной стали б=1,2 мм Ø500, 600х400</t>
  </si>
  <si>
    <t>Система ДУ1</t>
  </si>
  <si>
    <t>Клапан противопожарный универсальный нормально закрытый 800х600</t>
  </si>
  <si>
    <t>Клапан противопожарный универсальный нормально закрытый ф800</t>
  </si>
  <si>
    <t>Гибкая вставка термостойкая ф800</t>
  </si>
  <si>
    <t>Зонт вентиляционный 800х500</t>
  </si>
  <si>
    <t>Фасонные детали воздуховодов из черной стали  800х600, 800х500, Ø800</t>
  </si>
  <si>
    <t>Воздуховод из черной стали б=1,2 мм 800х500</t>
  </si>
  <si>
    <t>Кондиционирование воздуха</t>
  </si>
  <si>
    <t>Монтаж наружных блоков сиситем кондиционирования воздуха</t>
  </si>
  <si>
    <t>Монтаж внутренних блоков сиситем кондиционирования воздуха</t>
  </si>
  <si>
    <t>Прокладка медных трубопроводов с изоляцией</t>
  </si>
  <si>
    <t>Прокладка дренажных трубопроводов</t>
  </si>
  <si>
    <t>Установка дренажных насосов</t>
  </si>
  <si>
    <t>VRV Сплит-система производства MDV, с настенным внутренним блоком в составе</t>
  </si>
  <si>
    <t>Внутренний блок</t>
  </si>
  <si>
    <t>Наружный блок</t>
  </si>
  <si>
    <t>ИК-пульт управления</t>
  </si>
  <si>
    <t>Медные трубки в изоляции</t>
  </si>
  <si>
    <t>∅6,4 мм</t>
  </si>
  <si>
    <t>∅9,5 мм</t>
  </si>
  <si>
    <t>∅12,7мм (газ)</t>
  </si>
  <si>
    <t>∅19мм (газ)</t>
  </si>
  <si>
    <t>Помпа дренажная для кондиционера</t>
  </si>
  <si>
    <t>Поставка под наружный блок</t>
  </si>
  <si>
    <t xml:space="preserve">Дренажный трубопровод из труб PPRC </t>
  </si>
  <si>
    <t>1.7</t>
  </si>
  <si>
    <t>130-23-СКС Структурированная кабельная сеть</t>
  </si>
  <si>
    <t>Шкаф настенный 19", 15U, 600х775x600 мм, стеклянная дверь с перфорацией, цвет черный. IP20</t>
  </si>
  <si>
    <t>Шкаф настенный 19", 42U, 600х2055x800 мм, передняя стеклянная дверь с  перфорацией по бокам</t>
  </si>
  <si>
    <t>Панель с щеточным кабельным вводом в пол/потолок, 65х293 мм, цвет черный</t>
  </si>
  <si>
    <t>Полка/ящик для документов с замком, 2U, 483х88х460 мм, цвет черный</t>
  </si>
  <si>
    <t xml:space="preserve">Оптический кросс-бокс стационарный 19", 1U, 32 порта, адаптеры SC/2xLC. </t>
  </si>
  <si>
    <t>Пигтейл с коннектором LC/UPC, 9/125 (SM), LSZH, 1,5 м</t>
  </si>
  <si>
    <t>Оптический адаптер (проходной соединитель) LC-LC duplex, SM</t>
  </si>
  <si>
    <t>Патч-панель 19", 1U, 24 порта RJ-45, категория 5e, Dual IDC, RоHS, цвет черный</t>
  </si>
  <si>
    <t>Коммутатор управляемый, уровень L3, 48 портов 1 Гбит/с, 4 порта SFP+, питание по Ethernet (PoE)</t>
  </si>
  <si>
    <t>Источник бесперебойного питания однофазный вход/выход, 2200 ВА/1980 Вт</t>
  </si>
  <si>
    <t>Источник бесперебойного питания однофазный вход/выход, 1000 ВА/800 Вт</t>
  </si>
  <si>
    <t>Вертикальный кабельный органайзер для шкафов 42U, с крышками</t>
  </si>
  <si>
    <t>Кабельный органайзер пластиковый с крышкой, глубина 53 мм, 19", 1U</t>
  </si>
  <si>
    <t>Блок розеток горизонтальный  8 розеток C13, с LED выключателем, 1U, IP20,</t>
  </si>
  <si>
    <t xml:space="preserve">Автоматический выключатель 2Р, Iном 10 А, хар. С </t>
  </si>
  <si>
    <t xml:space="preserve">Автоматический выключатель 2Р, Iном 16 А, хар. С </t>
  </si>
  <si>
    <t>Розетка с заземлением на DIN-рейку, Iном 16А, Uном 250 В, IP20</t>
  </si>
  <si>
    <t xml:space="preserve">Точка доступа (радиомодуль беспроводной), мощность передатчика до 20 дБм, </t>
  </si>
  <si>
    <t>Шнур (патч-корд) оптический, SM 9/125 мкм, дуплекс, LC-LC, 3 м</t>
  </si>
  <si>
    <t>Патч-корд U/UTP cat. 5e, внешняя оболочка LSZH, 4 пары, RJ45-RJ45, длина 1 м, серый</t>
  </si>
  <si>
    <t>Патч-корд U/UTP cat. 5e, внешняя оболочка LSZH, 4 пары, RJ45-RJ45, длина 3 м, серый</t>
  </si>
  <si>
    <t>Шнур (патч-корд) оптический, SM 9/125 мкм, дуплекс, LC-ST, 3 м</t>
  </si>
  <si>
    <t>Кабель-канал 80x40 белый TA-G IN-Liner 01781 DKC</t>
  </si>
  <si>
    <t>Разделитель SEP-N 40 09514 DKC</t>
  </si>
  <si>
    <t>Угол внутренний изменяемый 80x40 70-120 градусов NIAV IN-Liner 01724 DKC</t>
  </si>
  <si>
    <t>Угол 80x40мм внешний изменяемый 70-120 градусов 01708 DKC</t>
  </si>
  <si>
    <t>Рамка-суппорт под 2 модуля PDA-DN 80 10043 DKC</t>
  </si>
  <si>
    <t>Накладка SGAN 40 на стык профиля 00823 DKC</t>
  </si>
  <si>
    <t>Накладка на стык 80 GAN In-liner 00886 DKC</t>
  </si>
  <si>
    <t>Угол плоский Т-образный 80x40 NTAN IN-Liner 01756 DKC</t>
  </si>
  <si>
    <t>Заглушка для кабель-канала 80x40 торцевая LАN In-liner 00871 DKC</t>
  </si>
  <si>
    <t>Саморез 3.5х50мм с дюбелем F6 CM06541 DKC</t>
  </si>
  <si>
    <t>Лоток перфорированный 300х50х3000</t>
  </si>
  <si>
    <t>Перегородка SEP для лотка, высота 50 мм, L=3 м</t>
  </si>
  <si>
    <t>Крышка на лоток с заземлением, основание 100 мм, L=3 м, толщина 0,6 мм</t>
  </si>
  <si>
    <t>Угол CS 90 вертикальный внутренний 90° 300х50</t>
  </si>
  <si>
    <t>Ответвитель DPT T-образный горизонтальный 300х50</t>
  </si>
  <si>
    <t>Легкая консоль потолочная DS основание 300 мм</t>
  </si>
  <si>
    <t>Консоль легкая осн. 100 мм</t>
  </si>
  <si>
    <t>Винт для соединения крышек лотков</t>
  </si>
  <si>
    <t xml:space="preserve">Кабель оптический внутриобъектовый огнестойкий, наружная оболочка </t>
  </si>
  <si>
    <t>Кабель витая пара неэкранированный U/UTP 4x2x0,51 категория 5е, материал оболочки LSZH (нг(А)-HF)</t>
  </si>
  <si>
    <t>Труба ПЛЛ гибкая гофрированная с протяжкой, не поддерживает горение</t>
  </si>
  <si>
    <t>Держатель с защелкой и дюбелем d=20 мм</t>
  </si>
  <si>
    <t>Пуско-наладочные работы</t>
  </si>
  <si>
    <t>1.8</t>
  </si>
  <si>
    <t>130-23-СОТ Система охранного телевидения</t>
  </si>
  <si>
    <t xml:space="preserve">IP-камера уличная цилиндрическая. Разрешение 2 Мп, 1/2.8" Progressive   </t>
  </si>
  <si>
    <t>IP-камера уличая купольная. Разрешение 2 Мп, 1/2.8" Progressive Scan CMOS</t>
  </si>
  <si>
    <t>Кронштейн угловой</t>
  </si>
  <si>
    <t>Монтажная коробка для IP-камер</t>
  </si>
  <si>
    <t>Коммутатор управляемый, уровень L3, 16 портов PoE 10/100M RJ45</t>
  </si>
  <si>
    <t>ПО видеонаблюдения Интеллект для интеграции IP-камеры - лицензия на подключение 1 в/к и 1 а/к</t>
  </si>
  <si>
    <t>Удлинитель пассивный на 1 канал. Вход: 1 10/100BaseT(X)/IEEE 802.3at</t>
  </si>
  <si>
    <t>Шнур ШОС-2SM/2.0 желтый 130202-02793 ССД</t>
  </si>
  <si>
    <t>Муфта вводная dвн=20,4 мм, dнар=20,6 мм, исполнение прямолинейное, вводная резьба 1/2"</t>
  </si>
  <si>
    <t>Коннектор RJ-45 CAT5E не экранированный</t>
  </si>
  <si>
    <t>1.9</t>
  </si>
  <si>
    <t>130-23-УА1 Устройства автоматики</t>
  </si>
  <si>
    <t>Пост кнопочный</t>
  </si>
  <si>
    <t>Реле</t>
  </si>
  <si>
    <t>Коробка клеммная</t>
  </si>
  <si>
    <t xml:space="preserve">Дин-рейка </t>
  </si>
  <si>
    <t>Клемма</t>
  </si>
  <si>
    <t>Труба гофр. ПВХ</t>
  </si>
  <si>
    <t>Держатель с защелкой и дюбелем</t>
  </si>
  <si>
    <t>Кабель КВВГнг(А)-LS</t>
  </si>
  <si>
    <t>Кабель КВВГэнг(А)-LS</t>
  </si>
  <si>
    <t>Кабель ВВГнг(А)-LS</t>
  </si>
  <si>
    <t>Провод ПВЗ-1,5</t>
  </si>
  <si>
    <t>Провод ПуВнг(А)-1,5</t>
  </si>
  <si>
    <t>1.10</t>
  </si>
  <si>
    <t>130-23-ЭО1 Электрическое освещение</t>
  </si>
  <si>
    <t>Панель противопожарных устройств</t>
  </si>
  <si>
    <t>Кабель силовой, не поддерживающий горение, безгалогенный 5х6</t>
  </si>
  <si>
    <t>Кабель силовой, не поддерживающий горение, безгалогенный 3х2,5</t>
  </si>
  <si>
    <t>Светильник светодиодный Olymp 2.0 60град. 250Вт 5000К IP65 промышленный VARTON</t>
  </si>
  <si>
    <t>Блок аварийного питания EM-Recovery 300Вт IP65</t>
  </si>
  <si>
    <t>Аксессуары (расходные материалы, крепеж, гофра, прочее) на 1 м кабеля</t>
  </si>
  <si>
    <t>Труба D=25 гибкая  гофрированная не распространяющая горение, с зондом</t>
  </si>
  <si>
    <t>Коробка распределительная T25 влагозащищенная IP 65 80x51</t>
  </si>
  <si>
    <t>Дюбель-гвоздь</t>
  </si>
  <si>
    <t>Держатель оцинкованный односторонний D=20 под крепёж М6</t>
  </si>
  <si>
    <t>1.11</t>
  </si>
  <si>
    <t>130-23-АС4 Архитектурно-строительные решения</t>
  </si>
  <si>
    <t>Устройство металлического каркаса</t>
  </si>
  <si>
    <t>Листовая сталь толщ. 8 мм</t>
  </si>
  <si>
    <t>Листовая сталь толщ. 12 мм марки С245</t>
  </si>
  <si>
    <t>Двутавр 20 Б1 из стали марки С245</t>
  </si>
  <si>
    <t>Листовая сталь толщ. 8 мм марки С245</t>
  </si>
  <si>
    <t>Профиль из гнутого швеллера 24 С245</t>
  </si>
  <si>
    <t>Листовая сталь толщ. 4 мм марки С245</t>
  </si>
  <si>
    <t>листовая сталь толщ. 12 мм марки С245</t>
  </si>
  <si>
    <t>уголки стальные равнополочные 100х10</t>
  </si>
  <si>
    <t>уголки стальные равнополочные 100х7</t>
  </si>
  <si>
    <t>уголки стальные равнополочные 75х6</t>
  </si>
  <si>
    <t>Устройство грунтовки ГФ-021 в 1 слой</t>
  </si>
  <si>
    <t>Устройство эмали ПФ 115 в 2 слоя</t>
  </si>
  <si>
    <t>Крепление мк с помощью анкер шпильки HSТ М12/115 мм фирмы Hilti</t>
  </si>
  <si>
    <t>Крепление мк с помощью болтов М16</t>
  </si>
  <si>
    <t>Заполнение проемов</t>
  </si>
  <si>
    <t>Установка внутренней металлической противопожарной однопольной двери для проёма 1000х2400(h)</t>
  </si>
  <si>
    <t>Установка металлической жалюжийной решетки ЖР-1 массой до 0,1 т</t>
  </si>
  <si>
    <t>Устройство покрытия(Монтаж кровельных сэндвич-панелей)</t>
  </si>
  <si>
    <t>Устройство фасонных элементов</t>
  </si>
  <si>
    <t>Крепление фасонных элементов</t>
  </si>
  <si>
    <t>Заделка швов мин. ватой</t>
  </si>
  <si>
    <t>Крепление фасонных элементов самонарезающими винтами .4,2х19</t>
  </si>
  <si>
    <t>Крепление фасонных элементов самонарезающими винтами .4,2х32</t>
  </si>
  <si>
    <t>Оконный проем в осях А/32-33 на отм. +7,600</t>
  </si>
  <si>
    <t>Демонтаж существующих оконных блоков из ПВХ-профилей</t>
  </si>
  <si>
    <t>Заделка оконного проема кирпичем</t>
  </si>
  <si>
    <t>Расход раствора М75</t>
  </si>
  <si>
    <t>Арматура .8 АIII (А400), l=0,7 м</t>
  </si>
  <si>
    <t>Лист 10х250, l700</t>
  </si>
  <si>
    <t>Шпилька М16, l=350</t>
  </si>
  <si>
    <t>Гайка М16</t>
  </si>
  <si>
    <t>Шайба 16</t>
  </si>
  <si>
    <t>Установка , сборка и разборка инвертарных лесов</t>
  </si>
  <si>
    <t>Отделка оконного проема</t>
  </si>
  <si>
    <t>Грунтовка раствором</t>
  </si>
  <si>
    <t>Штукатурка</t>
  </si>
  <si>
    <t>Шпаклевка</t>
  </si>
  <si>
    <t>Покраска внутри здания</t>
  </si>
  <si>
    <t>Покраска снаруже здания</t>
  </si>
  <si>
    <t>Устройство отверстия под жалюзийные решетки в осях 33/А1-А2</t>
  </si>
  <si>
    <t>Пробивка ниш в существующей кирпичной стене для устройства проема размером 4,0х1,5h м</t>
  </si>
  <si>
    <t>Металлоконструкции для обрамления проёма</t>
  </si>
  <si>
    <t>Пробивка проема</t>
  </si>
  <si>
    <t>Очистка металлоконструкций от пыли,</t>
  </si>
  <si>
    <t>Покраска металлоконструкций эмалью</t>
  </si>
  <si>
    <t>грунтовка ГФ-021</t>
  </si>
  <si>
    <t>эмаль ПФ-115</t>
  </si>
  <si>
    <t>Земляные работы</t>
  </si>
  <si>
    <t>Разработка грунта в котловане</t>
  </si>
  <si>
    <t>Доработка вручную</t>
  </si>
  <si>
    <t>Лишний грунт</t>
  </si>
  <si>
    <t>Арматура Ш12 (А400)</t>
  </si>
  <si>
    <t>Устройство бетонной подготовки</t>
  </si>
  <si>
    <t>Обмазка битумной мастикой</t>
  </si>
  <si>
    <t>Ограждение</t>
  </si>
  <si>
    <t>Установка металлических оцинкованных панелей шириной 2500 мм и высотой 2130 мм с полимерным покрытием зеленого цвета, фирмы ОАО«Солнечногорский завод металлических</t>
  </si>
  <si>
    <t>Установка металлических оцинкованных панелей шириной 3000 мм и высотой 2130 мм с полимерным</t>
  </si>
  <si>
    <t>Установка металлических оцинкованных опорных столбов 60х60 мм высотой 2200 мм с полимерным</t>
  </si>
  <si>
    <t>Установка металлических калиток шириной 1000 мм и высотой 2000 мм с заполнением вертикальным металлическим профилем с полимерным покрытием зеленого цвета</t>
  </si>
  <si>
    <t>Полоса -8х200, l=200</t>
  </si>
  <si>
    <t>Анкер-шуруп HILTI HUS3-H M10x90</t>
  </si>
  <si>
    <t>1.12</t>
  </si>
  <si>
    <t>130-23-ЭО2 Электрическое освещение</t>
  </si>
  <si>
    <t>Щит распределительный</t>
  </si>
  <si>
    <t>Щит рабочего освещения</t>
  </si>
  <si>
    <t>Кабель силовой, не поддерживающий горение, безгалогенный, огнестойкий 3х2,5</t>
  </si>
  <si>
    <t>Светодиодный светильник VARTON A070 2.0 20 Вт 4000 K IP40 с рассеивателем опал</t>
  </si>
  <si>
    <t>Светодиодный светильник 20 Вт 4000 K IP40 с БАП</t>
  </si>
  <si>
    <t>Светодиодный светильник VARTON DL-01 круглый встраиваемый 190x70 мм 25 W 4000 K IP54</t>
  </si>
  <si>
    <t>Светодиодный светильник VARTON ЖКХ круг 10 W IP65 185х70 мм антивандальный 4000 K</t>
  </si>
  <si>
    <t>Лоток 50х100 L=3000 перфорированный</t>
  </si>
  <si>
    <t>Выключатель одноклавишный в стену, "Avanti", "Ванильная дымка"</t>
  </si>
  <si>
    <t>Одноклавишный выключатель Гермес PLUS  наружный IP54</t>
  </si>
  <si>
    <t>Переключатель одноклавишный в стену, "Avanti", "Ванильная дымка"</t>
  </si>
  <si>
    <t>Розетка силовая Viva 2 модуля белая</t>
  </si>
  <si>
    <t>Коробка ответвительная с кабельными вводами IP55, 150х110х70</t>
  </si>
  <si>
    <t>Коробка установочная ГСК 1 пост Dвнеш=68мм Н=45мм</t>
  </si>
  <si>
    <t>Короб 25x30 TA-EN</t>
  </si>
  <si>
    <t>1.13</t>
  </si>
  <si>
    <t>130-23-АС2 Полы. Архитектурно-строительные решения</t>
  </si>
  <si>
    <t>Модульный офис 2МД5</t>
  </si>
  <si>
    <t>Модульный офис 4МД-6</t>
  </si>
  <si>
    <t>Дверь противопожарная 2100х1500 EI-30 двупольная, внутренняя глухая, с доводчиком</t>
  </si>
  <si>
    <t>Дверь противопожарная 2100х1200 EI-30 правая, внутренняя глухая, с доводчиком</t>
  </si>
  <si>
    <t>Ворота распашные стальные утепленные 4000х5000h с калиткой</t>
  </si>
  <si>
    <t>Ворота распашные стальные утепленные 4500х5000h с калиткой</t>
  </si>
  <si>
    <t>Устройство перемычек</t>
  </si>
  <si>
    <t>Арматура А500</t>
  </si>
  <si>
    <t>Арматура А240</t>
  </si>
  <si>
    <t>Кладка из кирпича на растворе М150 КР-р-по 250х120х65/1НФ/150/2,0/100/ГОСТ 530-2012</t>
  </si>
  <si>
    <t>Подстилающий слой пола вокруг ж/д путей</t>
  </si>
  <si>
    <t>Арматура ⌀8 А500</t>
  </si>
  <si>
    <t xml:space="preserve">Полы сборочного цеха </t>
  </si>
  <si>
    <t>Очищение поверхности пола</t>
  </si>
  <si>
    <t>Грунтовка праймером Технониколь 01</t>
  </si>
  <si>
    <t>Монтаж гидроизоляции Техноэласт Мост в 1 слой</t>
  </si>
  <si>
    <t>Затирка поверхности с использованием порошкового упрочнителя по типу Duracor</t>
  </si>
  <si>
    <t>Фундаменты под домкраты 20 шт</t>
  </si>
  <si>
    <t>Демонтаж существующего слоя пола толщиной 400 мм</t>
  </si>
  <si>
    <t>Забивка свай 200х200 длинной 3 метра под домкраты</t>
  </si>
  <si>
    <t>Устройство бетонной подготовки из бетона В7,5 100 мм</t>
  </si>
  <si>
    <t>Анкеры</t>
  </si>
  <si>
    <t>Кабельные лотки</t>
  </si>
  <si>
    <t>Монтаж стальных крышек каналов:</t>
  </si>
  <si>
    <t>Чечевица 6 мм</t>
  </si>
  <si>
    <t>Полоса 60х6</t>
  </si>
  <si>
    <t>Покрытие крышек грунтовкой ГФ-021 (2 слоя) и эмалью ПФ-115 (2 слоя). Общая толщина не менее 80 мкм</t>
  </si>
  <si>
    <t>Ремонт примыкания кровли к проходкам труб</t>
  </si>
  <si>
    <t>Техноэласт ЭПП</t>
  </si>
  <si>
    <t>Обжимной хомут</t>
  </si>
  <si>
    <t>Юбка из металла</t>
  </si>
  <si>
    <t>Герметик</t>
  </si>
  <si>
    <t>Ремонт примыкания кровли к фонарю</t>
  </si>
  <si>
    <t>Прижимная рейка</t>
  </si>
  <si>
    <t>Ремонт кровли</t>
  </si>
  <si>
    <t>Отделка сварочного цеха (стен, колонн, ферм, стен покрытия)</t>
  </si>
  <si>
    <t>Зачистка поверхности</t>
  </si>
  <si>
    <t xml:space="preserve">грунтовка </t>
  </si>
  <si>
    <t>акриловая краска в 2 слоя</t>
  </si>
  <si>
    <t>1.14</t>
  </si>
  <si>
    <t>130-23-ЭМ1 Силовое электрооборудование</t>
  </si>
  <si>
    <t>Кабель силовой, не поддерживающий горение, безгалогенный</t>
  </si>
  <si>
    <t>Кабель силовой</t>
  </si>
  <si>
    <t>Кабель монтажный</t>
  </si>
  <si>
    <t>Труба D=32 гибкая гофрированная не распространяющая горение, с зондом</t>
  </si>
  <si>
    <t>Заземляющий проводник гибкий</t>
  </si>
  <si>
    <t>Металлорукав в ПВХ-изоляции</t>
  </si>
  <si>
    <t>Скоба металлическая</t>
  </si>
  <si>
    <t>Шина заземления ГЗШ 20 подключений</t>
  </si>
  <si>
    <t>Коробка распределительная 70х70х40 мм IP55</t>
  </si>
  <si>
    <t>Полоса стальная 40х5</t>
  </si>
  <si>
    <t>1.15</t>
  </si>
  <si>
    <t>130-23-ВС Воздухоснабжение</t>
  </si>
  <si>
    <t xml:space="preserve">75 кВт / 380В/50 Гц. </t>
  </si>
  <si>
    <t>Сепартатор влагоотделитель СЦ-1200Р</t>
  </si>
  <si>
    <t>Устройство труб стальных горячедеформированных, по ГОСТ 9940-81, сталь 12Х18Н10Т Ø114×3,0 мм.</t>
  </si>
  <si>
    <t>Устройство труб стальных горячедеформированных, по ГОСТ 9940-81, сталь 12Х18Н10Т Ø21,5×2,5 мм.</t>
  </si>
  <si>
    <t>Установка крана шарового  G1/2" Ру10 нерж.</t>
  </si>
  <si>
    <t>Установка крана шарового фланцевого LD КШ. Ц. Ф.100.025                                                                                                                  "под задвижку", L=230 П/П Ру-10 Ду-100</t>
  </si>
  <si>
    <t>Установка быстросъемного соединения типа "елочка" проход 7 мм  G 1/2" Ру10</t>
  </si>
  <si>
    <t xml:space="preserve">Установка фильтра/редуктора/лубрикатора Nordberg NP8414 </t>
  </si>
  <si>
    <t>9.8 атм, 1/2M</t>
  </si>
  <si>
    <t>Установка отвода стального приварного крутоизогнутого 90гр. 20×2,5</t>
  </si>
  <si>
    <t>Установка отвода стального приварного крутоизогнутого 90гр. 114×3,0</t>
  </si>
  <si>
    <t>Установка тройника стального бесшовного приварного 12Х18Н10Т ГОСТ 17376-2001 20×2,5</t>
  </si>
  <si>
    <t>Установка тройника стального бесшовного приварного 12Х18Н10Т ГОСТ 17376-2001 114×3,0</t>
  </si>
  <si>
    <t>Установка перехода 12Х18Н10Т 219×4,0 - 114×3,0 ГОСТ 17378-2001</t>
  </si>
  <si>
    <t>Устройство металлических конструкций для установки трубопровода на эстакаде и крепления к существующим конструкциям</t>
  </si>
  <si>
    <t>Установка гильз через стены труба стальная сварная 133×4,0</t>
  </si>
  <si>
    <t>Установка вентиляционной решетки фасадной РЖН , 1500х2000</t>
  </si>
  <si>
    <t>Установка клапана воздушного прямоугольного АВК 2070х1562 ШхВ</t>
  </si>
  <si>
    <t>Гидростатические испытания трубопроводов</t>
  </si>
  <si>
    <t>Демонтаж стены (проём 1550 на 4100 для установки воздушного клапана</t>
  </si>
  <si>
    <t>Демонтаж металлоконструкций фермы</t>
  </si>
  <si>
    <t>Демонтаж труб стальных электросварных Ø159×6,0 мм.</t>
  </si>
  <si>
    <t>Демонтаж труб стальных электросварных Ø108×5,0 мм.</t>
  </si>
  <si>
    <t>Демонтаж металлических опор</t>
  </si>
  <si>
    <t>Отвозка демонтированного оборудования самосвалами на расстояние до 1 км.</t>
  </si>
  <si>
    <t>1.16</t>
  </si>
  <si>
    <t>130-23-ОВ3 Вентиляция и кондиционирование</t>
  </si>
  <si>
    <t>ОТОПЛЕНИЕ</t>
  </si>
  <si>
    <t>Канальный фильтр G4</t>
  </si>
  <si>
    <t>Гибкая вставка</t>
  </si>
  <si>
    <t>Канальный воздухонагреватель N=126кВт (теплоноситель T=95-70°С)</t>
  </si>
  <si>
    <t>Узел регулирующий</t>
  </si>
  <si>
    <t>Решетка наружная 900х500</t>
  </si>
  <si>
    <t>Решетка вентиляционная 300х100</t>
  </si>
  <si>
    <t>Решетка вентиляционная 100х100</t>
  </si>
  <si>
    <t>Зонт вентиляционный 600х350</t>
  </si>
  <si>
    <t>Система К1</t>
  </si>
  <si>
    <t>Система К2</t>
  </si>
  <si>
    <t>∅15,9мм (газ)</t>
  </si>
  <si>
    <t>Система К3</t>
  </si>
  <si>
    <t>Система К4</t>
  </si>
  <si>
    <t>Система К5</t>
  </si>
  <si>
    <t>Дренажный трубопровод из PPR труб ∅15 мм</t>
  </si>
  <si>
    <t>Дренажный трубопровод из PPR труб ∅20 мм</t>
  </si>
  <si>
    <t>Дренажный трубопровод из PPR труб ∅25 мм</t>
  </si>
  <si>
    <t>Дренажный трубопровод из PPR труб ∅32 мм</t>
  </si>
  <si>
    <t>1.17</t>
  </si>
  <si>
    <t>Ящик силовой с рубильником ЯВЗШ 100А IP54</t>
  </si>
  <si>
    <t>Щит силовой</t>
  </si>
  <si>
    <t>Щит управления воротами</t>
  </si>
  <si>
    <t>Шкаф питания вентиляции</t>
  </si>
  <si>
    <t>Щит питания оборудования СКС</t>
  </si>
  <si>
    <t>Ящик 12В понижающий 220В/12В 250ВА IP30 2 автомата</t>
  </si>
  <si>
    <t>Кабель силовой 5х95</t>
  </si>
  <si>
    <t>Кабель силовой 5х35</t>
  </si>
  <si>
    <t>Кабель силовой 5х16</t>
  </si>
  <si>
    <t>Кабель силовой 5х10</t>
  </si>
  <si>
    <t>Кабель силовой 5х6</t>
  </si>
  <si>
    <t>Кабель силовой 5х4</t>
  </si>
  <si>
    <t>Кабель силовой 5х2,5</t>
  </si>
  <si>
    <t>Кабель силовой 3х2,5</t>
  </si>
  <si>
    <t>Наконечник медный</t>
  </si>
  <si>
    <t>Светильник светодиодный 1000Лм 12в 10м переносной</t>
  </si>
  <si>
    <t>Лоток 50х100</t>
  </si>
  <si>
    <t>Коробка ответвительная У2033 250А</t>
  </si>
  <si>
    <t>Муфта вводная ВМ-32 (Fortisflex) 61372 КВТ</t>
  </si>
  <si>
    <t>Труба гофрированная ПА безгалогенная (HF) стойкая к ультрафиолету черная с/з д50</t>
  </si>
  <si>
    <t>Труба стальная водогазопроводная оцинкованная Ду80</t>
  </si>
  <si>
    <t>Труба стальная водогазопроводная оцинкованная Ду50</t>
  </si>
  <si>
    <t>Разработка грунта вручную</t>
  </si>
  <si>
    <t>Устройство песчаной подушки</t>
  </si>
  <si>
    <t>Вывоз лишнего грунта</t>
  </si>
  <si>
    <t>1.18</t>
  </si>
  <si>
    <t>Труба гофрированная ПВХ 50 мм с протяжкой</t>
  </si>
  <si>
    <t>1.19</t>
  </si>
  <si>
    <t>130-23-УА2 Устройства автоматики</t>
  </si>
  <si>
    <t>Преобразователь частоты</t>
  </si>
  <si>
    <t>Настенный датчик температуры наружного воздуха</t>
  </si>
  <si>
    <t>Автоматика воздушно-тепловых завес (Шкаф автоматики, датчики перепада давления, концевой выключатель, узел регулирующий)</t>
  </si>
  <si>
    <t>Стакан монтажный</t>
  </si>
  <si>
    <t>Шкаф автоматики МСАУ-ВЕРСА 120-Ф133-АЗН00 160-Д1-М</t>
  </si>
  <si>
    <t>Шкаф ШСАУ-Aeroblast-2-2.2(3)-2R-0-X-0-0</t>
  </si>
  <si>
    <t>1.20</t>
  </si>
  <si>
    <t>130-23-УА3 Устройства автоматики</t>
  </si>
  <si>
    <t>Кабель КВВГнг(А)-FRLS</t>
  </si>
  <si>
    <t>Объекты энергетического хозяйства</t>
  </si>
  <si>
    <t>2.1</t>
  </si>
  <si>
    <t>130-23-ЭН Наружное освещение</t>
  </si>
  <si>
    <t>Ящик управления освещением</t>
  </si>
  <si>
    <t>Светильник светодиодный промышленный FL-Pro 60° 50 Вт 5000К Вартон</t>
  </si>
  <si>
    <t xml:space="preserve">Металлорукав МПГ25 в оболочке </t>
  </si>
  <si>
    <t>Анкер клиновой</t>
  </si>
  <si>
    <t>3.1</t>
  </si>
  <si>
    <t>130-23-ПЖ Пути железнодорожные</t>
  </si>
  <si>
    <t>Железнодорожный путь №1</t>
  </si>
  <si>
    <t>Вырезка существующего дорожного покрытия</t>
  </si>
  <si>
    <t>Вырезка существующего бетонного покрытия пола</t>
  </si>
  <si>
    <t>Выемка техногенного грунта с перевозкой на 30 км и утилизацией</t>
  </si>
  <si>
    <t xml:space="preserve"> - гравийно-песчаная подушка</t>
  </si>
  <si>
    <t xml:space="preserve"> - геотекстиль, 3м</t>
  </si>
  <si>
    <t>Верхнее строение пути №1</t>
  </si>
  <si>
    <t>Выправка пути в плане и в профиле (Р65, шпалы ж/б)</t>
  </si>
  <si>
    <t>Послеосадочный ремонт (Р65, шпалы ж/б)</t>
  </si>
  <si>
    <t>Устройство тупикового рельсового упора колесных пар РУ-1</t>
  </si>
  <si>
    <t>Материалы. Железнодорожный путь №1</t>
  </si>
  <si>
    <t xml:space="preserve">Рельсы типа Р65, длиной 12,5м </t>
  </si>
  <si>
    <t>Шпалы ж.б.</t>
  </si>
  <si>
    <t>Подкладка КБ65</t>
  </si>
  <si>
    <t>Клемма промежуточная</t>
  </si>
  <si>
    <t>Болт клемный с гайкой исполнение 2</t>
  </si>
  <si>
    <t xml:space="preserve">Болт закладной с гайкой </t>
  </si>
  <si>
    <t>Скоба для изолирующей втулки ЦП-138</t>
  </si>
  <si>
    <t>Втулка изолирующая ЦП-142</t>
  </si>
  <si>
    <t>Прокладка под подошву рельсов Р65 ЦП-328</t>
  </si>
  <si>
    <t>Прокладка на шпалу ж/б ЦП-153</t>
  </si>
  <si>
    <t>Накладка 6-дырная Р65</t>
  </si>
  <si>
    <t>Болт стыковой в сборе Р65 (с гайкой,шайбой)</t>
  </si>
  <si>
    <t>Изделие соединительное МС1 (уголок 75х50х5) 452,48м</t>
  </si>
  <si>
    <t>Изделие соединительное МС2 (уголок 63х5) 452,48м</t>
  </si>
  <si>
    <t>Доставка материалов</t>
  </si>
  <si>
    <t>т</t>
  </si>
  <si>
    <t>Расходные и прочие сопутствующие материалы</t>
  </si>
  <si>
    <t>Железнодорожный путь №2</t>
  </si>
  <si>
    <t>Верхнее строение пути №2</t>
  </si>
  <si>
    <t>Устройство тупикового рельсового упора колесных пар</t>
  </si>
  <si>
    <t>Материалы. Железнодорожный путь №2</t>
  </si>
  <si>
    <t>Железнодорожный путь №3</t>
  </si>
  <si>
    <t>Верхнее строение пути №3</t>
  </si>
  <si>
    <t>Материалы. Железнодорожный путь №3</t>
  </si>
  <si>
    <t>Изделие соединительное МС1 (уголок 75х50х5) 312,78м</t>
  </si>
  <si>
    <t>Изделие соединительное МС2 (уголок 63х5) 312,78м</t>
  </si>
  <si>
    <t>Упор РУ1:</t>
  </si>
  <si>
    <t>Колодка сборная деревянная</t>
  </si>
  <si>
    <t>Накладка двухголовая к рельсам Р65</t>
  </si>
  <si>
    <t>Железнодорожный путь №4</t>
  </si>
  <si>
    <t>Верхнее строение пути №4</t>
  </si>
  <si>
    <t>Материалы. Железнодорожный путь №4</t>
  </si>
  <si>
    <t>Гравийно-песчаная подушка</t>
  </si>
  <si>
    <t>Геотекстиль, 3м</t>
  </si>
  <si>
    <t>Изделие соединительное МС1 (уголок 75х50х5) 194,40м</t>
  </si>
  <si>
    <t>Изделие соединительное МС2 (уголок 63х5) 194,40м</t>
  </si>
  <si>
    <t>Итого по разделу 130-23-ПЖ. Железнодорожные пути</t>
  </si>
  <si>
    <t>Наружные сети и сооружения водоснабжения, водоотведения, теплоснабжения и газоснабжения</t>
  </si>
  <si>
    <t>4.1</t>
  </si>
  <si>
    <t>130-23-НВК Наружные сети канализации</t>
  </si>
  <si>
    <t>Прокладка труб гофрированных 2-слойных раструбных канализационных ø160 мм</t>
  </si>
  <si>
    <t>Прокладка труб стальных электросварных прямошовных ø325х6,0  (футляр)  с весьма усил. Гидроизол</t>
  </si>
  <si>
    <t>Устройство колодца канализационного из сборных ж/б элементов ∅1000</t>
  </si>
  <si>
    <t>Плита дница ПН10</t>
  </si>
  <si>
    <t>Кольцо стеновое КС10.3</t>
  </si>
  <si>
    <t>Кольцо стеновое КС10.6</t>
  </si>
  <si>
    <t>Кольцо стеновое КС10.9</t>
  </si>
  <si>
    <t>Плита перекрытия ПП10</t>
  </si>
  <si>
    <t>Кольцо опорное КО6</t>
  </si>
  <si>
    <t>Люк чугунный канализационный тяжелый Т(С250)</t>
  </si>
  <si>
    <t>Монтаж тройника НПВХ Т 160/160</t>
  </si>
  <si>
    <t>Монтаж отвода НПВХ О 45° 160</t>
  </si>
  <si>
    <t>Отсыпка песка крупнозернистого фракции 1-2 мм</t>
  </si>
  <si>
    <t>Отсыпка щебня с трамбованием</t>
  </si>
  <si>
    <t>Обмазка сборных ж.б. элементов праймером Технониколь №1</t>
  </si>
  <si>
    <t>Обмазка сборных ж.б. элементов колодцев битумной мастикой Технониколь №24 (2 раза)</t>
  </si>
  <si>
    <t>Восстановление асфальтобетонного покрытия</t>
  </si>
  <si>
    <t>Восстановление бордюрного камня</t>
  </si>
  <si>
    <t>ИТОГО</t>
  </si>
  <si>
    <t>НДС</t>
  </si>
  <si>
    <t>ВЗиС</t>
  </si>
  <si>
    <t>СМЕТА № 02-01-04</t>
  </si>
  <si>
    <t>на Архитектурно-строительные решения. Цех №417. Марка АС1. Этап 1, АО " МЕТРОВАГОНМАШ"</t>
  </si>
  <si>
    <t>(наименование сметы, наименование объекта)</t>
  </si>
  <si>
    <t xml:space="preserve">Составлен в ценах по состоянию на </t>
  </si>
  <si>
    <t>Август 2023</t>
  </si>
  <si>
    <t>№ п.п</t>
  </si>
  <si>
    <t>Обоснование</t>
  </si>
  <si>
    <t>Наименование работ и затрат, единица измерения</t>
  </si>
  <si>
    <t xml:space="preserve">Количество </t>
  </si>
  <si>
    <t>Стоимость единицы, руб.</t>
  </si>
  <si>
    <t>Общая стоимость, руб.</t>
  </si>
  <si>
    <t>Раздел 1. Элементы каркаса и перекрытия встройки в осях 5-33/И-И1.    (1727-1/9-52-АС1   л.2)</t>
  </si>
  <si>
    <t>ФЕР09-03-002-01</t>
  </si>
  <si>
    <t>Монтаж колонн одноэтажных и многоэтажных зданий и крановых эстакад высотой: до 25 м цельного сечения массой до 1,0 т (Колонны К1, стойки Ст1, Р1)
(т)</t>
  </si>
  <si>
    <t>Накладные расходы 93% ФОТ (от 79 234,49)</t>
  </si>
  <si>
    <t>Сметная прибыль 62% ФОТ (от 79 234,49)</t>
  </si>
  <si>
    <t>Итого c накладными и см. прибылью</t>
  </si>
  <si>
    <t>ФССЦ-07.2.07.12-0032</t>
  </si>
  <si>
    <t>Прочие конструкции одноэтажных производственных зданий, масса сборочной единицы от 0,1 до 0,5 т
(т)</t>
  </si>
  <si>
    <t>ФССЦ-01.7.15.02-0047</t>
  </si>
  <si>
    <t>Болты анкерные с гайкой, размер 20,0х150 мм(прим. Механический анкер R-XPT M20x200)
(100 шт)</t>
  </si>
  <si>
    <t>ФЕР09-01-001-01</t>
  </si>
  <si>
    <t>Монтаж каркасов одноэтажных производственных зданий (Б1, Б2)
(т)</t>
  </si>
  <si>
    <t>Накладные расходы 93% ФОТ (от 187 964,85)</t>
  </si>
  <si>
    <t>Сметная прибыль 62% ФОТ (от 187 964,85)</t>
  </si>
  <si>
    <t>ФССЦ-07.2.07.12-0031</t>
  </si>
  <si>
    <t>Прочие конструкции одноэтажных производственных зданий, масса сборочной единицы до 0,1 т
(т)</t>
  </si>
  <si>
    <t>ФЕР06-03-002-01</t>
  </si>
  <si>
    <t>Устройство подливки толщиной 20 мм (V=0,33м3)
(100 м2)</t>
  </si>
  <si>
    <t>Накладные расходы 102% ФОТ (от 2 597,90)</t>
  </si>
  <si>
    <t>Сметная прибыль 58% ФОТ (от 2 597,90)</t>
  </si>
  <si>
    <t>ФССЦ-04.3.01.09-0018</t>
  </si>
  <si>
    <t>Раствор готовый кладочный, цементный, М300
(м3)</t>
  </si>
  <si>
    <t>ФЕР06-03-002-02</t>
  </si>
  <si>
    <t>На каждые 10 мм изменения толщины добавлять или исключать к расценке 06-03-002-01 (до общей толщины 30 мм)
(100 м2)</t>
  </si>
  <si>
    <t>Накладные расходы 102% ФОТ (от 744,46)</t>
  </si>
  <si>
    <t>Сметная прибыль 58% ФОТ (от 744,46)</t>
  </si>
  <si>
    <t>ФЕР06-07-002-01</t>
  </si>
  <si>
    <t>Устройство поясов: в опалубке (Опорные подушки ОП1)
(100 м3)</t>
  </si>
  <si>
    <t>Накладные расходы 102% ФОТ (от 422,02)</t>
  </si>
  <si>
    <t>Сметная прибыль 58% ФОТ (от 422,02)</t>
  </si>
  <si>
    <t>ФССЦ-04.1.02.05-0007</t>
  </si>
  <si>
    <t>Смеси бетонные тяжелого бетона (БСТ), класс В20 (М250)
(м3)</t>
  </si>
  <si>
    <t>ФССЦ-08.4.02.03-0021</t>
  </si>
  <si>
    <t>Каркасы и сетки арматурные плоские, собранные и сваренные (связанные) в арматурные изделия, класс ВР-I, диаметр 4 мм / прим. 5мм
(т)</t>
  </si>
  <si>
    <t>ФЕР06-03-004-10</t>
  </si>
  <si>
    <t>Установка закладных деталей весом: до 20 кг
(т)</t>
  </si>
  <si>
    <t>Накладные расходы 102% ФОТ (от 1 218,01)</t>
  </si>
  <si>
    <t>Сметная прибыль 58% ФОТ (от 1 218,01)</t>
  </si>
  <si>
    <t>ФССЦ-08.4.01.02-0013</t>
  </si>
  <si>
    <t>Детали закладные и накладные, изготовленные с применением сварки, гнутья, сверления (пробивки) отверстий (при наличии одной из этих операций или всего перечня в любых сочетаниях), поставляемые отдельно
(т)</t>
  </si>
  <si>
    <t>комплекс работ по устройству перекрытия из кровельных сэндвич-панелей</t>
  </si>
  <si>
    <t>ФЕР09-04-002-03</t>
  </si>
  <si>
    <t>Монтаж кровельного покрытия: из многослойных панелей заводской готовности при высоте до 50 м
(100 м2)</t>
  </si>
  <si>
    <t>Накладные расходы 93% ФОТ (от 190 199,25)</t>
  </si>
  <si>
    <t>Сметная прибыль 62% ФОТ (от 190 199,25)</t>
  </si>
  <si>
    <t>Счет на оплату № УТ-23 от 18.01.24, п.1,п.2</t>
  </si>
  <si>
    <t>Сэндвич панель кровельная МВП-PVDF 100х1000х3580 / 100х1000х3700
(м2)</t>
  </si>
  <si>
    <t>ФЕР07-01-037-03</t>
  </si>
  <si>
    <t>Герметизация мастикой швов: горизонтальных (силиконовый герметик)
(100 м)</t>
  </si>
  <si>
    <t>Накладные расходы 110% ФОТ (от 26 541,84)</t>
  </si>
  <si>
    <t>Сметная прибыль 73% ФОТ (от 26 541,84)</t>
  </si>
  <si>
    <t>ФССЦ-01.7.06.11-0001</t>
  </si>
  <si>
    <t>Лента предварительно сжатая, уплотнительная
(10 м)</t>
  </si>
  <si>
    <t>ФЕР12-01-010-01</t>
  </si>
  <si>
    <t>Устройство мелких покрытий (брандмауэры, парапеты, свесы и т.п.) из листовой оцинкованной стали (фасонные элементы)
(100 м2)</t>
  </si>
  <si>
    <t>Накладные расходы 109% ФОТ (от 55 552,36)</t>
  </si>
  <si>
    <t>Сметная прибыль 57% ФОТ (от 55 552,36)</t>
  </si>
  <si>
    <t>ФССЦ-08.3.05.05-0051</t>
  </si>
  <si>
    <t>Сталь листовая оцинкованная, толщина 0,5 мм
(т)</t>
  </si>
  <si>
    <t>Счет на оплату № УТ-23 от 18.01.24, п.6</t>
  </si>
  <si>
    <t>Фасонное изделие Нщ1 по чертежу 1727-1/9-52-АС1
(м.п.)</t>
  </si>
  <si>
    <t>Счет на оплату № УТ-23 от 18.01.24, п.7</t>
  </si>
  <si>
    <t>Фасонное изделие Нщ2 по чертежу 1727-1/9-52-АС1
(м.п.)</t>
  </si>
  <si>
    <t>Счет на оплату № УТ-23 от 18.01.24, п.8</t>
  </si>
  <si>
    <t>Фасонное изделие Нщ3 по чертежу 1727-1/9-52-АС1
(м.п.)</t>
  </si>
  <si>
    <t>Счет на оплату № УТ-23 от 18.01.24, п.9</t>
  </si>
  <si>
    <t>Фасонное изделие Нщ4 по чертежу 1727-1/9-52-АС1
(м.п.)</t>
  </si>
  <si>
    <t>Счет на оплату № УТ-23 от 18.01.24, п.10</t>
  </si>
  <si>
    <t>Фасонное изделие Нщ5 по чертежу 1727-1/9-52-АС1
(м.п.)</t>
  </si>
  <si>
    <t>Счет на оплату № УТ-23 от 18.01.24, п.11</t>
  </si>
  <si>
    <t>Фасонное изделие Нщ6 по чертежу 1727-1/9-52-АС1
(м.п.)</t>
  </si>
  <si>
    <t>Счет на оплату № УТ-23 от 18.01.24, п.12</t>
  </si>
  <si>
    <t>Фасонное изделие Нщ7 по чертежу 1727-1/9-52-АС1
(м.п.)</t>
  </si>
  <si>
    <t>ФЕР26-01-036-02</t>
  </si>
  <si>
    <t>Изоляция изделиями из волокнистых и зернистых материалов с креплением на клее и дюбелями холодных поверхностей: внутренних стен и перегородок (заделка швов)
(100 м2)</t>
  </si>
  <si>
    <t>Накладные расходы 97% ФОТ (от 1 484,98)</t>
  </si>
  <si>
    <t>Сметная прибыль 55% ФОТ (от 1 484,98)</t>
  </si>
  <si>
    <t>ФССЦ-12.2.03.02-0002</t>
  </si>
  <si>
    <t>Вата минеральная
(м3)</t>
  </si>
  <si>
    <t>-демонтаж конструкций перекрытия в осях 31-33/И-И1</t>
  </si>
  <si>
    <t>Демонтаж. Монтаж каркасов одноэтажных производственных зданий одно- и многопролетных без фонарей пролетом: до 24 м, высотой до 15 м без кранов
(т)</t>
  </si>
  <si>
    <t>Накладные расходы 93% ФОТ (от 18 726,60)</t>
  </si>
  <si>
    <t>Сметная прибыль 62% ФОТ (от 18 726,60)</t>
  </si>
  <si>
    <t>ФЕР46-04-002-02</t>
  </si>
  <si>
    <t>Разборка монолитных перекрытий: железобетонных
(м3)</t>
  </si>
  <si>
    <t>Накладные расходы 91% ФОТ (от 38 796,69)</t>
  </si>
  <si>
    <t>Сметная прибыль 52% ФОТ (от 38 796,69)</t>
  </si>
  <si>
    <t>ФЕР46-04-002-01</t>
  </si>
  <si>
    <t>Разборка монолитных перекрытий: бетонных
(м3)</t>
  </si>
  <si>
    <t>Накладные расходы 91% ФОТ (от 23 276,01)</t>
  </si>
  <si>
    <t>Сметная прибыль 52% ФОТ (от 23 276,01)</t>
  </si>
  <si>
    <t>ФЕРр68-12-5</t>
  </si>
  <si>
    <t>Разборка покрытий и оснований: цементно-бетонных
(100 м3)</t>
  </si>
  <si>
    <t>Накладные расходы 102% ФОТ (от 384,60)</t>
  </si>
  <si>
    <t>Сметная прибыль 54% ФОТ (от 384,60)</t>
  </si>
  <si>
    <t>Итого прямые затраты по разделу в текущих ценах</t>
  </si>
  <si>
    <t>Накладные расходы</t>
  </si>
  <si>
    <t>Сметная прибыль</t>
  </si>
  <si>
    <t>Итого по разделу 1 Элементы каркаса и перекрытия встройки в осях 5-33/И-И1.    (1727-1/9-52-АС1   л.2)</t>
  </si>
  <si>
    <t>Раздел 2. Разные работы</t>
  </si>
  <si>
    <t>-погрузка и вывоз строительного мусора</t>
  </si>
  <si>
    <t>ФССЦпг-01-01-01-043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</si>
  <si>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
(1 т груза)</t>
  </si>
  <si>
    <t>ФССЦпг-03-21-01-110
ТБО Тимохово</t>
  </si>
  <si>
    <t>Перевозка грузов I класса автомобилями-самосвалами грузоподъемностью 10 т работающих вне карьера на расстояние до 110 км
(1 т груза)</t>
  </si>
  <si>
    <t>- погрузка и вывоз металлолома</t>
  </si>
  <si>
    <t>ФССЦпг-01-01-01-045</t>
  </si>
  <si>
    <t>Погрузо-разгрузочные работы при автомобильных перевозках: Погрузка прочих материалов, деталей (с использованием погрузчика)
(1 т груза)</t>
  </si>
  <si>
    <t>ФССЦпг-03-21-01-001</t>
  </si>
  <si>
    <t>Перевозка грузов автомобилями-самосвалами грузоподъемностью 10 т работающих вне карьера на расстояние: I класс груза до 1 км (на склад)
(1 т груза)</t>
  </si>
  <si>
    <t>Итого по разделу 2 Разные работы</t>
  </si>
  <si>
    <t>Итого прямые затраты по смете в текущих ценах</t>
  </si>
  <si>
    <t>ВСЕГО по смете</t>
  </si>
  <si>
    <t>Составил:</t>
  </si>
  <si>
    <t xml:space="preserve">                                                      (Начальник сметного отдела А.А.Елизарьев)</t>
  </si>
  <si>
    <t>[должность, подпись (инициалы, фамилия)]</t>
  </si>
  <si>
    <t>Проверил:</t>
  </si>
  <si>
    <t>СМР</t>
  </si>
  <si>
    <t>МТР</t>
  </si>
  <si>
    <t>ФССЦ-07.2.05.05-0010</t>
  </si>
  <si>
    <t>Сэндвич-панель трехслойная кровельная "Металл Профиль" с наполнителем из минеральной ваты (НГ) плотностью 110кг/м3, марка МП ТСП-K, толщина: 100 мм, тип покрытия полиэстер, толщина металлических облицовок 0,5 мм (Россия)
(м2)</t>
  </si>
  <si>
    <t>ФССЦ-07.2.05.02-0001</t>
  </si>
  <si>
    <t>Изделия фасонные (толщина 0,5 мм) для трехслойных стеновых сэндвич-панелей с покрытием полиэстер
(м2)</t>
  </si>
  <si>
    <t>СМЕТА № 02-01-06</t>
  </si>
  <si>
    <t>на Архитектурно-строительные решения цеха  №417. (АС3)., Заказчик - АО " МЕТРОВАГОНМАШ"</t>
  </si>
  <si>
    <t>Раздел 1. Элементы опор для технологических коммуникаций "ВС" в осях 1-33/И-Л.    (1727-1/9-52-АС3   л.2 )</t>
  </si>
  <si>
    <t>ФЕР09-03-039-01</t>
  </si>
  <si>
    <t>Монтаж опорных конструкций: для крепления трубопроводов внутри зданий и сооружений массой до 0,1 т (ОП1-ОП6)
(т)</t>
  </si>
  <si>
    <t>Накладные расходы 93% ФОТ (от 19 295,50)</t>
  </si>
  <si>
    <t>Сметная прибыль 62% ФОТ (от 19 295,50)</t>
  </si>
  <si>
    <t>ФССЦ-01.7.15.02-0041</t>
  </si>
  <si>
    <t>Болты анкерные с гайкой, размер 12,0х130 мм  (прим. Механический анкер R-XPT M12x150)
(100 шт)</t>
  </si>
  <si>
    <t>ФЕРр66-38-3</t>
  </si>
  <si>
    <t>Заполнение трубопроводов или межтрубного пространства при трубах в футляре: цементным раствором
(м3)</t>
  </si>
  <si>
    <t>Накладные расходы 104% ФОТ (от 85,45)</t>
  </si>
  <si>
    <t>Сметная прибыль 60% ФОТ (от 85,45)</t>
  </si>
  <si>
    <t>ФЕР46-03-017-03</t>
  </si>
  <si>
    <t>Заделка отверстий: в стенах после установки балки бетоном В20
(м3)</t>
  </si>
  <si>
    <t>Накладные расходы 103% ФОТ (от 1 672,13)</t>
  </si>
  <si>
    <t>Сметная прибыль 59% ФОТ (от 1 672,13)</t>
  </si>
  <si>
    <t>Смеси бетонные тяжелого бетона (БСТ), класс B20 (М250)
(м3)</t>
  </si>
  <si>
    <t>ФЕР13-03-004-26</t>
  </si>
  <si>
    <t>Окраска металлических огрунтованных поверхностей: эмалью ПФ-115 за 2 раза
(100 м2)</t>
  </si>
  <si>
    <t>Накладные расходы 94% ФОТ (от 390,49)</t>
  </si>
  <si>
    <t>Сметная прибыль 51% ФОТ (от 390,49)</t>
  </si>
  <si>
    <t>Итого по разделу 1 Элементы опор для технологических коммуникаций "ВС" в осях 1-33/И-Л.    (1727-1/9-52-АС3   л.2 )</t>
  </si>
  <si>
    <t>Раздел 2. Металлические рамы для пневмощитов "ВС" в осях 1-33/И-Л.    (1727-1/9-52-АС3   л.3 )</t>
  </si>
  <si>
    <t>ФЕР09-03-043-01</t>
  </si>
  <si>
    <t>Монтаж металлоконструкций постаментов под технологическое оборудование / рамы для пневмощитов
(т металлоконструкций)</t>
  </si>
  <si>
    <t>Накладные расходы 93% ФОТ (от 76 304,22)</t>
  </si>
  <si>
    <t>Сметная прибыль 62% ФОТ (от 76 304,22)</t>
  </si>
  <si>
    <t>Болты анкерные с гайкой, размер 20,0х150 мм  (прим. Механический анкер R-XPT M20x200)
(100 шт)</t>
  </si>
  <si>
    <t>Устройство подливки толщиной 20 мм
(100 м2)</t>
  </si>
  <si>
    <t>Накладные расходы 102% ФОТ (от 590,43)</t>
  </si>
  <si>
    <t>Сметная прибыль 58% ФОТ (от 590,43)</t>
  </si>
  <si>
    <t>На каждые 10 мм изменения толщины добавлять или исключать к расценке 06-03-002-01
(100 м2)</t>
  </si>
  <si>
    <t>Накладные расходы 102% ФОТ (от 1,69)</t>
  </si>
  <si>
    <t>Сметная прибыль 58% ФОТ (от 1,69)</t>
  </si>
  <si>
    <t>Накладные расходы 94% ФОТ (от 1 586,38)</t>
  </si>
  <si>
    <t>Сметная прибыль 51% ФОТ (от 1 586,38)</t>
  </si>
  <si>
    <t>Итого по разделу 2 Металлические рамы для пневмощитов "ВС" в осях 1-33/И-Л.    (1727-1/9-52-АС3   л.3 )</t>
  </si>
  <si>
    <t>Раздел 3. Опоры для коммуникаций "ЭМ" в осях 1-33/И-Л; дополнительных балок и опор для системы пожаротушения "ВК" в осях 5-32/И-И1.     (1727-1/9-52-АС3   л.4 )</t>
  </si>
  <si>
    <t>Монтаж опорных конструкций: для крепления трубопроводов внутри зданий и сооружений массой до 0,1 т (Ст1, ОП1-ОП2)
(т)</t>
  </si>
  <si>
    <t>Накладные расходы 93% ФОТ (от 167 991,93)</t>
  </si>
  <si>
    <t>Сметная прибыль 62% ФОТ (от 167 991,93)</t>
  </si>
  <si>
    <t>ФЕР09-03-002-12</t>
  </si>
  <si>
    <t>Монтаж балок, ригелей перекрытия, покрытия и под установку оборудования многоэтажных зданий при высоте здания: до 25 м (Б1, Б2)
(т)</t>
  </si>
  <si>
    <t>Накладные расходы 93% ФОТ (от 50 530,48)</t>
  </si>
  <si>
    <t>Сметная прибыль 62% ФОТ (от 50 530,48)</t>
  </si>
  <si>
    <t>Накладные расходы 94% ФОТ (от 6 770,17)</t>
  </si>
  <si>
    <t>Сметная прибыль 51% ФОТ (от 6 770,17)</t>
  </si>
  <si>
    <t>Итого по разделу 3 Опоры для коммуникаций "ЭМ" в осях 1-33/И-Л; дополнительных балок и опор для системы пожаротушения "ВК" в осях 5-32/И-И1.     (1727-1/9-52-АС3   л.4 )</t>
  </si>
  <si>
    <t>Раздел 4. Опоры для крепления системы пожаротушения к плитам покрытия на отм. +13.900 в осях 1-25/И-И1, 1-25/И3-К (лист 5)</t>
  </si>
  <si>
    <t>Монтаж опорных конструкций: для крепления трубопроводов внутри зданий и сооружений массой до 0,1 т (Д1,Д2 ОП-1..ОП-5.4)
(т)</t>
  </si>
  <si>
    <t>Накладные расходы 93% ФОТ (от 55 068,83)</t>
  </si>
  <si>
    <t>Сметная прибыль 62% ФОТ (от 55 068,83)</t>
  </si>
  <si>
    <t>Монтаж балок, ригелей перекрытия, покрытия и под установку оборудования многоэтажных зданий при высоте здания: до 25 м (Б1)
(т)</t>
  </si>
  <si>
    <t>Накладные расходы 93% ФОТ (от 125 615,02)</t>
  </si>
  <si>
    <t>Сметная прибыль 62% ФОТ (от 125 615,02)</t>
  </si>
  <si>
    <t>Накладные расходы 94% ФОТ (от 9 518,26)</t>
  </si>
  <si>
    <t>Сметная прибыль 51% ФОТ (от 9 518,26)</t>
  </si>
  <si>
    <t>Итого по разделу 4 Опоры для крепления системы пожаротушения к плитам покрытия на отм. +13.900 в осях 1-25/И-И1, 1-25/И3-К (лист 5)</t>
  </si>
  <si>
    <t>Раздел 5. Опоры для крепления системы пожаротушения к плитам покрытия на отм. +16.900 в осях 2-10, 12-32, 24-22/И1-И3 (лист 7)</t>
  </si>
  <si>
    <t>Монтаж опорных конструкций: для крепления трубопроводов внутри зданий и сооружений массой до 0,1 т (Д7..Д10))
(т)</t>
  </si>
  <si>
    <t>Накладные расходы 93% ФОТ (от 53 646,18)</t>
  </si>
  <si>
    <t>Сметная прибыль 62% ФОТ (от 53 646,18)</t>
  </si>
  <si>
    <t>Накладные расходы 94% ФОТ (от 942,07)</t>
  </si>
  <si>
    <t>Сметная прибыль 51% ФОТ (от 942,07)</t>
  </si>
  <si>
    <t>Итого по разделу 5 Опоры для крепления системы пожаротушения к плитам покрытия на отм. +16.900 в осях 2-10, 12-32, 24-22/И1-И3 (лист 7)</t>
  </si>
  <si>
    <t>Раздел 6. Опоры для крепления системы пожаротушения к нижним поясам ферм в осях 4-12/И-К, 17-25/И-И2 (лист 8)</t>
  </si>
  <si>
    <t>Монтаж опорных конструкций: для крепления трубопроводов внутри зданий и сооружений массой до 0,1 т (Д13)
(т)</t>
  </si>
  <si>
    <t>Накладные расходы 93% ФОТ (от 21 261,42)</t>
  </si>
  <si>
    <t>Сметная прибыль 62% ФОТ (от 21 261,42)</t>
  </si>
  <si>
    <t>Накладные расходы 93% ФОТ (от 101 532,79)</t>
  </si>
  <si>
    <t>Сметная прибыль 62% ФОТ (от 101 532,79)</t>
  </si>
  <si>
    <t>Накладные расходы 94% ФОТ (от 7 243,64)</t>
  </si>
  <si>
    <t>Сметная прибыль 51% ФОТ (от 7 243,64)</t>
  </si>
  <si>
    <t>Итого по разделу 6 Опоры для крепления системы пожаротушения к нижним поясам ферм в осях 4-12/И-К, 17-25/И-И2 (лист 8)</t>
  </si>
  <si>
    <t>Раздел 7. Опоры для крепления системы пожаротушения к верхним поясам ферм в осях 1-33/И1-И3 (лист 10)</t>
  </si>
  <si>
    <t>Монтаж опорных конструкций: для крепления трубопроводов внутри зданий и сооружений массой до 0,1 т (Д3..Д6, П-1..П-1.32)
(т)</t>
  </si>
  <si>
    <t>Накладные расходы 93% ФОТ (от 138 097,95)</t>
  </si>
  <si>
    <t>Сметная прибыль 62% ФОТ (от 138 097,95)</t>
  </si>
  <si>
    <t>Накладные расходы 93% ФОТ (от 61 418,34)</t>
  </si>
  <si>
    <t>Сметная прибыль 62% ФОТ (от 61 418,34)</t>
  </si>
  <si>
    <t>Накладные расходы 94% ФОТ (от 6 898,30)</t>
  </si>
  <si>
    <t>Сметная прибыль 51% ФОТ (от 6 898,30)</t>
  </si>
  <si>
    <t>Итого по разделу 7 Опоры для крепления системы пожаротушения к верхним поясам ферм в осях 1-33/И1-И3 (лист 10)</t>
  </si>
  <si>
    <t>Раздел 8. Фундаменты под оборудование (лист 11)</t>
  </si>
  <si>
    <t>Установка фанеры бакелитовой</t>
  </si>
  <si>
    <t>за м3 фундамента</t>
  </si>
  <si>
    <t>ФЕР11-01-053-01</t>
  </si>
  <si>
    <t>Устройство оснований полов из фанеры в один слой площадью: до 20 м2
(100 м2)</t>
  </si>
  <si>
    <t>Накладные расходы 112% ФОТ (от 2 876,98)</t>
  </si>
  <si>
    <t>Сметная прибыль 65% ФОТ (от 2 876,98)</t>
  </si>
  <si>
    <t>ФССЦ-11.2.11.04-0052</t>
  </si>
  <si>
    <t>Фанера общего назначения из шпона лиственных пород водостойкая, ФК, сорт II/IV, толщина 12 мм
(м3)</t>
  </si>
  <si>
    <t>ФССЦ-11.2.11.02-0011</t>
  </si>
  <si>
    <t>Фанера бакелизированная ФБС, толщина 14-18 мм
(м3)</t>
  </si>
  <si>
    <t>ФЕР06-01-001-02</t>
  </si>
  <si>
    <t>Устройство бетонных фундаментов общего назначения под колонны объемом: до 3 м3
(100 м3)</t>
  </si>
  <si>
    <t>Накладные расходы 102% ФОТ (от 7 121,88)</t>
  </si>
  <si>
    <t>Сметная прибыль 58% ФОТ (от 7 121,88)</t>
  </si>
  <si>
    <t>ФССЦ-04.1.01.03-0019</t>
  </si>
  <si>
    <t>Смеси бетонные (пенобетон), средняя плотность D1000 кг/м3
(м3)</t>
  </si>
  <si>
    <t>Обработка битумно-полимерной мастикой</t>
  </si>
  <si>
    <t>ФЕР08-01-003-09</t>
  </si>
  <si>
    <t>Огрунтовка поверхности полимерной мастикой на основе бутилкаучука
(100 м2)</t>
  </si>
  <si>
    <t>Накладные расходы 110% ФОТ (от 297,66)</t>
  </si>
  <si>
    <t>Сметная прибыль 69% ФОТ (от 297,66)</t>
  </si>
  <si>
    <t>ФЕР08-01-003-10</t>
  </si>
  <si>
    <t>Гидроизоляция боковая обмазочная полимерной мастикой на основе бутилкаучука в один слой
(100 м2)</t>
  </si>
  <si>
    <t>Накладные расходы 110% ФОТ (от 283,76)</t>
  </si>
  <si>
    <t>Сметная прибыль 69% ФОТ (от 283,76)</t>
  </si>
  <si>
    <t>ФССЦ-01.2.03.03-0122</t>
  </si>
  <si>
    <t>Мастика битумно-полимерная гидроизоляционная, кровельная, для строительных конструкций и устройства (ремонта) кровли, холодная, готовая к применению, диапазон температур от -20 до +40 °С, прочность сцепления с металлом/бетоном не менее 0,9/0,6 МПа, расход для гидроизоляции/устройства кровли 2,5-3,5/3,8-5,7 кг/м2 при толщине слоя покрытия 2 мм
(кг)</t>
  </si>
  <si>
    <t>Сверление отверстий в существующей плите под гильзы (Г1-5 шт, Г2-2 шт, Г3-4 шт; Г4-3 шт) ТЧ п.2.46.7., лист 11 прим.5</t>
  </si>
  <si>
    <t>ФЕР46-03-004-49</t>
  </si>
  <si>
    <t>Сверление установками алмазного бурения вертикальных отверстий в густоармированных железобетонных конструкциях глубиной 200 мм диаметром: 160 мм/ Г1
(100 отверстий)</t>
  </si>
  <si>
    <t>Накладные расходы 103% ФОТ (от 6 020,32)</t>
  </si>
  <si>
    <t>Сметная прибыль 59% ФОТ (от 6 020,32)</t>
  </si>
  <si>
    <t>ФЕР46-03-004-68</t>
  </si>
  <si>
    <t>На каждые 10 мм изменения глубины сверления добавлять или исключать: к расценке 46-03-004-49 / 30 мм
(100 отверстий)</t>
  </si>
  <si>
    <t>Накладные расходы 103% ФОТ (от -3 883,28)</t>
  </si>
  <si>
    <t>Сметная прибыль 59% ФОТ (от -3 883,28)</t>
  </si>
  <si>
    <t>ФССЦ-01.7.17.09-1177</t>
  </si>
  <si>
    <t>Сверло кольцевое алмазное высокоскоростное по железобетону с быстросъемным хвостовиком для бурения на станине в мокром режиме, лазерная пайка сегментов, длина 430 мм, диаметр 162 мм
(шт)</t>
  </si>
  <si>
    <t>ФЕР46-03-004-51</t>
  </si>
  <si>
    <t>Сверление установками алмазного бурения вертикальных отверстий в густоармированных железобетонных конструкциях глубиной 200 мм диаметром: 220 мм/Г2
(100 отверстий)</t>
  </si>
  <si>
    <t>Накладные расходы 103% ФОТ (от 2 529,41)</t>
  </si>
  <si>
    <t>Сметная прибыль 59% ФОТ (от 2 529,41)</t>
  </si>
  <si>
    <t>ФЕР46-03-004-70</t>
  </si>
  <si>
    <t>На каждые 10 мм изменения глубины сверления добавлять или исключать: к расценке 46-03-004-51
(100 отверстий)</t>
  </si>
  <si>
    <t>Накладные расходы 103% ФОТ (от -96,34)</t>
  </si>
  <si>
    <t>Сметная прибыль 59% ФОТ (от -96,34)</t>
  </si>
  <si>
    <t>ФССЦ-01.7.17.09-1180</t>
  </si>
  <si>
    <t>Сверло кольцевое алмазное высокоскоростное по железобетону с быстросъемным хвостовиком для бурения на станине в мокром режиме, лазерная пайка сегментов, длина 430 мм, диаметр 202 мм
(шт)</t>
  </si>
  <si>
    <t>Сверление установками алмазного бурения вертикальных отверстий в густоармированных железобетонных конструкциях глубиной 200 мм диаметром: 160 мм/ Г3
(100 отверстий)</t>
  </si>
  <si>
    <t>Накладные расходы 103% ФОТ (от 4 816,26)</t>
  </si>
  <si>
    <t>Сметная прибыль 59% ФОТ (от 4 816,26)</t>
  </si>
  <si>
    <t>Накладные расходы 103% ФОТ (от -3 106,62)</t>
  </si>
  <si>
    <t>Сметная прибыль 59% ФОТ (от -3 106,62)</t>
  </si>
  <si>
    <t>ФЕР46-03-004-55</t>
  </si>
  <si>
    <t>Сверление установками алмазного бурения вертикальных отверстий в густоармированных железобетонных конструкциях глубиной 200 мм диаметром: 400 мм/ Г4
(100 отверстий)</t>
  </si>
  <si>
    <t>Накладные расходы 103% ФОТ (от 7 153,37)</t>
  </si>
  <si>
    <t>Сметная прибыль 59% ФОТ (от 7 153,37)</t>
  </si>
  <si>
    <t>ФЕР46-03-004-74</t>
  </si>
  <si>
    <t>На каждые 10 мм изменения глубины сверления добавлять или исключать: к расценке 46-03-004-55
(100 отверстий)</t>
  </si>
  <si>
    <t>Накладные расходы 103% ФОТ (от -5 129,19)</t>
  </si>
  <si>
    <t>Сметная прибыль 59% ФОТ (от -5 129,19)</t>
  </si>
  <si>
    <t>ФССЦ-01.7.15.01-0032</t>
  </si>
  <si>
    <t>Анкер высокопрочный забивной, АВЗ-10/500
(шт)</t>
  </si>
  <si>
    <t>ФССЦ-01.7.17.09-1185</t>
  </si>
  <si>
    <t>Сверло кольцевое алмазное высокоскоростное по железобетону с быстросъемным хвостовиком для бурения на станине в мокром режиме, лазерная пайка сегментов, длина 450 мм, диаметр 400 мм
(шт)</t>
  </si>
  <si>
    <t>Установка закладных деталей</t>
  </si>
  <si>
    <t>Установка закладных деталей весом: до 20 кг (Г1-Г4)
(т)</t>
  </si>
  <si>
    <t>Накладные расходы 102% ФОТ (от 8 638,61)</t>
  </si>
  <si>
    <t>Сметная прибыль 58% ФОТ (от 8 638,61)</t>
  </si>
  <si>
    <t>ФССЦ-08.4.03.03-0003</t>
  </si>
  <si>
    <t>Сталь арматурная рифленая свариваемая, класс А500С, диаметр 10 мм
(т)</t>
  </si>
  <si>
    <t>ФССЦ-23.3.03.02-0088</t>
  </si>
  <si>
    <t>Трубы стальные бесшовные горячедеформированные со снятой фаской из стали марок 15, 20, 35, наружный диаметр 114 мм, толщина стенки 6 мм
(м)</t>
  </si>
  <si>
    <t>ФССЦ-23.3.03.02-0111</t>
  </si>
  <si>
    <t>Трубы стальные бесшовные горячедеформированные со снятой фаской из стали марок 15, 20, 35, наружный диаметр 133 мм, толщина стенки 4 мм
(м)</t>
  </si>
  <si>
    <t>ФССЦ-23.3.03.02-0075</t>
  </si>
  <si>
    <t>Трубы стальные бесшовные горячедеформированные со снятой фаской из стали марок 15, 20, 35, наружный диаметр 108 мм, толщина стенки 4 мм
(м)</t>
  </si>
  <si>
    <t>ФССЦ-23.3.03.02-0162</t>
  </si>
  <si>
    <t>Трубы стальные бесшовные горячедеформированные со снятой фаской из стали марок 15, 20, 35, наружный диаметр 273 мм, толщина стенки 7 мм
(м)</t>
  </si>
  <si>
    <t>ФССЦ-23.8.04.06-0076</t>
  </si>
  <si>
    <t>Отводы 90 град. с радиусом кривизны R=1,5 Ду на Ру до 16 МПа (160 кгс/см2), диаметром условного прохода: 100 мм, наружным диаметром 114 мм, толщиной стенки 6 мм
(шт)</t>
  </si>
  <si>
    <t>Итого по разделу 8 Фундаменты под оборудование (лист 11)</t>
  </si>
  <si>
    <t>Раздел 9. Элементы площадки под вентилятор на отм +14,300 между осями 25-26/И-И1 (лист 11.1)</t>
  </si>
  <si>
    <t>Накладные расходы 93% ФОТ (от 3 418,97)</t>
  </si>
  <si>
    <t>Сметная прибыль 62% ФОТ (от 3 418,97)</t>
  </si>
  <si>
    <t>Накладные расходы 94% ФОТ (от 226,97)</t>
  </si>
  <si>
    <t>Сметная прибыль 51% ФОТ (от 226,97)</t>
  </si>
  <si>
    <t>ФЕР06-01-001-05</t>
  </si>
  <si>
    <t>Устройство железобетонных фундаментов общего назначения под колонны объемом: до 3 м3
(100 м3)</t>
  </si>
  <si>
    <t>Накладные расходы 102% ФОТ (от 879,93)</t>
  </si>
  <si>
    <t>Сметная прибыль 58% ФОТ (от 879,93)</t>
  </si>
  <si>
    <t>ФССЦ-08.4.03.03-0006</t>
  </si>
  <si>
    <t>Сталь арматурная рифленая свариваемая, класс А500С, диаметр 16 мм
(т)</t>
  </si>
  <si>
    <t>ФССЦ-08.4.03.02-0002</t>
  </si>
  <si>
    <t>Сталь арматурная, горячекатаная, гладкая, класс А-I, диаметр 8 мм
(т)</t>
  </si>
  <si>
    <t>ФЕР06-03-004-08</t>
  </si>
  <si>
    <t>Установка стальных конструкций, остающихся в теле бетона
(т)</t>
  </si>
  <si>
    <t>Накладные расходы 102% ФОТ (от 1 044,24)</t>
  </si>
  <si>
    <t>Сметная прибыль 58% ФОТ (от 1 044,24)</t>
  </si>
  <si>
    <t>ФССЦ-08.4.01.02-0011</t>
  </si>
  <si>
    <t>Детали закладные и накладные, изготовленные без применения сварки, гнутья, сверления (пробивки) отверстий, поставляемые отдельно
(т)</t>
  </si>
  <si>
    <t>Итого по разделу 9 Элементы площадки под вентилятор на отм +14,300 между осями 25-26/И-И1 (лист 11.1)</t>
  </si>
  <si>
    <t>Раздел 10. Опоры для коммуникаций "ОВ" в осях 1-33/И-И1 (лист 12,13)</t>
  </si>
  <si>
    <t>Монтаж опорных конструкций: для крепления трубопроводов внутри зданий и сооружений массой до 0,1 т (Оп1-Оп11)
(т)</t>
  </si>
  <si>
    <t>Накладные расходы 93% ФОТ (от 215 427,27)</t>
  </si>
  <si>
    <t>Сметная прибыль 62% ФОТ (от 215 427,27)</t>
  </si>
  <si>
    <t>Накладные расходы 94% ФОТ (от 2 611,42)</t>
  </si>
  <si>
    <t>Сметная прибыль 51% ФОТ (от 2 611,42)</t>
  </si>
  <si>
    <t>ФЕР46-05-008-03</t>
  </si>
  <si>
    <t>Монтаж мелких металлоконструкций массой до 10 кг
(т металлоконструкций)</t>
  </si>
  <si>
    <t>Накладные расходы 103% ФОТ (от 4 676,08)</t>
  </si>
  <si>
    <t>Сметная прибыль 59% ФОТ (от 4 676,08)</t>
  </si>
  <si>
    <t>ФССЦ-08.3.07.01-0031</t>
  </si>
  <si>
    <t>Сталь полосовая: 16х4 мм
(т)</t>
  </si>
  <si>
    <t>ФЕР26-01-039-01</t>
  </si>
  <si>
    <t>Изоляция покрытий и перекрытий изделиями из волокнистых и зернистых материалов насухо
(м3)</t>
  </si>
  <si>
    <t>Накладные расходы 97% ФОТ (от 919,09)</t>
  </si>
  <si>
    <t>Сметная прибыль 55% ФОТ (от 919,09)</t>
  </si>
  <si>
    <t>ФССЦ-12.2.05.10-0007</t>
  </si>
  <si>
    <t>Плиты минераловатные "Тех Баттс 50" ROCKWOOL
(м3)</t>
  </si>
  <si>
    <t>Итого по разделу 10 Опоры для коммуникаций "ОВ" в осях 1-33/И-И1 (лист 12,13)</t>
  </si>
  <si>
    <t>Раздел 11. Опоры вертикальных воздуховодов наружных стен в осях 11-14/И, 26-26/И (лист 15)</t>
  </si>
  <si>
    <t>Монтаж опорных конструкций: для крепления трубопроводов внутри зданий и сооружений массой до 0,1 т (Оп1-Оп6, Г1, Ст1)
(т)</t>
  </si>
  <si>
    <t>Накладные расходы 93% ФОТ (от 44 300,00)</t>
  </si>
  <si>
    <t>Сметная прибыль 62% ФОТ (от 44 300,00)</t>
  </si>
  <si>
    <t>Монтаж металлоконструкций постаментов под технологическое оборудование (Рама Р1)
(т металлоконструкций)</t>
  </si>
  <si>
    <t>Накладные расходы 93% ФОТ (от 4 863,83)</t>
  </si>
  <si>
    <t>Сметная прибыль 62% ФОТ (от 4 863,83)</t>
  </si>
  <si>
    <t>Накладные расходы 93% ФОТ (от 7 073,17)</t>
  </si>
  <si>
    <t>Сметная прибыль 62% ФОТ (от 7 073,17)</t>
  </si>
  <si>
    <t>ФССЦ-08.3.01.02-0038</t>
  </si>
  <si>
    <t>Двутавр с параллельными гранями полок №20-24 Б1, Б2, сталь спокойная
(т)</t>
  </si>
  <si>
    <t>Накладные расходы 94% ФОТ (от 976,24)</t>
  </si>
  <si>
    <t>Сметная прибыль 51% ФОТ (от 976,24)</t>
  </si>
  <si>
    <t>Итого по разделу 11 Опоры вертикальных воздуховодов наружных стен в осях 11-14/И, 26-26/И (лист 15)</t>
  </si>
  <si>
    <t>Раздел 12. Подвесные опоры, гильзы, стойки между осями М-И1/31-33 (лист 17)</t>
  </si>
  <si>
    <t>Монтаж опорных конструкций: для крепления трубопроводов внутри зданий и сооружений массой до 0,1 т (Оп1-Оп4, П-1.1..П-3.2, СТ-1)
(т)</t>
  </si>
  <si>
    <t>Накладные расходы 93% ФОТ (от 21 836,92)</t>
  </si>
  <si>
    <t>Сметная прибыль 62% ФОТ (от 21 836,92)</t>
  </si>
  <si>
    <t>Установка закладных деталей весом: до 20 кг (Г1-Г3)
(т)</t>
  </si>
  <si>
    <t>Накладные расходы 102% ФОТ (от 2 696,73)</t>
  </si>
  <si>
    <t>Сметная прибыль 58% ФОТ (от 2 696,73)</t>
  </si>
  <si>
    <t>ФССЦ-23.3.03.02-0157</t>
  </si>
  <si>
    <t>Трубы стальные бесшовные горячедеформированные со снятой фаской из стали марок 15, 20, 35, наружный диаметр 219 мм, толщина стенки 6 мм (прим. 219х4)
(м)</t>
  </si>
  <si>
    <t>ФССЦ-23.3.03.02-0136</t>
  </si>
  <si>
    <t>Трубы стальные бесшовные горячедеформированные со снятой фаской из стали марок 15, 20, 35, наружный диаметр 159 мм, толщина стенки 4,5 мм (прим. 159х3.2)
(м)</t>
  </si>
  <si>
    <t>ФССЦ-08.3.05.02-0057</t>
  </si>
  <si>
    <t>Сталь листовая горячекатаная марки Ст3 толщиной: 5,0 мм
(т)</t>
  </si>
  <si>
    <t>ФССЦ-08.3.05.02-0060</t>
  </si>
  <si>
    <t>Сталь листовая горячекатаная марки Ст3 толщиной: 6,0 мм
(т)</t>
  </si>
  <si>
    <t>Монтаж балок, ригелей перекрытия, покрытия и под установку оборудования многоэтажных зданий при высоте здания: до 25 м
(т)</t>
  </si>
  <si>
    <t>Накладные расходы 93% ФОТ (от 240,75)</t>
  </si>
  <si>
    <t>Сметная прибыль 62% ФОТ (от 240,75)</t>
  </si>
  <si>
    <t>ФССЦ-08.3.11.01-0041</t>
  </si>
  <si>
    <t>Швеллеры: №12 сталь марки ВСт3пс5
(т)</t>
  </si>
  <si>
    <t>Накладные расходы 94% ФОТ (от 512,53)</t>
  </si>
  <si>
    <t>Сметная прибыль 51% ФОТ (от 512,53)</t>
  </si>
  <si>
    <t>Итого по разделу 12 Подвесные опоры, гильзы, стойки между осями М-И1/31-33 (лист 17)</t>
  </si>
  <si>
    <t>СМЕТА № 02-01-05</t>
  </si>
  <si>
    <t>на Архитектурно-строительные решения. Цех №417. Марка АС2. Этап 1, АО " МЕТРОВАГОНМАШ"</t>
  </si>
  <si>
    <t>Раздел 1. Проёмы (лист 7)</t>
  </si>
  <si>
    <t>- двери металлические</t>
  </si>
  <si>
    <t>ФЕР09-04-012-01</t>
  </si>
  <si>
    <t>Установка металлических дверных блоков в готовые проемы
(м2)</t>
  </si>
  <si>
    <t>Накладные расходы 93% ФОТ (от 11 560,35)</t>
  </si>
  <si>
    <t>Сметная прибыль 62% ФОТ (от 11 560,35)</t>
  </si>
  <si>
    <t>ФССЦ-01.7.04.07-0003</t>
  </si>
  <si>
    <t>Комплект скобяных изделий для блоков входных дверей в помещение однопольных
(компл)</t>
  </si>
  <si>
    <t>ФССЦ-07.1.01.03-0002</t>
  </si>
  <si>
    <t>Блок дверной стальной наружный двупольный типа ДСН ДКН, площадь 2,73 м2.
(м2)</t>
  </si>
  <si>
    <t>ФЕР09-04-012-02</t>
  </si>
  <si>
    <t>Установка дверного доводчика к металлическим дверям
(шт)</t>
  </si>
  <si>
    <t>Накладные расходы 93% ФОТ (от 2 060,74)</t>
  </si>
  <si>
    <t>Сметная прибыль 62% ФОТ (от 2 060,74)</t>
  </si>
  <si>
    <t>ФССЦ-01.7.04.01-0002</t>
  </si>
  <si>
    <t>Доводчик дверной гидравлический TS-68 с зубчатым приводом (нагрузка до 90 кг)
(шт)</t>
  </si>
  <si>
    <t>- окна ПВХ</t>
  </si>
  <si>
    <t>ФЕР10-01-034-02</t>
  </si>
  <si>
    <t>Установка в жилых и общественных зданиях оконных блоков из ПВХ профилей: глухих с площадью проема более 2 м2
(100 м2)</t>
  </si>
  <si>
    <t>Накладные расходы 108% ФОТ (от 7 795,41)</t>
  </si>
  <si>
    <t>Сметная прибыль 55% ФОТ (от 7 795,41)</t>
  </si>
  <si>
    <t>ФССЦ-11.3.02.04-0001</t>
  </si>
  <si>
    <t>Блок оконный из ПВХ-профилей, трехстворчатый, глухой, с двухкамерным стеклопакетом (32 мм), площадью более 3 м2 (ОК-1)
(м2)</t>
  </si>
  <si>
    <t>ФЕР09-04-009-04</t>
  </si>
  <si>
    <t>Монтаж оконных блоков: из алюминиевых многокамерных профилей с герметичными стеклопакетами
(100 м2)</t>
  </si>
  <si>
    <t>Накладные расходы 93% ФОТ (от 87 083,82)</t>
  </si>
  <si>
    <t>Сметная прибыль 62% ФОТ (от 87 083,82)</t>
  </si>
  <si>
    <t>ФССЦ-09.4.03.05-0001</t>
  </si>
  <si>
    <t>Блоки оконные из алюминиевого комбинированного профиля одинарной конструкции: с двухкамерным стеклопакетом двухстворчатые, неоткрываемые (ГОСТ 23166-99)
(м2)</t>
  </si>
  <si>
    <t>Итого по разделу 1 Проёмы (лист 7)</t>
  </si>
  <si>
    <t>Раздел 2. Стены (лист 7)</t>
  </si>
  <si>
    <t>ФЕР08-02-001-01</t>
  </si>
  <si>
    <t>Кладка стен кирпичных наружных: простых при высоте этажа до 4 м
(м3)</t>
  </si>
  <si>
    <t>Накладные расходы 110% ФОТ (от 122 407,57)</t>
  </si>
  <si>
    <t>Сметная прибыль 69% ФОТ (от 122 407,57)</t>
  </si>
  <si>
    <t>ФССЦ-04.3.01.09-0012</t>
  </si>
  <si>
    <t>Раствор готовый кладочный, цементный, М50
(м3)</t>
  </si>
  <si>
    <t>ФССЦ-06.1.01.05-0035</t>
  </si>
  <si>
    <t>Кирпич керамический одинарный, марка 100, размер 250х120х65 мм
(1000 шт)</t>
  </si>
  <si>
    <t>ФЕР08-02-007-01</t>
  </si>
  <si>
    <t>Армирование кладки стен и других конструкций
(т)</t>
  </si>
  <si>
    <t>Накладные расходы 110% ФОТ (от 8 272,90)</t>
  </si>
  <si>
    <t>Сметная прибыль 69% ФОТ (от 8 272,90)</t>
  </si>
  <si>
    <t>ФЕР15-02-041-03</t>
  </si>
  <si>
    <t>Устройство металлического каркаса из направляющих профилей под облицовку различными материалами: стен
(100 м2)</t>
  </si>
  <si>
    <t>Накладные расходы 100% ФОТ (от 172 275,39)</t>
  </si>
  <si>
    <t>Сметная прибыль 49% ФОТ (от 172 275,39)</t>
  </si>
  <si>
    <t>ФЕР09-04-006-02</t>
  </si>
  <si>
    <t>Монтаж ограждающих конструкций стен: из профилированного листа при высоте здания до 30 м
(100 м2)</t>
  </si>
  <si>
    <t>Накладные расходы 93% ФОТ (от 481 695,78)</t>
  </si>
  <si>
    <t>Сметная прибыль 62% ФОТ (от 481 695,78)</t>
  </si>
  <si>
    <t>ФССЦ-08.3.09.04-0016</t>
  </si>
  <si>
    <t>Профнастил оцинкованный с покрытием: полиэстер С21-1000-0,7
(м2)</t>
  </si>
  <si>
    <t>ФССЦ-01.7.15.04-0045</t>
  </si>
  <si>
    <t>Винты самонарезающие для крепления профилированного настила и панелей к несущим конструкциям
(т)</t>
  </si>
  <si>
    <t>ФССЦ-01.7.15.08-0011</t>
  </si>
  <si>
    <t>Заклепки комбинированные для соединения профилированного стального настила и разнообразных листовых деталей
(т)</t>
  </si>
  <si>
    <t>ФЕР26-01-036-01</t>
  </si>
  <si>
    <t>Изоляция изделиями из волокнистых и зернистых материалов с креплением на клее и дюбелями холодных поверхностей: наружных стен
(100 м2)</t>
  </si>
  <si>
    <t>Накладные расходы 97% ФОТ (от 58 337,16)</t>
  </si>
  <si>
    <t>Сметная прибыль 55% ФОТ (от 58 337,16)</t>
  </si>
  <si>
    <t>ФССЦ-12.2.05.05-0026</t>
  </si>
  <si>
    <t>Плиты минераловатные на синтетическом связующем Техно (ТУ 5762-043-17925162-2006), марки: ТЕХНОВЕНТ СТАНДАРТ
(м3)</t>
  </si>
  <si>
    <t>Итого по разделу 2 Стены (лист 7)</t>
  </si>
  <si>
    <t>Раздел 3. Перемычки (лист 7)</t>
  </si>
  <si>
    <t>ФЕРр53-25-1</t>
  </si>
  <si>
    <t>Устройство металлических перемычек в стенах существующих зданий
(т)</t>
  </si>
  <si>
    <t>Накладные расходы 92% ФОТ (от 22 112,61)</t>
  </si>
  <si>
    <t>Сметная прибыль 52% ФОТ (от 22 112,61)</t>
  </si>
  <si>
    <t>Накладные расходы 93% ФОТ (от 18 249,39)</t>
  </si>
  <si>
    <t>Сметная прибыль 62% ФОТ (от 18 249,39)</t>
  </si>
  <si>
    <t>ФЕР15-02-036-01</t>
  </si>
  <si>
    <t>Штукатурка по сетке без устройства каркаса: улучшенная стен
(100 м2)</t>
  </si>
  <si>
    <t>Накладные расходы 100% ФОТ (от 6 312,16)</t>
  </si>
  <si>
    <t>Сметная прибыль 49% ФОТ (от 6 312,16)</t>
  </si>
  <si>
    <t>Итого по разделу 3 Перемычки (лист 7)</t>
  </si>
  <si>
    <t>Раздел 4. Отмостка (лист 7)</t>
  </si>
  <si>
    <t>ФЕР11-01-001-02</t>
  </si>
  <si>
    <t>Уплотнение грунта: щебнем
(100 м2)</t>
  </si>
  <si>
    <t>Накладные расходы 112% ФОТ (от 2 621,70)</t>
  </si>
  <si>
    <t>Сметная прибыль 65% ФОТ (от 2 621,70)</t>
  </si>
  <si>
    <t>ФССЦ-02.2.05.04-1572</t>
  </si>
  <si>
    <t>Щебень М 600, фракция 5(3)-10 мм, группа 2
(м3)</t>
  </si>
  <si>
    <t>ФЕР06-01-001-01</t>
  </si>
  <si>
    <t>Устройство бетонной подготовки
(100 м3)</t>
  </si>
  <si>
    <t>Накладные расходы 102% ФОТ (от 2 632,64)</t>
  </si>
  <si>
    <t>Сметная прибыль 58% ФОТ (от 2 632,64)</t>
  </si>
  <si>
    <t>ФССЦ-04.1.02.05-0003</t>
  </si>
  <si>
    <t>Смеси бетонные тяжелого бетона (БСТ), класс В7,5 (М100)
(м3)</t>
  </si>
  <si>
    <t>ФЕР11-01-004-09</t>
  </si>
  <si>
    <t>Устройство гидроизоляции обмазочной: в один слой праймером
(100 м2)</t>
  </si>
  <si>
    <t>Накладные расходы 112% ФОТ (от 11 634,28)</t>
  </si>
  <si>
    <t>Сметная прибыль 65% ФОТ (от 11 634,28)</t>
  </si>
  <si>
    <t>ФЕР08-01-008-03</t>
  </si>
  <si>
    <t>Устройство горизонтальной изоляции: методом наплавления
(100 м2)</t>
  </si>
  <si>
    <t>Накладные расходы 110% ФОТ (от 2 368,28)</t>
  </si>
  <si>
    <t>Сметная прибыль 69% ФОТ (от 2 368,28)</t>
  </si>
  <si>
    <t>Цена поставщика</t>
  </si>
  <si>
    <t>Техноэласт Терра
(м2)</t>
  </si>
  <si>
    <t>ФЕР11-01-009-01</t>
  </si>
  <si>
    <t>Устройство тепло- и звукоизоляции сплошной из плит: или матов минераловатных или стекловолокнистых
(100 м2)</t>
  </si>
  <si>
    <t>Накладные расходы 112% ФОТ (от 9 646,34)</t>
  </si>
  <si>
    <t>Сметная прибыль 65% ФОТ (от 9 646,34)</t>
  </si>
  <si>
    <t>ФССЦ-12.2.05.09-0009</t>
  </si>
  <si>
    <t>Пенополистирол экструдированный ТЕХНОНИКОЛЬ XPS CARBON 35-300
(м3)</t>
  </si>
  <si>
    <t>Накладные расходы 102% ФОТ (от 5 183,00)</t>
  </si>
  <si>
    <t>Сметная прибыль 58% ФОТ (от 5 183,00)</t>
  </si>
  <si>
    <t>ФССЦ-04.1.02.05-0005</t>
  </si>
  <si>
    <t>Смеси бетонные тяжелого бетона (БСТ), класс В12,5 (М150)
(м3)</t>
  </si>
  <si>
    <t>ФЕР06-03-004-12</t>
  </si>
  <si>
    <t>Армирование подстилающих слоев и набетонок
(т)</t>
  </si>
  <si>
    <t>Накладные расходы 102% ФОТ (от 853,85)</t>
  </si>
  <si>
    <t>Сметная прибыль 58% ФОТ (от 853,85)</t>
  </si>
  <si>
    <t>ФССЦ-08.4.02.06-0003</t>
  </si>
  <si>
    <t>Сетка сварная из холоднотянутой проволоки 4-5 мм
(т)</t>
  </si>
  <si>
    <t>ФЕР27-07-001-01</t>
  </si>
  <si>
    <t>Устройство асфальтобетонных покрытий дорожек и тротуаров однослойных из литой мелкозернистой асфальтобетонной смеси толщиной 3 см
(100 м2)</t>
  </si>
  <si>
    <t>Накладные расходы 113% ФОТ (от 4 599,77)</t>
  </si>
  <si>
    <t>Сметная прибыль 77% ФОТ (от 4 599,77)</t>
  </si>
  <si>
    <t>ФССЦ-04.2.01.01-0046</t>
  </si>
  <si>
    <t>Смеси асфальтобетонные плотные мелкозернистые тип А марка I
(т)</t>
  </si>
  <si>
    <t>ФЕР27-07-001-02</t>
  </si>
  <si>
    <t>На каждые 0,5 см изменения толщины покрытия добавлять к расценке 27-07-001-01
(100 м2)</t>
  </si>
  <si>
    <t>Накладные расходы 113% ФОТ (от 2 946,21)</t>
  </si>
  <si>
    <t>Сметная прибыль 77% ФОТ (от 2 946,21)</t>
  </si>
  <si>
    <t>ФЕР46-08-022-03</t>
  </si>
  <si>
    <t>Гидроизоляция полиуретановым герметиком с уплотнением пенополиэтиленовым прокладочным шнуром: горизонтальных швов
(100 м)</t>
  </si>
  <si>
    <t>Накладные расходы 103% ФОТ (от 3 086,68)</t>
  </si>
  <si>
    <t>Сметная прибыль 59% ФОТ (от 3 086,68)</t>
  </si>
  <si>
    <t>ФССЦ-01.7.07.26-0022</t>
  </si>
  <si>
    <t>Шнур пенополиэтиленовый теплоизоляционный прокладочный "Вилатерм",: сечение круглое с отверстием, диаметр 40 мм
(100 м)</t>
  </si>
  <si>
    <t>Итого по разделу 4 Отмостка (лист 7)</t>
  </si>
  <si>
    <t>Раздел 5. Демонтажные работы (лист 7)</t>
  </si>
  <si>
    <t>Демонтаж. Установка в жилых и общественных зданиях оконных блоков из ПВХ профилей: глухих с площадью проема более 2 м2
(100 м2)</t>
  </si>
  <si>
    <t>Накладные расходы 108% ФОТ (от 10 735,34)</t>
  </si>
  <si>
    <t>Сметная прибыль 55% ФОТ (от 10 735,34)</t>
  </si>
  <si>
    <t>ФЕР09-04-011-01</t>
  </si>
  <si>
    <t>Демонтаж. Монтаж каркасов ворот большепролетных зданий, ангаров и др. без механизмов открывания
(т)</t>
  </si>
  <si>
    <t>Накладные расходы 93% ФОТ (от 19 206,52)</t>
  </si>
  <si>
    <t>Сметная прибыль 62% ФОТ (от 19 206,52)</t>
  </si>
  <si>
    <t>ФЕР09-04-006-01</t>
  </si>
  <si>
    <t>Демонтаж. Монтаж фахверка
(т)</t>
  </si>
  <si>
    <t>Накладные расходы 93% ФОТ (от 48 331,46)</t>
  </si>
  <si>
    <t>Сметная прибыль 62% ФОТ (от 48 331,46)</t>
  </si>
  <si>
    <t>ФЕР46-04-001-04</t>
  </si>
  <si>
    <t>Разборка: кирпичных стен
(м3)</t>
  </si>
  <si>
    <t>Накладные расходы 91% ФОТ (от 208 192,59)</t>
  </si>
  <si>
    <t>Сметная прибыль 52% ФОТ (от 208 192,59)</t>
  </si>
  <si>
    <t>ФЕР07-01-035-08</t>
  </si>
  <si>
    <t>Установка панелей наружных стен многоэтажных зданий длиной: до 6 м рядовых при наибольшей массе монтажных элементов в здании до 8 т, площадь панелей до 10 м2 (разборка плитограждения ПЗ-6)
(100 шт)</t>
  </si>
  <si>
    <t>Накладные расходы 110% ФОТ (от 111 734,00)</t>
  </si>
  <si>
    <t>Сметная прибыль 73% ФОТ (от 111 734,00)</t>
  </si>
  <si>
    <t>ФССЦпг-01-01-01-003</t>
  </si>
  <si>
    <t>Погрузка при автомобильных перевозках изделий из сборного железобетона, бетона, керамзитобетона массой до 3 т
(1 т груза)</t>
  </si>
  <si>
    <t>Итого по разделу 5 Демонтажные работы (лист 7)</t>
  </si>
  <si>
    <t>Раздел 6. Рамы ворот в осях 1/И1-Л1; 33/И1-Л1 (лист 8)</t>
  </si>
  <si>
    <t>Монтаж каркасов ворот большепролетных зданий, ангаров и др. без механизмов открывания
(т)</t>
  </si>
  <si>
    <t>Накладные расходы 93% ФОТ (от 315 747,21)</t>
  </si>
  <si>
    <t>Сметная прибыль 62% ФОТ (от 315 747,21)</t>
  </si>
  <si>
    <t>Накладные расходы 102% ФОТ (от 614,05)</t>
  </si>
  <si>
    <t>Сметная прибыль 58% ФОТ (от 614,05)</t>
  </si>
  <si>
    <t>Накладные расходы 102% ФОТ (от 175,97)</t>
  </si>
  <si>
    <t>Сметная прибыль 58% ФОТ (от 175,97)</t>
  </si>
  <si>
    <t>ФЕР46-08-012-03</t>
  </si>
  <si>
    <t>Установка анкеров в отверстия глубиной 100 мм с применением составов на цементно-эпоксидной основе, диаметр анкера: 12 мм
(100 шт)</t>
  </si>
  <si>
    <t>Накладные расходы 103% ФОТ (от 18 036,66)</t>
  </si>
  <si>
    <t>Сметная прибыль 59% ФОТ (от 18 036,66)</t>
  </si>
  <si>
    <t>Итого по разделу 6 Рамы ворот в осях 1/И1-Л1; 33/И1-Л1 (лист 8)</t>
  </si>
  <si>
    <t>Раздел 7. Разные работы (лист 7)</t>
  </si>
  <si>
    <t>ФЕР29-01-253-02</t>
  </si>
  <si>
    <t>Установка гильз из стальных труб диаметром: 150 мм
(10 шт)</t>
  </si>
  <si>
    <t>Накладные расходы 146% ФОТ (от 1 078,80)</t>
  </si>
  <si>
    <t>Сметная прибыль 75% ФОТ (от 1 078,80)</t>
  </si>
  <si>
    <t>Накладные расходы 102% ФОТ (от 57,44)</t>
  </si>
  <si>
    <t>Сметная прибыль 58% ФОТ (от 57,44)</t>
  </si>
  <si>
    <t>Итого по разделу 7 Разные работы (лист 7)</t>
  </si>
  <si>
    <t>СМЕТА № 02-01-02</t>
  </si>
  <si>
    <t>на Архитектурные решения. Цех №417. Марка АР1. Этап 1., АО " МЕТРОВАГОНМАШ"</t>
  </si>
  <si>
    <t>Раздел 1. Полы (1727-1/9-52-АР1-лист 10)</t>
  </si>
  <si>
    <t>тип 1- 401м2.</t>
  </si>
  <si>
    <t>ФЕР11-01-011-03</t>
  </si>
  <si>
    <t>Устройство стяжек: бетонных толщиной 20 мм
(100 м2)</t>
  </si>
  <si>
    <t>Накладные расходы 112% ФОТ (от 76 086,01)</t>
  </si>
  <si>
    <t>Сметная прибыль 65% ФОТ (от 76 086,01)</t>
  </si>
  <si>
    <t>ФССЦ-04.1.02.01-0010</t>
  </si>
  <si>
    <t>Смеси бетонные мелкозернистого бетона (БСМ), класс В30 (М400)
(м3)</t>
  </si>
  <si>
    <t>ФЕР11-01-011-04</t>
  </si>
  <si>
    <t>Устройство стяжек: на каждые 5 мм изменения толщины стяжки добавлять или исключать к расценке 11-01-011-03 (до 95 мм)
(100 м2)</t>
  </si>
  <si>
    <t>Накладные расходы 112% ФОТ (от 24 456,49)</t>
  </si>
  <si>
    <t>Сметная прибыль 65% ФОТ (от 24 456,49)</t>
  </si>
  <si>
    <t>Накладные расходы 102% ФОТ (от 8 337,32)</t>
  </si>
  <si>
    <t>Сметная прибыль 58% ФОТ (от 8 337,32)</t>
  </si>
  <si>
    <t>ФЕР11-01-052-03</t>
  </si>
  <si>
    <t>Устройство полимерных наливных полов из полиуретана: кварценаполненных с толщиной покрытия 4 мм
(100 м2)</t>
  </si>
  <si>
    <t>Накладные расходы 112% ФОТ (от 124 279,98)</t>
  </si>
  <si>
    <t>Сметная прибыль 65% ФОТ (от 124 279,98)</t>
  </si>
  <si>
    <t>ФССЦ-04.3.02.02-0102</t>
  </si>
  <si>
    <t>Состав двухкомпонентный полиуретановый для устройства монолитных покрытий пола
(кг)</t>
  </si>
  <si>
    <t>ФЕР11-01-052-04</t>
  </si>
  <si>
    <t>Устройство полимерных наливных полов из полиуретана: на каждые 0,5 мм изменения толщины покрытия добавлять или исключать к расценке 11-01-052-03 (до 5 мм)
(100 м2)</t>
  </si>
  <si>
    <t>Накладные расходы 112% ФОТ (от 18 154,59)</t>
  </si>
  <si>
    <t>Сметная прибыль 65% ФОТ (от 18 154,59)</t>
  </si>
  <si>
    <t>Система полиуретанового наливного покрытия Sikafloor-21 Purcem
(кг)</t>
  </si>
  <si>
    <t>тип 2.1- 1734,8м2</t>
  </si>
  <si>
    <t>Накладные расходы 112% ФОТ (от 329 162,12)</t>
  </si>
  <si>
    <t>Сметная прибыль 65% ФОТ (от 329 162,12)</t>
  </si>
  <si>
    <t>Устройство стяжек: на каждые 5 мм изменения толщины стяжки добавлять или исключать к расценке 11-01-011-03
(100 м2)</t>
  </si>
  <si>
    <t>Накладные расходы 112% ФОТ (от 105 803,27)</t>
  </si>
  <si>
    <t>Сметная прибыль 65% ФОТ (от 105 803,27)</t>
  </si>
  <si>
    <t>Накладные расходы 102% ФОТ (от 36 072,49)</t>
  </si>
  <si>
    <t>Сметная прибыль 58% ФОТ (от 36 072,49)</t>
  </si>
  <si>
    <t>Накладные расходы 112% ФОТ (от 537 658,12)</t>
  </si>
  <si>
    <t>Сметная прибыль 65% ФОТ (от 537 658,12)</t>
  </si>
  <si>
    <t>Устройство полимерных наливных полов из полиуретана: на каждые 0,5 мм изменения толщины покрытия добавлять или исключать к расценке 11-01-052-03
(100 м2)</t>
  </si>
  <si>
    <t>Накладные расходы 112% ФОТ (от 78 540,11)</t>
  </si>
  <si>
    <t>Сметная прибыль 65% ФОТ (от 78 540,11)</t>
  </si>
  <si>
    <t>тип 2.2- 77,3м2</t>
  </si>
  <si>
    <t>Накладные расходы 112% ФОТ (от 14 666,95)</t>
  </si>
  <si>
    <t>Сметная прибыль 65% ФОТ (от 14 666,95)</t>
  </si>
  <si>
    <t>Накладные расходы 112% ФОТ (от 4 714,43)</t>
  </si>
  <si>
    <t>Сметная прибыль 65% ФОТ (от 4 714,43)</t>
  </si>
  <si>
    <t>Накладные расходы 102% ФОТ (от 1 609,78)</t>
  </si>
  <si>
    <t>Сметная прибыль 58% ФОТ (от 1 609,78)</t>
  </si>
  <si>
    <t>Накладные расходы 112% ФОТ (от 23 957,22)</t>
  </si>
  <si>
    <t>Сметная прибыль 65% ФОТ (от 23 957,22)</t>
  </si>
  <si>
    <t>Устройство полимерных наливных полов из полиуретана: на каждые 0,5 мм изменения толщины покрытия добавлять или исключать к расценке 11-01-052-03 (до 5.5 мм)
(100 м2)</t>
  </si>
  <si>
    <t>Накладные расходы 112% ФОТ (от 5 249,44)</t>
  </si>
  <si>
    <t>Сметная прибыль 65% ФОТ (от 5 249,44)</t>
  </si>
  <si>
    <t>тип 2.3- 77,5м2</t>
  </si>
  <si>
    <t>Накладные расходы 112% ФОТ (от 14 704,91)</t>
  </si>
  <si>
    <t>Сметная прибыль 65% ФОТ (от 14 704,91)</t>
  </si>
  <si>
    <t>Накладные расходы 112% ФОТ (от 3 592,23)</t>
  </si>
  <si>
    <t>Сметная прибыль 65% ФОТ (от 3 592,23)</t>
  </si>
  <si>
    <t>Накладные расходы 112% ФОТ (от 24 019,20)</t>
  </si>
  <si>
    <t>Сметная прибыль 65% ФОТ (от 24 019,20)</t>
  </si>
  <si>
    <t>Устройство полимерных наливных полов из полиуретана: на каждые 0,5 мм изменения толщины покрытия добавлять или исключать к расценке 11-01-052-03 до 6 мм
(100 м2)</t>
  </si>
  <si>
    <t>Накладные расходы 112% ФОТ (от 7 017,37)</t>
  </si>
  <si>
    <t>Сметная прибыль 65% ФОТ (от 7 017,37)</t>
  </si>
  <si>
    <t>Система полиуретанового наливного покрытия Sikafloor-20 Purcem
(кг)</t>
  </si>
  <si>
    <t>тип 3- 134,7м2</t>
  </si>
  <si>
    <t>Накладные расходы 112% ФОТ (от 25 558,07)</t>
  </si>
  <si>
    <t>Сметная прибыль 65% ФОТ (от 25 558,07)</t>
  </si>
  <si>
    <t>Накладные расходы 112% ФОТ (от 8 215,18)</t>
  </si>
  <si>
    <t>Сметная прибыль 65% ФОТ (от 8 215,18)</t>
  </si>
  <si>
    <t>Накладные расходы 102% ФОТ (от 2 803,70)</t>
  </si>
  <si>
    <t>Сметная прибыль 58% ФОТ (от 2 803,70)</t>
  </si>
  <si>
    <t>Накладные расходы 112% ФОТ (от 41 746,91)</t>
  </si>
  <si>
    <t>Сметная прибыль 65% ФОТ (от 41 746,91)</t>
  </si>
  <si>
    <t>Устройство полимерных наливных полов из полиуретана: на каждые 0,5 мм изменения толщины покрытия добавлять или исключать к расценке 11-01-052-03 до толщины  5 мм
(100 м2)</t>
  </si>
  <si>
    <t>Накладные расходы 112% ФОТ (от 6 098,31)</t>
  </si>
  <si>
    <t>Сметная прибыль 65% ФОТ (от 6 098,31)</t>
  </si>
  <si>
    <t>тип 4- 416,4м2; 10,5м2</t>
  </si>
  <si>
    <t>ФЕР11-01-011-01</t>
  </si>
  <si>
    <t>Устройство стяжек: цементных толщиной 20 мм
(100 м2)</t>
  </si>
  <si>
    <t>Накладные расходы 112% ФОТ (от 78 275,41)</t>
  </si>
  <si>
    <t>Сметная прибыль 65% ФОТ (от 78 275,41)</t>
  </si>
  <si>
    <t>ФССЦ-04.3.01.09-0016</t>
  </si>
  <si>
    <t>Раствор готовый кладочный, цементный, М200
(м3)</t>
  </si>
  <si>
    <t>ФЕР11-01-011-02</t>
  </si>
  <si>
    <t>Устройство стяжек: на каждые 5 мм изменения толщины стяжки добавлять или исключать к расценке 11-01-011-01
(100 м2)</t>
  </si>
  <si>
    <t>Накладные расходы 112% ФОТ (от 25 629,53)</t>
  </si>
  <si>
    <t>Сметная прибыль 65% ФОТ (от 25 629,53)</t>
  </si>
  <si>
    <t>Накладные расходы 102% ФОТ (от 5 587,28)</t>
  </si>
  <si>
    <t>Сметная прибыль 58% ФОТ (от 5 587,28)</t>
  </si>
  <si>
    <t>Каркасы и сетки арматурные плоские, собранные и сваренные (связанные) в арматурные изделия, класс ВР-I, диаметр 4 мм
(т)</t>
  </si>
  <si>
    <t>ФЕР11-01-047-02</t>
  </si>
  <si>
    <t>Устройство покрытий из плит керамогранитных размером: 60х60 см
(100 м2)</t>
  </si>
  <si>
    <t>Накладные расходы 112% ФОТ (от 551 928,48)</t>
  </si>
  <si>
    <t>Сметная прибыль 65% ФОТ (от 551 928,48)</t>
  </si>
  <si>
    <t>ФССЦ-14.3.01.03-0001</t>
  </si>
  <si>
    <t>Состав грунтовочный глубокого проникновения
(кг)</t>
  </si>
  <si>
    <t>ФССЦ-04.3.02.09-0102</t>
  </si>
  <si>
    <t>Смеси сухие водостойкие для затирки межплиточных швов шириной 1-6 мм (различная цветовая гамма)
(т)</t>
  </si>
  <si>
    <t>Эпоксидный состав
SikaCeram-815 EG (расход 0,29 кг/м2)
(кг)</t>
  </si>
  <si>
    <t>ФССЦ-06.2.05.03-0002</t>
  </si>
  <si>
    <t>Плитка керамогранитная многоцветная неполированная, размер 300х600х10 мм, 600х600х10 мм
(м2)</t>
  </si>
  <si>
    <t>ФССЦ-14.1.02.01-0004</t>
  </si>
  <si>
    <t>Клей плиточный ВГТ, для внутренних работ
(кг)</t>
  </si>
  <si>
    <t>ФССЦ-11.2.04.05-0001</t>
  </si>
  <si>
    <t>Рейки деревянные, сечение 8х18 мм
(м3)</t>
  </si>
  <si>
    <t>-прочее</t>
  </si>
  <si>
    <t>ФЕР09-03-049-02</t>
  </si>
  <si>
    <t>Монтаж съемных металлических полов из плит размером 500х500 мм: алюминиевых
(100 м2)</t>
  </si>
  <si>
    <t>Накладные расходы 93% ФОТ (от 5 320,90)</t>
  </si>
  <si>
    <t>Сметная прибыль 62% ФОТ (от 5 320,90)</t>
  </si>
  <si>
    <t>Люк напольный алюмининиевый 300х300мм "Премиум-Р"
(шт)</t>
  </si>
  <si>
    <t>Итого по разделу 1 Полы (1727-1/9-52-АР1-лист 10)</t>
  </si>
  <si>
    <t>Раздел 2. Узлы примыкания полов (1727-1/9-52-АР1-лист 3, 4, 5, 10, 11, 12, 13)</t>
  </si>
  <si>
    <t>тип 1</t>
  </si>
  <si>
    <t>-примыкания к ж.д путям</t>
  </si>
  <si>
    <t>ФЕР46-08-022-01</t>
  </si>
  <si>
    <t>Гидроизоляция полиуретановым герметиком без уплотнения пенополиэтиленовым прокладочным шнуром: горизонтальных швов (при ширине шва 15мм и глубине-8мм-1 туба на 5 мп)
(100 м)</t>
  </si>
  <si>
    <t>Накладные расходы 103% ФОТ (от 22 178,81)</t>
  </si>
  <si>
    <t>Сметная прибыль 59% ФОТ (от 22 178,81)</t>
  </si>
  <si>
    <t>Герметик Sikaflex-718 (600мл)
(шт)</t>
  </si>
  <si>
    <t>-примыкания к другим типам полов</t>
  </si>
  <si>
    <t>Накладные расходы 103% ФОТ (от 21 990,85)</t>
  </si>
  <si>
    <t>Сметная прибыль 59% ФОТ (от 21 990,85)</t>
  </si>
  <si>
    <t>-деформационный шов</t>
  </si>
  <si>
    <t>ФЕР06-14-002-03</t>
  </si>
  <si>
    <t>Устройство деформационных швов с применением: герметика
(100 м)</t>
  </si>
  <si>
    <t>Накладные расходы 102% ФОТ (от 313,36)</t>
  </si>
  <si>
    <t>Сметная прибыль 58% ФОТ (от 313,36)</t>
  </si>
  <si>
    <t>ФССЦ-01.7.07.14-0001</t>
  </si>
  <si>
    <t>Гермит, диаметр 40 мм
(кг)</t>
  </si>
  <si>
    <t>ФССЦ-14.5.01.11-0212</t>
  </si>
  <si>
    <t>Герметик высыхающий высокоэластичный антикоррозийный на основе дивинилстирольного термоэластопласта для герметизации химической аппаратуры и оборудования, диапазон рабочих температур от -15 до +20 град. C
(кг)</t>
  </si>
  <si>
    <t>ФЕР11-01-049-01</t>
  </si>
  <si>
    <t>Укладка металлического накладного профиля (порога)
(100 м)</t>
  </si>
  <si>
    <t>Накладные расходы 112% ФОТ (от 212,53)</t>
  </si>
  <si>
    <t>Сметная прибыль 65% ФОТ (от 212,53)</t>
  </si>
  <si>
    <t>Дилатационное устройство АКВАСТОП® ДША.Т-УГЛ.2.100/085 (А.Т1-075, КД-080х8)
(м)</t>
  </si>
  <si>
    <t>-примыкания к приямкам</t>
  </si>
  <si>
    <t>Накладные расходы 103% ФОТ (от 375,91)</t>
  </si>
  <si>
    <t>Сметная прибыль 59% ФОТ (от 375,91)</t>
  </si>
  <si>
    <t>тип 2.1</t>
  </si>
  <si>
    <t>Накладные расходы 103% ФОТ (от 2 443,43)</t>
  </si>
  <si>
    <t>Сметная прибыль 59% ФОТ (от 2 443,43)</t>
  </si>
  <si>
    <t>Накладные расходы 103% ФОТ (от 6 578,46)</t>
  </si>
  <si>
    <t>Сметная прибыль 59% ФОТ (от 6 578,46)</t>
  </si>
  <si>
    <t>Накладные расходы 102% ФОТ (от 3 368,57)</t>
  </si>
  <si>
    <t>Сметная прибыль 58% ФОТ (от 3 368,57)</t>
  </si>
  <si>
    <t>Накладные расходы 112% ФОТ (от 2 284,75)</t>
  </si>
  <si>
    <t>Сметная прибыль 65% ФОТ (от 2 284,75)</t>
  </si>
  <si>
    <t>-плинтус</t>
  </si>
  <si>
    <t>ФЕР11-01-045-01</t>
  </si>
  <si>
    <t>Устройство покрытий наливных составом на эпоксидной смоле толщиной 3 мм и грунтовкой толщиной 0,5 мм (Устройство галтели)
(100 м2)</t>
  </si>
  <si>
    <t>Накладные расходы 112% ФОТ (от 6 312,27)</t>
  </si>
  <si>
    <t>Сметная прибыль 65% ФОТ (от 6 312,27)</t>
  </si>
  <si>
    <t>ФССЦ-04.3.02.03-0102</t>
  </si>
  <si>
    <t>Состав двухкомпонентный эпоксидный самовыравнивающийся для покрытия пола
(т)</t>
  </si>
  <si>
    <t>ФССЦ-14.4.01.09-0314</t>
  </si>
  <si>
    <t>Грунтовка двухкомпонентная на основе эпоксидной смолы, содержащая растворитель, с низкой вязкостью
(т)</t>
  </si>
  <si>
    <t>Грунтовочный слой Sikafloor-21 Purcem
(кг)</t>
  </si>
  <si>
    <t>Sikafloor-29 Purcem
(кг)</t>
  </si>
  <si>
    <t>Устройство гидроизоляции обмазочной: в 2 слоя праймером
(100 м2)</t>
  </si>
  <si>
    <t>Накладные расходы 112% ФОТ (от 3 997,02)</t>
  </si>
  <si>
    <t>Сметная прибыль 65% ФОТ (от 3 997,02)</t>
  </si>
  <si>
    <t>ФССЦ-01.2.01.02-0054</t>
  </si>
  <si>
    <t>Битумы нефтяные строительные БН-90/10
(т)</t>
  </si>
  <si>
    <t>Sikafloor-31 Purcem (в 2 слоя)
(кг)</t>
  </si>
  <si>
    <t>-примыкания к стенам и колоннам</t>
  </si>
  <si>
    <t>ФЕР08-01-008-01</t>
  </si>
  <si>
    <t>Укладка ленты бандажной рулонной
(100 м)</t>
  </si>
  <si>
    <t>Накладные расходы 110% ФОТ (от 4 718,16)</t>
  </si>
  <si>
    <t>Сметная прибыль 69% ФОТ (от 4 718,16)</t>
  </si>
  <si>
    <t>Лента демпферная Х-Glass 100мм
(м)</t>
  </si>
  <si>
    <t>Накладные расходы 103% ФОТ (от 187,96)</t>
  </si>
  <si>
    <t>Сметная прибыль 59% ФОТ (от 187,96)</t>
  </si>
  <si>
    <t>-примыкания к приямкам и люкам</t>
  </si>
  <si>
    <t>Накладные расходы 103% ФОТ (от 2 067,52)</t>
  </si>
  <si>
    <t>Сметная прибыль 59% ФОТ (от 2 067,52)</t>
  </si>
  <si>
    <t>тип 2.2</t>
  </si>
  <si>
    <t>Накладные расходы 103% ФОТ (от 1 503,64)</t>
  </si>
  <si>
    <t>Сметная прибыль 59% ФОТ (от 1 503,64)</t>
  </si>
  <si>
    <t>Накладные расходы 112% ФОТ (от 204,14)</t>
  </si>
  <si>
    <t>Сметная прибыль 65% ФОТ (от 204,14)</t>
  </si>
  <si>
    <t>Накладные расходы 112% ФОТ (от 129,27)</t>
  </si>
  <si>
    <t>Сметная прибыль 65% ФОТ (от 129,27)</t>
  </si>
  <si>
    <t>Накладные расходы 110% ФОТ (от 119,15)</t>
  </si>
  <si>
    <t>Сметная прибыль 69% ФОТ (от 119,15)</t>
  </si>
  <si>
    <t>тип 2.3</t>
  </si>
  <si>
    <t>-примыкания к трапу ВК</t>
  </si>
  <si>
    <t>Накладные расходы 102% ФОТ (от 354,26)</t>
  </si>
  <si>
    <t>Сметная прибыль 58% ФОТ (от 354,26)</t>
  </si>
  <si>
    <t>Ремонтный раствор SikaGrout-212
(кг)</t>
  </si>
  <si>
    <t>тип 3</t>
  </si>
  <si>
    <t>Накладные расходы 103% ФОТ (от 34 583,91)</t>
  </si>
  <si>
    <t>Сметная прибыль 59% ФОТ (от 34 583,91)</t>
  </si>
  <si>
    <t>Накладные расходы 102% ФОТ (от 117,51)</t>
  </si>
  <si>
    <t>Сметная прибыль 58% ФОТ (от 117,51)</t>
  </si>
  <si>
    <t>Накладные расходы 112% ФОТ (от 79,70)</t>
  </si>
  <si>
    <t>Сметная прибыль 65% ФОТ (от 79,70)</t>
  </si>
  <si>
    <t>тип 4</t>
  </si>
  <si>
    <t>- лоток</t>
  </si>
  <si>
    <t>ФЕР27-07-009-01</t>
  </si>
  <si>
    <t>Устройство водоотводных лотков из композиционных полимерных материалов: весом до 10 кг/м в комплекте с решеткой (крышкой) на подготовленные основания
(100 м)</t>
  </si>
  <si>
    <t>Накладные расходы 113% ФОТ (от 35 587,14)</t>
  </si>
  <si>
    <t>Сметная прибыль 77% ФОТ (от 35 587,14)</t>
  </si>
  <si>
    <t>Лоток водоотводной ЛВ-10.16.06-П-З
(шт)</t>
  </si>
  <si>
    <t>Решетка серии Drive C250 РВ-10.15.50-ВЧ-ЩЗ-ЛВ
(шт)</t>
  </si>
  <si>
    <t>-примыкания к стенам канавы</t>
  </si>
  <si>
    <t>Накладные расходы 103% ФОТ (от 100 047,75)</t>
  </si>
  <si>
    <t>Сметная прибыль 59% ФОТ (от 100 047,75)</t>
  </si>
  <si>
    <t>ФССЦ-14.5.01.07-0117</t>
  </si>
  <si>
    <t>Герметик силиконовый сантехнический однокомпонентный влаго-термостойкий, устойчивый к УФ-излучению, адгезионный к непористым поверхностям
(л)</t>
  </si>
  <si>
    <t>Накладные расходы 112% ФОТ (от 584,47)</t>
  </si>
  <si>
    <t>Сметная прибыль 65% ФОТ (от 584,47)</t>
  </si>
  <si>
    <t>ФССЦ-01.7.15.04-0048</t>
  </si>
  <si>
    <t>Винты самонарезающие, остроконечные, длина 35 мм
(100 шт)</t>
  </si>
  <si>
    <t>Деформационный шов АКВАСТОП ДШС 16/055 закладной
(м)</t>
  </si>
  <si>
    <t>ФЕР09-05-003-01</t>
  </si>
  <si>
    <t>Постановка болтов: строительных с гайками и шайбами
(100 шт)</t>
  </si>
  <si>
    <t>Накладные расходы 93% ФОТ (от 3 242,61)</t>
  </si>
  <si>
    <t>Сметная прибыль 62% ФОТ (от 3 242,61)</t>
  </si>
  <si>
    <t>ФССЦ-01.7.15.02-0071</t>
  </si>
  <si>
    <t>Болты распорный МР 6х65
(шт)</t>
  </si>
  <si>
    <t>Итого по разделу 2 Узлы примыкания полов (1727-1/9-52-АР1-лист 3, 4, 5, 10, 11, 12, 13)</t>
  </si>
  <si>
    <t>Раздел 3. Шкафы пожарных кранов  1727-1/9-52-АР1-лист 10</t>
  </si>
  <si>
    <t>ФЕР16-08-001-02</t>
  </si>
  <si>
    <t>Установка шкафов металлических для санитарно-технических систем: на стене или в нише массой свыше 10 до 20 кг
(100 шт)</t>
  </si>
  <si>
    <t>Накладные расходы 121% ФОТ (от 11 837,46)</t>
  </si>
  <si>
    <t>Сметная прибыль 72% ФОТ (от 11 837,46)</t>
  </si>
  <si>
    <t>ФССЦ-18.3.02.02-0011</t>
  </si>
  <si>
    <t>Шкаф пожарный, навесной закрытый, ШПК-320Н
(шт)</t>
  </si>
  <si>
    <t>Итого по разделу 3 Шкафы пожарных кранов  1727-1/9-52-АР1-лист 10</t>
  </si>
  <si>
    <t>Раздел 4. Внутренняя отделка. 1727-1/9-52-АР1-лист 10</t>
  </si>
  <si>
    <t>отделка  элементов интерьера</t>
  </si>
  <si>
    <t>-потолки</t>
  </si>
  <si>
    <t>ФЕРр62-47-1</t>
  </si>
  <si>
    <t>Расчистка поверхностей шпателем, щетками от старых покрасок (в том числе ребра плиты ТЧ 2.62.5)
(м2)</t>
  </si>
  <si>
    <t>Накладные расходы 90% ФОТ (от 98 547,33)</t>
  </si>
  <si>
    <t>Сметная прибыль 46% ФОТ (от 98 547,33)</t>
  </si>
  <si>
    <t>ФЕР15-07-003-02</t>
  </si>
  <si>
    <t>Нанесение водно-дисперсионной грунтовки на поверхности: пористые (камень, кирпич, бетон и т.д.)
(100 м2)</t>
  </si>
  <si>
    <t>Накладные расходы 100% ФОТ (от 8 926,74)</t>
  </si>
  <si>
    <t>Сметная прибыль 49% ФОТ (от 8 926,74)</t>
  </si>
  <si>
    <t>ФССЦ-14.4.01.02-0113</t>
  </si>
  <si>
    <t>Грунтовка акриловая, антисептическая, глубокого проникновения
(кг)</t>
  </si>
  <si>
    <t>ФЕР15-04-007-03</t>
  </si>
  <si>
    <t>Окраска водно-дисперсионными акриловыми составами улучшенная: по сборным конструкциям стен, подготовленным под окраску
(100 м2)</t>
  </si>
  <si>
    <t>Накладные расходы 100% ФОТ (от 75 443,77)</t>
  </si>
  <si>
    <t>Сметная прибыль 49% ФОТ (от 75 443,77)</t>
  </si>
  <si>
    <t>ФССЦ-14.3.02.03-0021</t>
  </si>
  <si>
    <t>Краска водно-дисперсионная поливинилацетатная ВД-ВА-27А, ВД-ВА-224 белая
(т)</t>
  </si>
  <si>
    <t>ИТОГО на м2</t>
  </si>
  <si>
    <t>-стены или перегородки</t>
  </si>
  <si>
    <t>Накладные расходы 100% ФОТ (от 464,94)</t>
  </si>
  <si>
    <t>Сметная прибыль 49% ФОТ (от 464,94)</t>
  </si>
  <si>
    <t>ФЕР15-02-016-03</t>
  </si>
  <si>
    <t>Штукатурка поверхностей внутри здания цементно-известковым или цементным раствором по камню и бетону: улучшенная стен
(100 м2)</t>
  </si>
  <si>
    <t>Накладные расходы 100% ФОТ (от 10 153,61)</t>
  </si>
  <si>
    <t>Сметная прибыль 49% ФОТ (от 10 153,61)</t>
  </si>
  <si>
    <t>Накладные расходы 100% ФОТ (от 3 926,71)</t>
  </si>
  <si>
    <t>Сметная прибыль 49% ФОТ (от 3 926,71)</t>
  </si>
  <si>
    <t>ФЕР15-01-019-05</t>
  </si>
  <si>
    <t>Гладкая облицовка стен, столбов, пилястр и откосов (без карнизных, плинтусных и угловых плиток) без установки плиток туалетного гарнитура на клее из сухих смесей: по кирпичу и бетону
(100 м2)</t>
  </si>
  <si>
    <t>Накладные расходы 100% ФОТ (от 585 538,18)</t>
  </si>
  <si>
    <t>Сметная прибыль 49% ФОТ (от 585 538,18)</t>
  </si>
  <si>
    <t>ФССЦ-06.2.01.02-0019</t>
  </si>
  <si>
    <t>Плитка керамическая глазурованная для внутренней облицовки стен гладкая, цветная декорированная методом сериографии с рисунком одноцветная с завалом
(м2)</t>
  </si>
  <si>
    <t>отделка стен (панели), колонн</t>
  </si>
  <si>
    <t>Расчистка поверхностей шпателем, щетками от старых покрасок
(м2)</t>
  </si>
  <si>
    <t>Накладные расходы 90% ФОТ (от 106 194,06)</t>
  </si>
  <si>
    <t>Сметная прибыль 46% ФОТ (от 106 194,06)</t>
  </si>
  <si>
    <t>Накладные расходы 100% ФОТ (от 9 619,41)</t>
  </si>
  <si>
    <t>Сметная прибыль 49% ФОТ (от 9 619,41)</t>
  </si>
  <si>
    <t>Накладные расходы 100% ФОТ (от 210 076,33)</t>
  </si>
  <si>
    <t>Сметная прибыль 49% ФОТ (от 210 076,33)</t>
  </si>
  <si>
    <t>ФЕР15-02-033-03</t>
  </si>
  <si>
    <t>Обивка поверхностей: сеткой проволочной тканой
(100 м2)</t>
  </si>
  <si>
    <t>Накладные расходы 100% ФОТ (от 70 386,66)</t>
  </si>
  <si>
    <t>Сметная прибыль 49% ФОТ (от 70 386,66)</t>
  </si>
  <si>
    <t>Накладные расходы 100% ФОТ (от 81 242,94)</t>
  </si>
  <si>
    <t>Сметная прибыль 49% ФОТ (от 81 242,94)</t>
  </si>
  <si>
    <t>-жб ниши в стенах</t>
  </si>
  <si>
    <t>Накладные расходы 100% ФОТ (от 4 035,89)</t>
  </si>
  <si>
    <t>Сметная прибыль 49% ФОТ (от 4 035,89)</t>
  </si>
  <si>
    <t>Накладные расходы 100% ФОТ (от 34 086,04)</t>
  </si>
  <si>
    <t>Сметная прибыль 49% ФОТ (от 34 086,04)</t>
  </si>
  <si>
    <t>Итого по разделу 4 Внутренняя отделка. 1727-1/9-52-АР1-лист 10</t>
  </si>
  <si>
    <t>Раздел 5. Огнезащитное покрытие стальных конструкций. АР1-лист 14</t>
  </si>
  <si>
    <t>ФЕР26-02-010-02</t>
  </si>
  <si>
    <t>Очистка и огрунтовка поверхности металлических конструкций перед нанесением огнезащитного покрытия
(м2)</t>
  </si>
  <si>
    <t>Накладные расходы 97% ФОТ (от 3 277 038,79)</t>
  </si>
  <si>
    <t>Сметная прибыль 55% ФОТ (от 3 277 038,79)</t>
  </si>
  <si>
    <t>ФЕР26-02-011-01</t>
  </si>
  <si>
    <t>Огнезащитное покрытие металлоконструкций краской по подготовленной поверхности,: толщина покрытия 1 мм
(100 м2)</t>
  </si>
  <si>
    <t>Накладные расходы 97% ФОТ (от 127 518,13)</t>
  </si>
  <si>
    <t>Сметная прибыль 55% ФОТ (от 127 518,13)</t>
  </si>
  <si>
    <t>Огнезащитная краска "Нертекс"
(кг)</t>
  </si>
  <si>
    <t>Окраска металлических огрунтованных поверхностей: эмалью ПФ-115
(100 м2)</t>
  </si>
  <si>
    <t>Накладные расходы 94% ФОТ (от 51 900,13)</t>
  </si>
  <si>
    <t>Сметная прибыль 51% ФОТ (от 51 900,13)</t>
  </si>
  <si>
    <t>ФССЦ-14.4.04.08-0003</t>
  </si>
  <si>
    <t>Эмаль ПФ-115, серая
(т)</t>
  </si>
  <si>
    <t>Эмаль Антикор-03
(кг)</t>
  </si>
  <si>
    <t>Итого по разделу 5 Огнезащитное покрытие стальных конструкций. АР1-лист 14</t>
  </si>
  <si>
    <t>='ВСЕ СМЕТЫ КДС'!G9054+'ВСЕ СМЕТЫ КДС'!G9059+'ВСЕ СМЕТЫ КДС'!G9064+</t>
  </si>
  <si>
    <t>ФЕР13-06-003-01</t>
  </si>
  <si>
    <t>Очистка поверхности щетками
(м2)</t>
  </si>
  <si>
    <t>Накладные расходы 94% ФОТ (от 938 345,79)</t>
  </si>
  <si>
    <t>Сметная прибыль 51% ФОТ (от 938 345,79)</t>
  </si>
  <si>
    <t>ФЕР13-06-004-01</t>
  </si>
  <si>
    <t>Обеспыливание поверхности
(м2)</t>
  </si>
  <si>
    <t>Накладные расходы 94% ФОТ (от 73 308,26)</t>
  </si>
  <si>
    <t>Сметная прибыль 51% ФОТ (от 73 308,26)</t>
  </si>
  <si>
    <t>ФЕР13-03-002-04</t>
  </si>
  <si>
    <t>Огрунтовка металлических поверхностей за один раз: грунтовкой ГФ-021
(100 м2)</t>
  </si>
  <si>
    <t>Накладные расходы 94% ФОТ (от 150 786,60)</t>
  </si>
  <si>
    <t>Сметная прибыль 51% ФОТ (от 150 786,60)</t>
  </si>
  <si>
    <t>ФССЦ-14.4.01.01-0003</t>
  </si>
  <si>
    <t>Грунтовка ГФ-021
(т)</t>
  </si>
  <si>
    <t>СМЕТА № 02-01-03</t>
  </si>
  <si>
    <t>на Архитектурные решения. Цех №417. Марка АР2. Этап 1., АО "Метровагонмаш"</t>
  </si>
  <si>
    <t>Раздел 1. Полы (1727-1/9-52-АР2-лист 4)</t>
  </si>
  <si>
    <t>тип 5</t>
  </si>
  <si>
    <t>ФЕР11-01-014-01</t>
  </si>
  <si>
    <t>Устройство полов бетонных толщиной: 100 мм
(100 м2)</t>
  </si>
  <si>
    <t>Накладные расходы 112% ФОТ (от 13 857,08)</t>
  </si>
  <si>
    <t>Сметная прибыль 65% ФОТ (от 13 857,08)</t>
  </si>
  <si>
    <t>ФССЦ-04.1.02.05-0009</t>
  </si>
  <si>
    <t>Смеси бетонные тяжелого бетона (БСТ), класс B25 (М350)
(м3)</t>
  </si>
  <si>
    <t>Накладные расходы 102% ФОТ (от 1 073,19)</t>
  </si>
  <si>
    <t>Сметная прибыль 58% ФОТ (от 1 073,19)</t>
  </si>
  <si>
    <t>Каркасы и сетки арматурные плоские, собранные и сваренные (связанные) в арматурные изделия, класс ВР-I, диаметр 4 мм (прим. 5 мм)
(т)</t>
  </si>
  <si>
    <t>ФЕР11-01-055-01</t>
  </si>
  <si>
    <t>Устройство упрочненных (топпинговых) покрытий бетонных полов
(100 м2)</t>
  </si>
  <si>
    <t>Накладные расходы 112% ФОТ (от 6 336,90)</t>
  </si>
  <si>
    <t>Сметная прибыль 65% ФОТ (от 6 336,90)</t>
  </si>
  <si>
    <t>ФССЦ-04.3.02.09-0828</t>
  </si>
  <si>
    <t>Смеси сухие на основе высокоактивного портландцемента и кварцевых заполнителей, для упрочнения поверхности бетонных полов, цвет натуральный
(кг)</t>
  </si>
  <si>
    <t>ФССЦ-14.2.06.08-0101</t>
  </si>
  <si>
    <t>Средство пленкообразующее на основе парафина для предотвращения высыхания свежего бетона
(кг)</t>
  </si>
  <si>
    <t>Упрочняющая смесь Sikafloor-2+ CorCrete RU - 4мм
(кг)</t>
  </si>
  <si>
    <t>Средство для ухода Sikafloor Proseal‐12
(л)</t>
  </si>
  <si>
    <t>тип 6</t>
  </si>
  <si>
    <t>за м2</t>
  </si>
  <si>
    <t>за м3</t>
  </si>
  <si>
    <t>Накладные расходы 112% ФОТ (от 20 397,12)</t>
  </si>
  <si>
    <t>Сметная прибыль 65% ФОТ (от 20 397,12)</t>
  </si>
  <si>
    <t>ФЕР11-01-015-02</t>
  </si>
  <si>
    <t>Устройство покрытий: на каждые 5 мм изменения толщины покрытия добавлять или исключать к расценке 11-01-015-01 (до 100 мм)
(100 м2)</t>
  </si>
  <si>
    <t>Накладные расходы 112% ФОТ (от 11 861,53)</t>
  </si>
  <si>
    <t>Сметная прибыль 65% ФОТ (от 11 861,53)</t>
  </si>
  <si>
    <t>Накладные расходы 102% ФОТ (от 2 233,57)</t>
  </si>
  <si>
    <t>Сметная прибыль 58% ФОТ (от 2 233,57)</t>
  </si>
  <si>
    <t>ФЕР11-01-045-02</t>
  </si>
  <si>
    <t>Устройство покрытий наливных составом на эпоксидной смоле толщиной 2 мм, наполненным кварцевым песком
(100 м2)</t>
  </si>
  <si>
    <t>Накладные расходы 112% ФОТ (от 60 429,52)</t>
  </si>
  <si>
    <t>Сметная прибыль 65% ФОТ (от 60 429,52)</t>
  </si>
  <si>
    <t>ФЕР11-01-045-03</t>
  </si>
  <si>
    <t>На каждые 0,5 мм изменения толщины основного слоя добавлять или исключать к расценке 11-01-045-02 (до 3 мм)
(100 м2)</t>
  </si>
  <si>
    <t>Накладные расходы 112% ФОТ (от 11 642,25)</t>
  </si>
  <si>
    <t>Сметная прибыль 65% ФОТ (от 11 642,25)</t>
  </si>
  <si>
    <t>Sikafloor 267 эпоксидный наливной пол
(кг)</t>
  </si>
  <si>
    <t>тип 7</t>
  </si>
  <si>
    <t>Накладные расходы 112% ФОТ (от 7 425,26)</t>
  </si>
  <si>
    <t>Сметная прибыль 65% ФОТ (от 7 425,26)</t>
  </si>
  <si>
    <t>Устройство стяжек: на каждые 5 мм изменения толщины стяжки добавлять или исключать к расценке 11-01-011-01 (до 25 мм)
(100 м2)</t>
  </si>
  <si>
    <t>Накладные расходы 112% ФОТ (от 162,08)</t>
  </si>
  <si>
    <t>Сметная прибыль 65% ФОТ (от 162,08)</t>
  </si>
  <si>
    <t>ФЕР11-01-004-03</t>
  </si>
  <si>
    <t>Устройство гидроизоляции оклеечной рулонными материалами: на резино-битумной мастике, первый слой
(100 м2)</t>
  </si>
  <si>
    <t>Накладные расходы 112% ФОТ (от 7 524,38)</t>
  </si>
  <si>
    <t>Сметная прибыль 65% ФОТ (от 7 524,38)</t>
  </si>
  <si>
    <t>ФССЦ-12.1.02.07-0031</t>
  </si>
  <si>
    <t>Гидростеклоизол СКП-3Г
(м2)</t>
  </si>
  <si>
    <t>ФЕР11-01-004-04</t>
  </si>
  <si>
    <t>Устройство гидроизоляции оклеечной рулонными материалами: на резино-битумной мастике, последующий слой
(100 м2)</t>
  </si>
  <si>
    <t>Накладные расходы 112% ФОТ (от 5 406,88)</t>
  </si>
  <si>
    <t>Сметная прибыль 65% ФОТ (от 5 406,88)</t>
  </si>
  <si>
    <t>ФЕР11-01-007-01</t>
  </si>
  <si>
    <t>Затирка поверхности гидроизоляции песком
(100 м2)</t>
  </si>
  <si>
    <t>Накладные расходы 112% ФОТ (от 2 711,83)</t>
  </si>
  <si>
    <t>Сметная прибыль 65% ФОТ (от 2 711,83)</t>
  </si>
  <si>
    <t>ФССЦ-02.3.01.02-0013</t>
  </si>
  <si>
    <t>Песок природный для строительных: работ очень мелкий с крупностью зерен размером свыше 1,25 мм-до 5% по массе
(м3)</t>
  </si>
  <si>
    <t>Устройство стяжек: на каждые 5 мм изменения толщины стяжки добавлять или исключать к расценке 11-01-011-01 (до 50 мм)
(100 м2)</t>
  </si>
  <si>
    <t>Накладные расходы 112% ФОТ (от 972,49)</t>
  </si>
  <si>
    <t>Сметная прибыль 65% ФОТ (от 972,49)</t>
  </si>
  <si>
    <t>Накладные расходы 102% ФОТ (от 529,88)</t>
  </si>
  <si>
    <t>Сметная прибыль 58% ФОТ (от 529,88)</t>
  </si>
  <si>
    <t>Накладные расходы 112% ФОТ (от 51 068,57)</t>
  </si>
  <si>
    <t>Сметная прибыль 65% ФОТ (от 51 068,57)</t>
  </si>
  <si>
    <t>ФССЦ-14.1.06.02-0203</t>
  </si>
  <si>
    <t>Смеси сухие (клеи) для облицовки стен и полов керамическими плитками и плитками из природного камня
(т)</t>
  </si>
  <si>
    <t>тип 8</t>
  </si>
  <si>
    <t>Накладные расходы 112% ФОТ (от 33 223,59)</t>
  </si>
  <si>
    <t>Сметная прибыль 65% ФОТ (от 33 223,59)</t>
  </si>
  <si>
    <t>Накладные расходы 112% ФОТ (от 19 320,52)</t>
  </si>
  <si>
    <t>Сметная прибыль 65% ФОТ (от 19 320,52)</t>
  </si>
  <si>
    <t>Накладные расходы 102% ФОТ (от 3 642,13)</t>
  </si>
  <si>
    <t>Сметная прибыль 58% ФОТ (от 3 642,13)</t>
  </si>
  <si>
    <t>Накладные расходы 112% ФОТ (от 98 429,86)</t>
  </si>
  <si>
    <t>Сметная прибыль 65% ФОТ (от 98 429,86)</t>
  </si>
  <si>
    <t>тип 9</t>
  </si>
  <si>
    <t>Накладные расходы 112% ФОТ (от 2 580,47)</t>
  </si>
  <si>
    <t>Сметная прибыль 65% ФОТ (от 2 580,47)</t>
  </si>
  <si>
    <t>Устройство покрытий: на каждые 5 мм изменения толщины покрытия добавлять или исключать к расценке 11-01-015-01
(100 м2)</t>
  </si>
  <si>
    <t>Накладные расходы 112% ФОТ (от 1 500,62)</t>
  </si>
  <si>
    <t>Сметная прибыль 65% ФОТ (от 1 500,62)</t>
  </si>
  <si>
    <t>Накладные расходы 102% ФОТ (от 281,71)</t>
  </si>
  <si>
    <t>Сметная прибыль 58% ФОТ (от 281,71)</t>
  </si>
  <si>
    <t>Накладные расходы 112% ФОТ (от 7 645,04)</t>
  </si>
  <si>
    <t>Сметная прибыль 65% ФОТ (от 7 645,04)</t>
  </si>
  <si>
    <t>На каждые 0,5 мм изменения толщины основного слоя добавлять или исключать к расценке 11-01-045-02
(100 м2)</t>
  </si>
  <si>
    <t>Накладные расходы 112% ФОТ (от -736,44)</t>
  </si>
  <si>
    <t>Сметная прибыль 65% ФОТ (от -736,44)</t>
  </si>
  <si>
    <t>Sikafloor 262 AS эпоксидный наливной пол
(кг)</t>
  </si>
  <si>
    <t>тип 10</t>
  </si>
  <si>
    <t>Накладные расходы 112% ФОТ (от 23 685,64)</t>
  </si>
  <si>
    <t>Сметная прибыль 65% ФОТ (от 23 685,64)</t>
  </si>
  <si>
    <t>Устройство стяжек: на каждые 5 мм изменения толщины стяжки добавлять или исключать к расценке 11-01-011-01 (до 95 мм)
(100 м2)</t>
  </si>
  <si>
    <t>Накладные расходы 112% ФОТ (от 7 755,33)</t>
  </si>
  <si>
    <t>Сметная прибыль 65% ФОТ (от 7 755,33)</t>
  </si>
  <si>
    <t>Накладные расходы 102% ФОТ (от 1 690,27)</t>
  </si>
  <si>
    <t>Сметная прибыль 58% ФОТ (от 1 690,27)</t>
  </si>
  <si>
    <t>ФЕР11-01-036-01</t>
  </si>
  <si>
    <t>Устройство покрытий: из линолеума на клее
(100 м2)</t>
  </si>
  <si>
    <t>Накладные расходы 112% ФОТ (от 25 854,08)</t>
  </si>
  <si>
    <t>Сметная прибыль 65% ФОТ (от 25 854,08)</t>
  </si>
  <si>
    <t>ФССЦ-01.6.03.04-0111</t>
  </si>
  <si>
    <t>Линолеум коммерческий гомогенный: "ТАРКЕТТ GRANIT MULTISAFE" (толщина 2,5 мм, класс 34/43, пож. безопасность Г4, В3, РП1, Д2, Т2) (прим. 3 мм)
(м2)</t>
  </si>
  <si>
    <t>ФССЦ-14.1.02.04-0101</t>
  </si>
  <si>
    <t>Клей-мастика Бустилат
(т)</t>
  </si>
  <si>
    <t>Итого по разделу 1 Полы (1727-1/9-52-АР2-лист 4)</t>
  </si>
  <si>
    <t>Раздел 2. Узлы примыкания полов к стенам и фундаментам (1727-1/9-52-АР2-лист 11)</t>
  </si>
  <si>
    <t>Накладные расходы 103% ФОТ (от 4 311,56)</t>
  </si>
  <si>
    <t>Сметная прибыль 59% ФОТ (от 4 311,56)</t>
  </si>
  <si>
    <t>Огнестойкий шовный герметик Sikasil-670 Fire (V=600 мл)
(шт)</t>
  </si>
  <si>
    <t>Уплотнительный шнур Sika Ø6
(м)</t>
  </si>
  <si>
    <t>Накладные расходы 110% ФОТ (от 698,99)</t>
  </si>
  <si>
    <t>Сметная прибыль 69% ФОТ (от 698,99)</t>
  </si>
  <si>
    <t>Накладные расходы 110% ФОТ (от 1 405,92)</t>
  </si>
  <si>
    <t>Сметная прибыль 69% ФОТ (от 1 405,92)</t>
  </si>
  <si>
    <t>Накладные расходы 103% ФОТ (от 587,94)</t>
  </si>
  <si>
    <t>Сметная прибыль 59% ФОТ (от 587,94)</t>
  </si>
  <si>
    <t>Накладные расходы 112% ФОТ (от 3 616,35)</t>
  </si>
  <si>
    <t>Сметная прибыль 65% ФОТ (от 3 616,35)</t>
  </si>
  <si>
    <t>Грунтовочный слой ‐   Sikafloor 151 
(кг)</t>
  </si>
  <si>
    <t>Основной слой‐Sikafloor‐280 
(кг)</t>
  </si>
  <si>
    <t>Накладные расходы 112% ФОТ (от 1 144,96)</t>
  </si>
  <si>
    <t>Сметная прибыль 65% ФОТ (от 1 144,96)</t>
  </si>
  <si>
    <t>Цветной финишный слой‐  Sikafloor 267 
(кг)</t>
  </si>
  <si>
    <t>Накладные расходы 112% ФОТ (от 3 962,20)</t>
  </si>
  <si>
    <t>Сметная прибыль 65% ФОТ (от 3 962,20)</t>
  </si>
  <si>
    <t>Накладные расходы 112% ФОТ (от 2 847,17)</t>
  </si>
  <si>
    <t>Сметная прибыль 65% ФОТ (от 2 847,17)</t>
  </si>
  <si>
    <t>Накладные расходы 110% ФОТ (от 826,08)</t>
  </si>
  <si>
    <t>Сметная прибыль 69% ФОТ (от 826,08)</t>
  </si>
  <si>
    <t>Гидроизоляция полиуретановым герметиком без уплотнения пенополиэтиленовым прокладочным шнуром: горизонтальных швов
(100 м)</t>
  </si>
  <si>
    <t>Накладные расходы 103% ФОТ (от 3 909,49)</t>
  </si>
  <si>
    <t>Сметная прибыль 59% ФОТ (от 3 909,49)</t>
  </si>
  <si>
    <t>Накладные расходы 112% ФОТ (от 5 465,34)</t>
  </si>
  <si>
    <t>Сметная прибыль 65% ФОТ (от 5 465,34)</t>
  </si>
  <si>
    <t>Накладные расходы 112% ФОТ (от 1 730,37)</t>
  </si>
  <si>
    <t>Сметная прибыль 65% ФОТ (от 1 730,37)</t>
  </si>
  <si>
    <t>Накладные расходы 103% ФОТ (от 3 202,77)</t>
  </si>
  <si>
    <t>Сметная прибыль 59% ФОТ (от 3 202,77)</t>
  </si>
  <si>
    <t>Накладные расходы 110% ФОТ (от 676,75)</t>
  </si>
  <si>
    <t>Сметная прибыль 69% ФОТ (от 676,75)</t>
  </si>
  <si>
    <t>Накладные расходы 110% ФОТ (от 263,71)</t>
  </si>
  <si>
    <t>Сметная прибыль 69% ФОТ (от 263,71)</t>
  </si>
  <si>
    <t>Накладные расходы 103% ФОТ (от 984,89)</t>
  </si>
  <si>
    <t>Сметная прибыль 59% ФОТ (от 984,89)</t>
  </si>
  <si>
    <t>Огнестойкий шовный герметик Sikasil-670 Fire (600мл)
(шт)</t>
  </si>
  <si>
    <t>Накладные расходы 102% ФОТ (от 456,98)</t>
  </si>
  <si>
    <t>Сметная прибыль 58% ФОТ (от 456,98)</t>
  </si>
  <si>
    <t>Накладные расходы 112% ФОТ (от 309,95)</t>
  </si>
  <si>
    <t>Сметная прибыль 65% ФОТ (от 309,95)</t>
  </si>
  <si>
    <t>ФЕР06-03-004-06</t>
  </si>
  <si>
    <t>Установка анкерных болтов: механических с контролем момента затяжки (Установка заземляющего анкера)
(100 шт)</t>
  </si>
  <si>
    <t>Накладные расходы 102% ФОТ (от 392,96)</t>
  </si>
  <si>
    <t>Сметная прибыль 58% ФОТ (от 392,96)</t>
  </si>
  <si>
    <t>Sikafloor earthing kit
(к-т)</t>
  </si>
  <si>
    <t>Тип 10</t>
  </si>
  <si>
    <t>Накладные расходы 110% ФОТ (от 55,61)</t>
  </si>
  <si>
    <t>Сметная прибыль 69% ФОТ (от 55,61)</t>
  </si>
  <si>
    <t>ФССЦ-14.5.01.07-0122</t>
  </si>
  <si>
    <t>Герметик силиконовый: FLEX PLUS, прозрачный
(л)</t>
  </si>
  <si>
    <t>ФЕР11-01-040-01</t>
  </si>
  <si>
    <t>Устройство плинтусов поливинилхлоридных: на клее КН-2
(100 м)</t>
  </si>
  <si>
    <t>Накладные расходы 112% ФОТ (от 8 112,63)</t>
  </si>
  <si>
    <t>Сметная прибыль 65% ФОТ (от 8 112,63)</t>
  </si>
  <si>
    <t>ФССЦ-11.3.03.06-0002</t>
  </si>
  <si>
    <t>Плинтус для полов из ПВХ, размер 22х49 мм с кабель-каналом
(м)</t>
  </si>
  <si>
    <t>ФССЦ-11.3.03.14-0011</t>
  </si>
  <si>
    <t>Заглушки торцевые для плинтуса из ПВХ, правые, высота 48 мм
(100 шт)</t>
  </si>
  <si>
    <t>ФССЦ-11.3.03.14-0031</t>
  </si>
  <si>
    <t>Уголок внутренний для плинтуса из ПВХ, высота 48 мм
(100 шт)</t>
  </si>
  <si>
    <t>ФССЦ-11.3.03.14-0021</t>
  </si>
  <si>
    <t>Соединитель для плинтуса из ПВХ, высота 48 мм
(100 шт)</t>
  </si>
  <si>
    <t>Накладные расходы 110% ФОТ (от 1 168,42)</t>
  </si>
  <si>
    <t>Сметная прибыль 69% ФОТ (от 1 168,42)</t>
  </si>
  <si>
    <t>Итого по разделу 2 Узлы примыкания полов к стенам и фундаментам (1727-1/9-52-АР2-лист 11)</t>
  </si>
  <si>
    <t>Раздел 3. Сантехнические перегородки (1727-1/9-52-АР2-лист 6)</t>
  </si>
  <si>
    <t>ФЕР10-04-014-04</t>
  </si>
  <si>
    <t>Устройство сантехнических перегородок: (душевые перегородки) на каркасе из алюминиевого профиля
(100 м2)</t>
  </si>
  <si>
    <t>Накладные расходы 108% ФОТ (от 1 329,26)</t>
  </si>
  <si>
    <t>Сметная прибыль 55% ФОТ (от 1 329,26)</t>
  </si>
  <si>
    <t>Душевая перегородка из сэндвич-панелей ПВХ 0,9х2,0(h)
(шт)</t>
  </si>
  <si>
    <t>ФЕРм08-03-602-01</t>
  </si>
  <si>
    <t>Электрополотенце
(шт)</t>
  </si>
  <si>
    <t>Накладные расходы 97% ФОТ (от 3 057,91)</t>
  </si>
  <si>
    <t>Сметная прибыль 51% ФОТ (от 3 057,91)</t>
  </si>
  <si>
    <t>Автоматический электросушитель для рук Puff-8820
(шт)</t>
  </si>
  <si>
    <t>Итого по разделу 3 Сантехнические перегородки (1727-1/9-52-АР2-лист 6)</t>
  </si>
  <si>
    <t>Раздел 4. Шкафы пожарных кранов  1727-1/9-52-АР2-лист 12</t>
  </si>
  <si>
    <t>Накладные расходы 121% ФОТ (от 6 628,98)</t>
  </si>
  <si>
    <t>Сметная прибыль 72% ФОТ (от 6 628,98)</t>
  </si>
  <si>
    <t>Итого по разделу 4 Шкафы пожарных кранов  1727-1/9-52-АР2-лист 12</t>
  </si>
  <si>
    <t>Раздел 5. Оборудование бытовых помещений (1727-1/9-52-АР2-лист 6)</t>
  </si>
  <si>
    <t>ФЕР16-08-001-04</t>
  </si>
  <si>
    <t>Установка шкафов металлических для санитарно-технических систем: на стене или в нише массой свыше 30 кг
(100 шт)</t>
  </si>
  <si>
    <t>Накладные расходы 121% ФОТ (от 25 455,44)</t>
  </si>
  <si>
    <t>Сметная прибыль 72% ФОТ (от 25 455,44)</t>
  </si>
  <si>
    <t>Шкаф полнодверный двухсекционный, мод.321С, 625х500х1800(h)мм (1 дверь на 1 сотрудника)
(шт)</t>
  </si>
  <si>
    <t>Шкаф полнодверный четырехсекцион-ный (1 дверь на 1 сотрудника), мод.341С, 1225х500х2100(h)мм
(шт)</t>
  </si>
  <si>
    <t>Шкаф полнодверный трехсекционный (1 дверь на 1 сотрудника), мод.331L (на лавке), 925х500х2100(h)мм
(шт)</t>
  </si>
  <si>
    <t>Шкаф полнодверный четырехсекционный (1 дверь на 1 сотрудника), мод.341L (на лавке), 1225х500х2100(h)мм
(шт)</t>
  </si>
  <si>
    <t>Шкаф для сбора грязной спецодежды, мод.1069С (на 250л, с откидной крышкой), 400х500х1800(h)мм
(шт)</t>
  </si>
  <si>
    <t>Итого по разделу 5 Оборудование бытовых помещений (1727-1/9-52-АР2-лист 6)</t>
  </si>
  <si>
    <t>Раздел 6. Внутренняя отделка (1727-1/9-52-АР2-лист 8, 12)</t>
  </si>
  <si>
    <t>отделка стен, колонн, перегородок</t>
  </si>
  <si>
    <t>ФЕР15-02-016-01</t>
  </si>
  <si>
    <t>Штукатурка поверхностей внутри здания цементно-известковым или цементным раствором по камню и бетону: простая стен
(100 м2)</t>
  </si>
  <si>
    <t>Накладные расходы 100% ФОТ (от 224 706,54)</t>
  </si>
  <si>
    <t>Сметная прибыль 49% ФОТ (от 224 706,54)</t>
  </si>
  <si>
    <t>ФЕР15-04-006-03</t>
  </si>
  <si>
    <t>Покрытие поверхностей грунтовкой глубокого проникновения: за 1 раз стен
(100 м2)</t>
  </si>
  <si>
    <t>Накладные расходы 100% ФОТ (от 38 513,40)</t>
  </si>
  <si>
    <t>Сметная прибыль 49% ФОТ (от 38 513,40)</t>
  </si>
  <si>
    <t>ФЕР15-04-027-01</t>
  </si>
  <si>
    <t>Третья шпатлевка при высококачественной окраске по дереву: стен
(100 м2)</t>
  </si>
  <si>
    <t>Накладные расходы 100% ФОТ (от 89 037,03)</t>
  </si>
  <si>
    <t>Сметная прибыль 49% ФОТ (от 89 037,03)</t>
  </si>
  <si>
    <t>Накладные расходы 100% ФОТ (от 82 606,38)</t>
  </si>
  <si>
    <t>Сметная прибыль 49% ФОТ (от 82 606,38)</t>
  </si>
  <si>
    <t>Накладные расходы 90% ФОТ (от 146 281,19)</t>
  </si>
  <si>
    <t>Сметная прибыль 46% ФОТ (от 146 281,19)</t>
  </si>
  <si>
    <t>Накладные расходы 100% ФОТ (от 17 288,06)</t>
  </si>
  <si>
    <t>Сметная прибыль 49% ФОТ (от 17 288,06)</t>
  </si>
  <si>
    <t>Накладные расходы 100% ФОТ (от 247 407,24)</t>
  </si>
  <si>
    <t>Сметная прибыль 49% ФОТ (от 247 407,24)</t>
  </si>
  <si>
    <t>- потолки</t>
  </si>
  <si>
    <t>ФЕР15-01-047-16</t>
  </si>
  <si>
    <t>Устройство потолков: реечных алюминиевых
(100 м2)</t>
  </si>
  <si>
    <t>Накладные расходы 100% ФОТ (от 20 316,41)</t>
  </si>
  <si>
    <t>Сметная прибыль 49% ФОТ (от 20 316,41)</t>
  </si>
  <si>
    <t>ФЕР15-01-047-15</t>
  </si>
  <si>
    <t>Устройство потолков: плитно-ячеистых по каркасу из оцинкованного профиля
(100 м2)</t>
  </si>
  <si>
    <t>Накладные расходы 100% ФОТ (от 175 198,82)</t>
  </si>
  <si>
    <t>Сметная прибыль 49% ФОТ (от 175 198,82)</t>
  </si>
  <si>
    <t>Накладные расходы 100% ФОТ (от 234 166,55)</t>
  </si>
  <si>
    <t>Сметная прибыль 49% ФОТ (от 234 166,55)</t>
  </si>
  <si>
    <t>Накладные расходы 100% ФОТ (от 10 053,11)</t>
  </si>
  <si>
    <t>Сметная прибыль 49% ФОТ (от 10 053,11)</t>
  </si>
  <si>
    <t>ФССЦ-14.3.02.04-0012</t>
  </si>
  <si>
    <t>Краска водно-дисперсионная стирол-бутадиеновая ВД-КЧ-26А светло-бежевая
(т)</t>
  </si>
  <si>
    <t>ФССЦ-14.4.01.17-1000</t>
  </si>
  <si>
    <t>Грунтовка (праймер) полиуретановая неокрашенная однокомпонентная
(кг)</t>
  </si>
  <si>
    <t>ФЕР15-01-019-01</t>
  </si>
  <si>
    <t>Гладкая облицовка стен, столбов, пилястр и откосов (без карнизных, плинтусных и угловых плиток) без установки плиток туалетного гарнитура на цементном растворе: по кирпичу и бетону
(100 м2)</t>
  </si>
  <si>
    <t>Накладные расходы 100% ФОТ (от 172 177,95)</t>
  </si>
  <si>
    <t>Сметная прибыль 49% ФОТ (от 172 177,95)</t>
  </si>
  <si>
    <t>ФССЦ-06.2.01.02-0014</t>
  </si>
  <si>
    <t>Плитка керамическая глазурованная для внутренней облицовки стен гладкая, цветная однотонная с завалом
(м2)</t>
  </si>
  <si>
    <t>Итого по разделу 6 Внутренняя отделка (1727-1/9-52-АР2-лист 8, 12)</t>
  </si>
  <si>
    <t>Раздел 7. Проёмы (1727-1/9-52-АР2-лист 12)</t>
  </si>
  <si>
    <t>- двери ПВХ</t>
  </si>
  <si>
    <t>ФЕР10-01-047-04</t>
  </si>
  <si>
    <t>Установка блоков из ПВХ в наружных и внутренних дверных проемах: в перегородках и деревянных нерубленных стенах площадью проема до 3 м2
(100 м2)</t>
  </si>
  <si>
    <t>Накладные расходы 108% ФОТ (от 19 532,39)</t>
  </si>
  <si>
    <t>Сметная прибыль 55% ФОТ (от 19 532,39)</t>
  </si>
  <si>
    <t>ФССЦ-11.3.01.02-0012</t>
  </si>
  <si>
    <t>Блок дверной входной из ПВХ-профилей, с простой коробкой, однопольный с офисной фурнитурой, без стеклопакета по типу сэндвич, площадь от 1,5-2 м2
(м2)</t>
  </si>
  <si>
    <t>ФССЦ-11.3.01.02-0009</t>
  </si>
  <si>
    <t>Блок дверной входной из ПВХ-профилей, с простой коробкой, однопольный с клювовой фурнитурой, с однокамерным стеклопакетом (24 мм), площадь от 1,5-2 м2
(м2)</t>
  </si>
  <si>
    <t>- противопожарные металлические</t>
  </si>
  <si>
    <t>ФЕР09-04-013-01</t>
  </si>
  <si>
    <t>Установка противопожарных дверей: однопольных глухих
(м2)</t>
  </si>
  <si>
    <t>Накладные расходы 93% ФОТ (от 39 069,75)</t>
  </si>
  <si>
    <t>Сметная прибыль 62% ФОТ (от 39 069,75)</t>
  </si>
  <si>
    <t>ФССЦ-07.1.01.01-0015</t>
  </si>
  <si>
    <t>Дверь противопожарная металлическая однопольная ДПМ-01/30, размером 1000х2100 мм (ДПС 01 2100-1000 л EI15, Е130)
(шт)</t>
  </si>
  <si>
    <t>Дверь противопожарная металлическая однопольная ДПМ-01/30, размером 1000х2100 мм (ДПС 01 2200-1000 л EI15)
(шт)</t>
  </si>
  <si>
    <t>ФССЦ-07.1.01.01-0013</t>
  </si>
  <si>
    <t>Дверь противопожарная металлическая однопольная ДПМ-01/30, размером 900х2100 мм (ДПС 01 2100-900 л EI15)
(шт)</t>
  </si>
  <si>
    <t>ФЕР09-04-013-02</t>
  </si>
  <si>
    <t>Установка противопожарных дверей: двупольных глухих
(м2)</t>
  </si>
  <si>
    <t>Накладные расходы 93% ФОТ (от 17 817,68)</t>
  </si>
  <si>
    <t>Сметная прибыль 62% ФОТ (от 17 817,68)</t>
  </si>
  <si>
    <t>ФССЦ-07.1.01.01-0009</t>
  </si>
  <si>
    <t>Дверь противопожарная металлическая: двупольная ДПМ-02/60, размером 1600х2100 мм  (ДПС 02 2700-2300 EI15,
без порога)
(шт)</t>
  </si>
  <si>
    <t>Дверь противопожарная металлическая: двупольная ДПМ-02/60, размером 1600х2100 мм  (ДПС 02 2300-1700 EI15,
пыленепроницаемая)
(шт)</t>
  </si>
  <si>
    <t>Накладные расходы 93% ФОТ (от 2 902,31)</t>
  </si>
  <si>
    <t>Сметная прибыль 62% ФОТ (от 2 902,31)</t>
  </si>
  <si>
    <t>Люк технический металлический 600х600мм (ООО "ПФ Хаммер")
(шт.)</t>
  </si>
  <si>
    <t>Итого по разделу 7 Проёмы (1727-1/9-52-АР2-лист 12)</t>
  </si>
  <si>
    <t>Раздел 8. Стены (1727-1/9-52-АР2-лист 12, 14)</t>
  </si>
  <si>
    <t>ФЕР46-02-007-01</t>
  </si>
  <si>
    <t>Кладка отдельных участков кирпичных стен и заделка проемов в кирпичных стенах при объеме кладки в одном месте: до 5 м3
(м3)</t>
  </si>
  <si>
    <t>Накладные расходы 103% ФОТ (от 19 454,22)</t>
  </si>
  <si>
    <t>Сметная прибыль 59% ФОТ (от 19 454,22)</t>
  </si>
  <si>
    <t>Накладные расходы 110% ФОТ (от 550,39)</t>
  </si>
  <si>
    <t>Сметная прибыль 69% ФОТ (от 550,39)</t>
  </si>
  <si>
    <t>Накладные расходы 110% ФОТ (от 73 104,52)</t>
  </si>
  <si>
    <t>Сметная прибыль 69% ФОТ (от 73 104,52)</t>
  </si>
  <si>
    <t>Накладные расходы 110% ФОТ (от 4 942,17)</t>
  </si>
  <si>
    <t>Сметная прибыль 69% ФОТ (от 4 942,17)</t>
  </si>
  <si>
    <t>ФЕР08-02-002-03</t>
  </si>
  <si>
    <t>Кладка перегородок из кирпича: армированных толщиной в 1/2 кирпича при высоте этажа до 4 м
(100 м2)</t>
  </si>
  <si>
    <t>Накладные расходы 110% ФОТ (от 45 728,06)</t>
  </si>
  <si>
    <t>Сметная прибыль 69% ФОТ (от 45 728,06)</t>
  </si>
  <si>
    <t>Накладные расходы 110% ФОТ (от 1 240,40)</t>
  </si>
  <si>
    <t>Сметная прибыль 69% ФОТ (от 1 240,40)</t>
  </si>
  <si>
    <t>Накладные расходы 110% ФОТ (от 85,11)</t>
  </si>
  <si>
    <t>Сметная прибыль 69% ФОТ (от 85,11)</t>
  </si>
  <si>
    <t>ФЕР46-08-012-01</t>
  </si>
  <si>
    <t>Установка анкеров в отверстия глубиной 100 мм с применением составов на цементно-эпоксидной основе, диаметр анкера: до 8 мм
(100 шт)</t>
  </si>
  <si>
    <t>Накладные расходы 103% ФОТ (от 3 395,63)</t>
  </si>
  <si>
    <t>Сметная прибыль 59% ФОТ (от 3 395,63)</t>
  </si>
  <si>
    <t>ФССЦ-08.4.03.02-0001</t>
  </si>
  <si>
    <t>Сталь арматурная, горячекатаная, гладкая, класс А-I, диаметр 6 мм
(т)</t>
  </si>
  <si>
    <t>устройство перегородок и облицовок каркасных</t>
  </si>
  <si>
    <t>ФЕР10-07-002-01</t>
  </si>
  <si>
    <t>Устройство перегородок из армированных цементно-минеральных плит внутренних с одинарным металлическим каркасом и двухслойной обшивкой с обеих сторон
(100 м2)</t>
  </si>
  <si>
    <t>Накладные расходы 108% ФОТ (от 525 343,75)</t>
  </si>
  <si>
    <t>Сметная прибыль 55% ФОТ (от 525 343,75)</t>
  </si>
  <si>
    <t>ФССЦ-01.6.01.05-0001</t>
  </si>
  <si>
    <t>Плита армированная цементно-минеральная внутренняя
(м2)</t>
  </si>
  <si>
    <t>ФССЦ-12.2.05.10-0002</t>
  </si>
  <si>
    <t>Плиты минераловатные "Кавити Баттс" ROCKWOOL
(м3)</t>
  </si>
  <si>
    <t>ФЕР10-07-011-01</t>
  </si>
  <si>
    <t>Облицовка стен армированными цементно-минеральными плитами внутренними по одинарному металлическому каркасу из направляющих и стоечных профилей в два слоя
(100 м2)</t>
  </si>
  <si>
    <t>Накладные расходы 108% ФОТ (от 23 755,08)</t>
  </si>
  <si>
    <t>Сметная прибыль 55% ФОТ (от 23 755,08)</t>
  </si>
  <si>
    <t>ФССЦ-07.2.06.03-0112</t>
  </si>
  <si>
    <t>Профиль направляющий, стальной, оцинкованный, для монтажа гипсовых перегородок и подвесных потолков, длина 3 м, сечение 50х40х0,6 мм
(м)</t>
  </si>
  <si>
    <t>ФССЦ-07.2.06.03-0195</t>
  </si>
  <si>
    <t>Профиль стоечный, стальной, оцинкованный, для монтажа гипсовых перегородок, длина 3 м, сечение 50х50х0,6 мм
(м)</t>
  </si>
  <si>
    <t>ФССЦ-07.2.06.03-0116</t>
  </si>
  <si>
    <t>Профиль направляющий, стальной, оцинкованный, для монтажа гипсовых перегородок и подвесных потолков, длина 3 м, сечение 75х40х0,6 мм
(м)</t>
  </si>
  <si>
    <t>ФССЦ-07.2.06.03-0199</t>
  </si>
  <si>
    <t>Профиль стоечный, стальной, оцинкованный, для монтажа гипсовых перегородок, длина 3 м, сечение 75х50х0,6 мм
(м)</t>
  </si>
  <si>
    <t>ФССЦ-12.2.05.10-1006</t>
  </si>
  <si>
    <t>Плиты минераловатные, толщина 50 мм
(м2)</t>
  </si>
  <si>
    <t>светопрозрачная перегородка ВИ-1-ВИ-5</t>
  </si>
  <si>
    <t>ФЕР09-03-046-01</t>
  </si>
  <si>
    <t>Монтаж перегородок: из алюминиевых сплавов сборно-разборных с остеклением
(100 м2)</t>
  </si>
  <si>
    <t>Накладные расходы 93% ФОТ (от 237 687,32)</t>
  </si>
  <si>
    <t>Сметная прибыль 62% ФОТ (от 237 687,32)</t>
  </si>
  <si>
    <t>ВИ-1. Перегородка противопожарная Syntera-Fireproof EIW15 
светопрозрачная толщина перегородки 72 мм.
Видимая ширина профилей примыкающих к проёму и дверям - 46 мм. Видимая ширина межсекционных профилей - 68 мм, оклеенным на высоту 1200 мм плёнкой Black OUT с одной стороны, с другой - прозрачной противоударной 112 мкм, 
2250х3640(h)мм  с дверью распашной 1000х2100(h)мм светопрозрачной, противопожарной, дымогазонепроницаемой Syntera-Fire 63/90 EIWS 30 в алюминиевой обвязке (полотно: P16, толщина 63 мм, с обвязкой 90 мм. Стальное армирование.
(шт)</t>
  </si>
  <si>
    <t>ВИ-2. Перегородка противопожарная Syntera-Fireproof EIW15 
светопрозрачная толщина перегородки 72 мм. Видимая ширина профилей примыкающих к проёму и дверям - 46 мм. Видимая ширина межсекционных профилей - 68 мм, оклеенным на 
высоту 1200 мм плёнкой Black OUT с одной стороны, с другой - прозрачной противоударной 112 мкм, 4000х3640(h)мм
(шт)</t>
  </si>
  <si>
    <t>ВИ-3. Перегородка противопожарная Syntera-Fireproof EIW15 
светопрозрачная толщина перегородки 72 мм. Видимая ширина профилей примыкающих к проёму и дверям - 46 мм. Видимая ширина межсекционных профилей - 68 мм, оклеенным на 
высоту 1200 мм плёнкой Black OUT с одной стороны, с другой - прозрачной противоударной 112 мкм, 4250х3640(h)мм  с дверью распашной 1000х2100(h)мм светопрозрачной, противопожарной, дымогазонепроницаемой Syntera-Fire 63/90 EIWS 30 в алюминиевой обвязке (полотно: P16, толщина 63 мм, с 
обвязкой 90 мм. Стальное армирование.
(шт)</t>
  </si>
  <si>
    <t>ВИ-4. Перегородка противопожарная Syntera-Fireproof EIW15 
светопрозрачная толщина перегородки 72 мм. Видимая ширина профилей примыкающих к проёму и дверям - 46 мм. Видимая ширина межсекционных профилей - 68 мм, оклеенным на 
высоту 1200 мм плёнкой Black OUT с одной стороны, с другой - прозрачной противоударной 112 мкм, 4000х3640(h)мм  с дверью распашной 1000х2100(h)мм светопрозрачной, противопожарной, дымогазонепроницаемой Syntera-Fire 63/90 EIWS 30 в алюминиевой обвязке (полотно: P16, толщина 63 мм, с 
обвязкой 90 мм. Стальное армирование.
(шт)</t>
  </si>
  <si>
    <t>ВИ-5. Перегородка противопожарная Syntera-Fireproof EIW15 
светопрозрачная толщина перегородки 72 мм. Видимая ширина профилей примыкающих к проёму и дверям - 46 мм. Видимая ширина межсекционных профилей - 68 мм, оклеенным на 
высоту 1200 мм плёнкой Black OUT с одной стороны, с другой - прозрачной противоударной 112 мкм, 5000х3640(h)мм
(шт)</t>
  </si>
  <si>
    <t>фахверк перегородок</t>
  </si>
  <si>
    <t>Монтаж фахверка
(т)</t>
  </si>
  <si>
    <t>Накладные расходы 93% ФОТ (от 3 328,89)</t>
  </si>
  <si>
    <t>Сметная прибыль 62% ФОТ (от 3 328,89)</t>
  </si>
  <si>
    <t>ФССЦ-07.2.03.06-0121</t>
  </si>
  <si>
    <t>Стойки фахверка
(т)</t>
  </si>
  <si>
    <t>ФССЦ-01.7.15.01-0001</t>
  </si>
  <si>
    <t>Анкер-шпилька HST3 M10Х130/50
(шт)</t>
  </si>
  <si>
    <t>перемычки</t>
  </si>
  <si>
    <t>Накладные расходы 92% ФОТ (от 11 356,35)</t>
  </si>
  <si>
    <t>Сметная прибыль 52% ФОТ (от 11 356,35)</t>
  </si>
  <si>
    <t>ФЕР07-05-007-10</t>
  </si>
  <si>
    <t>Укладка перемычек массой до 0,3 т
(100 шт)</t>
  </si>
  <si>
    <t>Накладные расходы 116% ФОТ (от 491,48)</t>
  </si>
  <si>
    <t>Сметная прибыль 80% ФОТ (от 491,48)</t>
  </si>
  <si>
    <t>ФССЦ-05.1.03.09-0025</t>
  </si>
  <si>
    <t>Перемычка брусковая 3ПБ 30-8-п, бетон B15, объем 0,079 м3, расход арматуры 3,86 кг
(шт)</t>
  </si>
  <si>
    <t>Накладные расходы 100% ФОТ (от 1 611,62)</t>
  </si>
  <si>
    <t>Сметная прибыль 49% ФОТ (от 1 611,62)</t>
  </si>
  <si>
    <t>Итого по разделу 8 Стены (1727-1/9-52-АР2-лист 12, 14)</t>
  </si>
  <si>
    <t>Раздел 9. Огнезащитное покрытие стальных конструкций. 1727-1/9-52-АР2-лист 15</t>
  </si>
  <si>
    <t>Накладные расходы 97% ФОТ (от 1 186 490,38)</t>
  </si>
  <si>
    <t>Сметная прибыль 55% ФОТ (от 1 186 490,38)</t>
  </si>
  <si>
    <t>Накладные расходы 97% ФОТ (от 46 169,43)</t>
  </si>
  <si>
    <t>Сметная прибыль 55% ФОТ (от 46 169,43)</t>
  </si>
  <si>
    <t>Накладные расходы 94% ФОТ (от 18 791,05)</t>
  </si>
  <si>
    <t>Сметная прибыль 51% ФОТ (от 18 791,05)</t>
  </si>
  <si>
    <t>Итого по разделу 9 Огнезащитное покрытие стальных конструкций. 1727-1/9-52-АР2-лист 15</t>
  </si>
  <si>
    <t>Раздел 10. Демонтаж 1727-1/9-52-АР2-лист 12</t>
  </si>
  <si>
    <t>Накладные расходы 91% ФОТ (от 162 117,18)</t>
  </si>
  <si>
    <t>Сметная прибыль 52% ФОТ (от 162 117,18)</t>
  </si>
  <si>
    <t>ФЕР46-04-012-03</t>
  </si>
  <si>
    <t>Разборка деревянных заполнений проемов: дверных и воротных  (мусор: 0,105*2,5=0,2625 тн)
(100 м2)</t>
  </si>
  <si>
    <t>Накладные расходы 91% ФОТ (от 1 141,86)</t>
  </si>
  <si>
    <t>Сметная прибыль 52% ФОТ (от 1 141,86)</t>
  </si>
  <si>
    <t>Накладные расходы 93% ФОТ (от 7 694,92)</t>
  </si>
  <si>
    <t>Сметная прибыль 62% ФОТ (от 7 694,92)</t>
  </si>
  <si>
    <t>ФЕР09-03-029-01</t>
  </si>
  <si>
    <t>(Демонтаж) Монтаж лестниц прямолинейных и криволинейных, пожарных с ограждением
(т)</t>
  </si>
  <si>
    <t>Накладные расходы 93% ФОТ (от 14 227,86)</t>
  </si>
  <si>
    <t>Сметная прибыль 62% ФОТ (от 14 227,86)</t>
  </si>
  <si>
    <t>Итого по разделу 10 Демонтаж 1727-1/9-52-АР2-лист 12</t>
  </si>
  <si>
    <t>Раздел 11. Погрузка и вывоз мусора</t>
  </si>
  <si>
    <t>ФССЦпг-03-21-01-101
ТБО Тимохово</t>
  </si>
  <si>
    <t>Перевозка грузов I класса автомобилями-самосвалами грузоподъемностью 10 т работающих вне карьера на расстояние до 101 км
(1 т груза)</t>
  </si>
  <si>
    <t>Итого по разделу 11 Погрузка и вывоз мусора</t>
  </si>
  <si>
    <t>Накладные расходы 94% ФОТ (от 26 542,12)</t>
  </si>
  <si>
    <t>Сметная прибыль 51% ФОТ (от 26 542,12)</t>
  </si>
  <si>
    <t>Накладные расходы 94% ФОТ (от 54 594,06)</t>
  </si>
  <si>
    <t>Сметная прибыль 51% ФОТ (от 54 594,06)</t>
  </si>
  <si>
    <t>Накладные расходы 94% ФОТ (от 339 739,11)</t>
  </si>
  <si>
    <t>Сметная прибыль 51% ФОТ (от 339 739,11)</t>
  </si>
  <si>
    <t>СМЕТА № 02-01-01</t>
  </si>
  <si>
    <t>на Конструктивные решения. Марка КЖ1. Этап 1, АО " МЕТРОВАГОНМАШ"</t>
  </si>
  <si>
    <t>Раздел 1. Элементы подземного хозяйства и плиты пола между осями 1-33/И-И3 (лист 2, 20, 21)</t>
  </si>
  <si>
    <t>ФЕР46-04-009-01</t>
  </si>
  <si>
    <t>Разборка бетонных оснований под полы: на гравии
(м3)</t>
  </si>
  <si>
    <t>Накладные расходы 91% ФОТ (от 317 893,72)</t>
  </si>
  <si>
    <t>Сметная прибыль 52% ФОТ (от 317 893,72)</t>
  </si>
  <si>
    <t>ФЕР29-02-027-01</t>
  </si>
  <si>
    <t>Разбивка железобетонных конструкций экскаватором с гидромолотом с погрузкой в автомобили-самосвалы при толщине разбиваемого слоя: до 0,5 м
(м3)</t>
  </si>
  <si>
    <t>Накладные расходы 126% ФОТ (от 545 025,68)</t>
  </si>
  <si>
    <t>Сметная прибыль 60% ФОТ (от 545 025,68)</t>
  </si>
  <si>
    <t>ФССЦпг-03-21-01-110</t>
  </si>
  <si>
    <t>Строительные работы</t>
  </si>
  <si>
    <t>Накладные расходы 102% ФОТ (от 234 468,84)</t>
  </si>
  <si>
    <t>Сметная прибыль 58% ФОТ (от 234 468,84)</t>
  </si>
  <si>
    <t>Смеси бетонные тяжелого бетона (БСТ), класс B7,5 (М100)
(м3)</t>
  </si>
  <si>
    <t>ФЕР06-01-001-16</t>
  </si>
  <si>
    <t>Устройство фундаментных плит железобетонных: плоских
(100 м3)</t>
  </si>
  <si>
    <t>Накладные расходы 102% ФОТ (от 902 760,74)</t>
  </si>
  <si>
    <t>Сметная прибыль 58% ФОТ (от 902 760,74)</t>
  </si>
  <si>
    <t>ФССЦ-04.3.02.04-0154</t>
  </si>
  <si>
    <t>Смеси бетонные, БСГ, тяжелого бетона на гранитном щебне, фракция 5-20 мм, класс: B25 (М350), П3, F150, W6
(м3)</t>
  </si>
  <si>
    <t>ФССЦ-08.4.03.03-0004</t>
  </si>
  <si>
    <t>Сталь арматурная рифленая свариваемая, класс А500С, диаметр 12 мм
(т)</t>
  </si>
  <si>
    <t>ФССЦ-08.4.03.02-0003</t>
  </si>
  <si>
    <t>Сталь арматурная, горячекатаная, гладкая, класс А-I, диаметр 10 мм
(т)</t>
  </si>
  <si>
    <t>Накладные расходы 102% ФОТ (от 137 622,08)</t>
  </si>
  <si>
    <t>Сметная прибыль 58% ФОТ (от 137 622,08)</t>
  </si>
  <si>
    <t>Накладные расходы 102% ФОТ (от 11 022,53)</t>
  </si>
  <si>
    <t>Сметная прибыль 58% ФОТ (от 11 022,53)</t>
  </si>
  <si>
    <t>ФССЦ-23.3.06.02-0006</t>
  </si>
  <si>
    <t>Трубы стальные сварные оцинкованные водогазопроводные с резьбой, обыкновенные, номинальный диаметр 50 мм, толщина стенки 3,5 мм
(м)</t>
  </si>
  <si>
    <t>ФССЦ-23.5.02.02-0037</t>
  </si>
  <si>
    <t>Трубы стальные электросварные прямошовные со снятой фаской из стали марок Ст2кп-Ст4кп и Ст2пс-Ст4пс, наружный диаметр 76 мм, толщина стенки 3,5 мм
(м)</t>
  </si>
  <si>
    <t>Накладные расходы 102% ФОТ (от 6 555,50)</t>
  </si>
  <si>
    <t>Сметная прибыль 58% ФОТ (от 6 555,50)</t>
  </si>
  <si>
    <t>ФССЦ-23.5.02.02-0055</t>
  </si>
  <si>
    <t>Трубы стальные электросварные прямошовные со снятой фаской из стали марок Ст2кп-Ст4кп и Ст2пс-Ст4пс, наружный диаметр 108 мм, толщина стенки 4 мм
(м)</t>
  </si>
  <si>
    <t>ФССЦ-23.1.02.06-0019</t>
  </si>
  <si>
    <t>Хомут металлический с шурупом для крепления трубопроводов диаметром: 108-116 мм
(10 шт)</t>
  </si>
  <si>
    <t>ФССЦ-01.7.15.12-0043</t>
  </si>
  <si>
    <t>Шпильки оцинкованные стяжные, диаметр 12 мм, длина 700-1050 мм
(т)</t>
  </si>
  <si>
    <t>ФЕР07-01-037-02</t>
  </si>
  <si>
    <t>Заполнение вертикальных швов стеновых панелей: упругими прокладками
(100 м)</t>
  </si>
  <si>
    <t>Накладные расходы 110% ФОТ (от 1 657,85)</t>
  </si>
  <si>
    <t>Сметная прибыль 73% ФОТ (от 1 657,85)</t>
  </si>
  <si>
    <t>УПД № УТ-495 от 05.10.23 г.</t>
  </si>
  <si>
    <t>Гидроизоляционная шпонка типа ДЗС 140/50-2/40
(м)</t>
  </si>
  <si>
    <t>Накладные расходы 110% ФОТ (от 40 341,09)</t>
  </si>
  <si>
    <t>Сметная прибыль 73% ФОТ (от 40 341,09)</t>
  </si>
  <si>
    <t>Профильный уплотнитель типа Ёлочка-А 32
(м)</t>
  </si>
  <si>
    <t>ФЕР46-08-022-05</t>
  </si>
  <si>
    <t>Гидроизоляция набухающей самоклеящейся лентой: горизонтальных швов
(100 м)</t>
  </si>
  <si>
    <t>Накладные расходы 103% ФОТ (от 869,36)</t>
  </si>
  <si>
    <t>Сметная прибыль 59% ФОТ (от 869,36)</t>
  </si>
  <si>
    <t>Гидроизоляционная лента Герлен Т-1,5-80
(м)</t>
  </si>
  <si>
    <t>Изоляция изделиями из волокнистых и зернистых материалов с креплением на клее и дюбелями холодных поверхностей: внутренних стен и перегородок
(100 м2)</t>
  </si>
  <si>
    <t>Накладные расходы 97% ФОТ (от 21 007,13)</t>
  </si>
  <si>
    <t>Сметная прибыль 55% ФОТ (от 21 007,13)</t>
  </si>
  <si>
    <t>ФССЦ-12.2.05.09-0043</t>
  </si>
  <si>
    <t>Плиты теплоизоляционные из экструзионного вспененного полистирола ПЕНОПЛЭКС-35
(м3)</t>
  </si>
  <si>
    <t>ФЕР46-08-022-04</t>
  </si>
  <si>
    <t>Гидроизоляция полиуретановым герметиком с уплотнением пенополиэтиленовым прокладочным шнуром: вертикальных швов
(100 м)</t>
  </si>
  <si>
    <t>Накладные расходы 103% ФОТ (от 55 134,66)</t>
  </si>
  <si>
    <t>Сметная прибыль 59% ФОТ (от 55 134,66)</t>
  </si>
  <si>
    <t>ФССЦ-01.7.07.26-0021</t>
  </si>
  <si>
    <t>Шнур пенополиэтиленовый теплоизоляционный прокладочный "Вилатерм",: сечение круглое с отверстием, диаметр 30 мм
(100 м)</t>
  </si>
  <si>
    <t>ФССЦ-14.5.01.06-0020</t>
  </si>
  <si>
    <t>Герметик полиуретановый: САЗИЛАСТ 25, долговременная герметизация швов
(кг)</t>
  </si>
  <si>
    <t>ФЕР08-01-003-07</t>
  </si>
  <si>
    <t>Гидроизоляция боковая обмазочная битумная в 2 слоя по выровненной поверхности бутовой кладки, кирпичу, бетону
(100 м2)</t>
  </si>
  <si>
    <t>Накладные расходы 110% ФОТ (от 358 511,03)</t>
  </si>
  <si>
    <t>Сметная прибыль 69% ФОТ (от 358 511,03)</t>
  </si>
  <si>
    <t>ФСЭМ-91.08.04-021</t>
  </si>
  <si>
    <t>Котлы битумные передвижные 400 л
(маш.-ч)</t>
  </si>
  <si>
    <t>Накладные расходы 110% ФОТ (от 0,00)</t>
  </si>
  <si>
    <t>Сметная прибыль 69% ФОТ (от 0,00)</t>
  </si>
  <si>
    <t>1-3-9</t>
  </si>
  <si>
    <t>Затраты труда рабочих (ср 3,9)
(чел.-ч)</t>
  </si>
  <si>
    <t>Накладные расходы 110% ФОТ (от -39 083,04)</t>
  </si>
  <si>
    <t>Сметная прибыль 69% ФОТ (от -39 083,04)</t>
  </si>
  <si>
    <t>ФССЦ-01.2.03.05-0010</t>
  </si>
  <si>
    <t>Праймер битумный производства «Техно-Николь» (Праймер №01 Технониколь)
(т)</t>
  </si>
  <si>
    <t>ФССЦ-01.2.03.03-0122
(Технониколь 21 "Техномаст")</t>
  </si>
  <si>
    <t>ФЕР08-01-008-05</t>
  </si>
  <si>
    <t>Устройство боковой изоляции: методом механического крепления
(100 м2)</t>
  </si>
  <si>
    <t>Накладные расходы 110% ФОТ (от 24 432,73)</t>
  </si>
  <si>
    <t>Сметная прибыль 69% ФОТ (от 24 432,73)</t>
  </si>
  <si>
    <t>ФССЦ-01.7.15.07-0006</t>
  </si>
  <si>
    <t>Дюбели монтажные стальные
(10 шт)</t>
  </si>
  <si>
    <t>Профилированная мембрана Planter-standart
(м2)</t>
  </si>
  <si>
    <t>Крепежный элемент Planter fixing
(шт)</t>
  </si>
  <si>
    <t>Лента PlanterBand, 10 м.п.
(шт)</t>
  </si>
  <si>
    <t>ФЕР46-03-017-05</t>
  </si>
  <si>
    <t>Заделка отверстий, гнезд и борозд: в стенах и перегородках бетонных площадью до 0,1 м2 (заделка отверстий "ВК")
(м3)</t>
  </si>
  <si>
    <t>Накладные расходы 103% ФОТ (от 3 326,57)</t>
  </si>
  <si>
    <t>Сметная прибыль 59% ФОТ (от 3 326,57)</t>
  </si>
  <si>
    <t>КТтрон-3 Л400 (литьевой ремонтный состав)
(кг)</t>
  </si>
  <si>
    <t>ФЕР09-03-049-01</t>
  </si>
  <si>
    <t>Монтаж съемных металлических полов из плит размером 500х500 мм: стальных штампованных
(100 м2)</t>
  </si>
  <si>
    <t>Накладные расходы 93% ФОТ (от 74 368,27)</t>
  </si>
  <si>
    <t>Сметная прибыль 62% ФОТ (от 74 368,27)</t>
  </si>
  <si>
    <t>ФССЦ-07.2.07.13-0181</t>
  </si>
  <si>
    <t>Стальные настилы и щиты междуэтажных перекрытий зданий производственного назначения (Съемный щит Щ2)
(т)</t>
  </si>
  <si>
    <t>Накладные расходы 94% ФОТ (от 14 101,39)</t>
  </si>
  <si>
    <t>Сметная прибыль 51% ФОТ (от 14 101,39)</t>
  </si>
  <si>
    <t>Окраска металлических огрунтованных поверхностей: эмалью ПФ-115 (2 слоя)
(100 м2)</t>
  </si>
  <si>
    <t>Накладные расходы 94% ФОТ (от 9 832,27)</t>
  </si>
  <si>
    <t>Сметная прибыль 51% ФОТ (от 9 832,27)</t>
  </si>
  <si>
    <t>ФЕР06-07-002-02</t>
  </si>
  <si>
    <t>Устройство поясов: без опалубки (заполнение канала ВС)
(100 м3)</t>
  </si>
  <si>
    <t>Накладные расходы 102% ФОТ (от 5 764,25)</t>
  </si>
  <si>
    <t>Сметная прибыль 58% ФОТ (от 5 764,25)</t>
  </si>
  <si>
    <t>Итого по разделу 1 Элементы подземного хозяйства и плиты пола между осями 1-33/И-И3 (лист 2, 20, 21)</t>
  </si>
  <si>
    <t>Раздел 2. Фундамент Ф1 под рельсовые пути (лист 5)</t>
  </si>
  <si>
    <t>Накладные расходы 102% ФОТ (от 10 283,72)</t>
  </si>
  <si>
    <t>Сметная прибыль 58% ФОТ (от 10 283,72)</t>
  </si>
  <si>
    <t>Накладные расходы 102% ФОТ (от 54 529,17)</t>
  </si>
  <si>
    <t>Сметная прибыль 58% ФОТ (от 54 529,17)</t>
  </si>
  <si>
    <t>Сетка сварная из холоднотянутой проволоки 4-5 мм (Сетка сварная из арматурной проволоки без покрытия, диаметр проволоки 5,0 мм, размер ячейки 100х100 мм)
(т)</t>
  </si>
  <si>
    <t>Устройство поясов: без опалубки (для заливки)
(100 м3)</t>
  </si>
  <si>
    <t>Накладные расходы 102% ФОТ (от 69 171,08)</t>
  </si>
  <si>
    <t>Сметная прибыль 58% ФОТ (от 69 171,08)</t>
  </si>
  <si>
    <t>Накладные расходы 102% ФОТ (от 17 200,95)</t>
  </si>
  <si>
    <t>Сметная прибыль 58% ФОТ (от 17 200,95)</t>
  </si>
  <si>
    <t>Установка стальных конструкций, остающихся в теле бетона (ЗД-3)
(т)</t>
  </si>
  <si>
    <t>Накладные расходы 102% ФОТ (от 29 981,27)</t>
  </si>
  <si>
    <t>Сметная прибыль 58% ФОТ (от 29 981,27)</t>
  </si>
  <si>
    <t>Накладные расходы 110% ФОТ (от 24 325,26)</t>
  </si>
  <si>
    <t>Сметная прибыль 69% ФОТ (от 24 325,26)</t>
  </si>
  <si>
    <t>Накладные расходы 110% ФОТ (от -2 651,82)</t>
  </si>
  <si>
    <t>Сметная прибыль 69% ФОТ (от -2 651,82)</t>
  </si>
  <si>
    <t>Итого по разделу 2 Фундамент Ф1 под рельсовые пути (лист 5)</t>
  </si>
  <si>
    <t>Раздел 3. Приямки (лист 5, 20, 21)</t>
  </si>
  <si>
    <t>- приямки Пр1/Пр1а</t>
  </si>
  <si>
    <t>Накладные расходы 102% ФОТ (от 1 118,87)</t>
  </si>
  <si>
    <t>Сметная прибыль 58% ФОТ (от 1 118,87)</t>
  </si>
  <si>
    <t>ФЕР06-13-001-03</t>
  </si>
  <si>
    <t>Устройство стен и плоских днищ при толщине: до 150 мм прямоугольных сооружений
(100 м3)</t>
  </si>
  <si>
    <t>Накладные расходы 102% ФОТ (от 51 617,30)</t>
  </si>
  <si>
    <t>Сметная прибыль 58% ФОТ (от 51 617,30)</t>
  </si>
  <si>
    <t>Накладные расходы 110% ФОТ (от 6 113,16)</t>
  </si>
  <si>
    <t>Сметная прибыль 69% ФОТ (от 6 113,16)</t>
  </si>
  <si>
    <t>Накладные расходы 110% ФОТ (от -666,42)</t>
  </si>
  <si>
    <t>Сметная прибыль 69% ФОТ (от -666,42)</t>
  </si>
  <si>
    <t>ФЕР06-14-002-01</t>
  </si>
  <si>
    <t>Устройство деформационных швов в емкостных сооружениях с применением: резиновых прокладок
(100 м)</t>
  </si>
  <si>
    <t>Накладные расходы 102% ФОТ (от 3 748,13)</t>
  </si>
  <si>
    <t>Сметная прибыль 58% ФОТ (от 3 748,13)</t>
  </si>
  <si>
    <t>ФССЦ-01.7.19.04-0031</t>
  </si>
  <si>
    <t>Прокладки резиновые (пластина техническая прессованная)
(кг)</t>
  </si>
  <si>
    <t>Бентонитовый шнур ПНБ 25х15мм
(м)</t>
  </si>
  <si>
    <t>Заделка отверстий, гнезд и борозд: в стенах и перегородках бетонных площадью до 0,1 м2
(м3)</t>
  </si>
  <si>
    <t>Накладные расходы 103% ФОТ (от 18 628,79)</t>
  </si>
  <si>
    <t>Сметная прибыль 59% ФОТ (от 18 628,79)</t>
  </si>
  <si>
    <t>Накладные расходы 93% ФОТ (от 3 528,43)</t>
  </si>
  <si>
    <t>Сметная прибыль 62% ФОТ (от 3 528,43)</t>
  </si>
  <si>
    <t>Стальные настилы и щиты междуэтажных перекрытий зданий производственного назначения (съемный щит Щ1)
(т)</t>
  </si>
  <si>
    <t>Накладные расходы 94% ФОТ (от 322,42)</t>
  </si>
  <si>
    <t>Сметная прибыль 51% ФОТ (от 322,42)</t>
  </si>
  <si>
    <t>Накладные расходы 94% ФОТ (от 224,81)</t>
  </si>
  <si>
    <t>Сметная прибыль 51% ФОТ (от 224,81)</t>
  </si>
  <si>
    <t>Накладные расходы 102% ФОТ (от 508,94)</t>
  </si>
  <si>
    <t>Сметная прибыль 58% ФОТ (от 508,94)</t>
  </si>
  <si>
    <t>ФЕР06-03-004-09</t>
  </si>
  <si>
    <t>Установка закладных деталей весом: до 4 кг
(т)</t>
  </si>
  <si>
    <t>Накладные расходы 102% ФОТ (от 19 206,84)</t>
  </si>
  <si>
    <t>Сметная прибыль 58% ФОТ (от 19 206,84)</t>
  </si>
  <si>
    <t>ФССЦ-08.4.01.02-0001</t>
  </si>
  <si>
    <t>Детали закладные, вес до 1 кг
(т)</t>
  </si>
  <si>
    <t>Накладные расходы 102% ФОТ (от 5 917,36)</t>
  </si>
  <si>
    <t>Сметная прибыль 58% ФОТ (от 5 917,36)</t>
  </si>
  <si>
    <t>ФССЦ-07.2.07.04-0012</t>
  </si>
  <si>
    <t>Прочие индивидуальные сварные конструкции из листовой стали толщиной 3-10 мм, масса сборочной единицы до 0,1 т
(т)</t>
  </si>
  <si>
    <t>Накладные расходы 102% ФОТ (от 6 156,25)</t>
  </si>
  <si>
    <t>Сметная прибыль 58% ФОТ (от 6 156,25)</t>
  </si>
  <si>
    <t>- приямок Пр2</t>
  </si>
  <si>
    <t>Накладные расходы 102% ФОТ (от 370,21)</t>
  </si>
  <si>
    <t>Сметная прибыль 58% ФОТ (от 370,21)</t>
  </si>
  <si>
    <t>Накладные расходы 102% ФОТ (от 21 937,35)</t>
  </si>
  <si>
    <t>Сметная прибыль 58% ФОТ (от 21 937,35)</t>
  </si>
  <si>
    <t>Накладные расходы 110% ФОТ (от 2 598,10)</t>
  </si>
  <si>
    <t>Сметная прибыль 69% ФОТ (от 2 598,10)</t>
  </si>
  <si>
    <t>Накладные расходы 110% ФОТ (от 3 540,98)</t>
  </si>
  <si>
    <t>Сметная прибыль 69% ФОТ (от 3 540,98)</t>
  </si>
  <si>
    <t>Накладные расходы 102% ФОТ (от 1 405,55)</t>
  </si>
  <si>
    <t>Сметная прибыль 58% ФОТ (от 1 405,55)</t>
  </si>
  <si>
    <t>Накладные расходы 103% ФОТ (от 6 985,79)</t>
  </si>
  <si>
    <t>Сметная прибыль 59% ФОТ (от 6 985,79)</t>
  </si>
  <si>
    <t>Накладные расходы 102% ФОТ (от 327,18)</t>
  </si>
  <si>
    <t>Сметная прибыль 58% ФОТ (от 327,18)</t>
  </si>
  <si>
    <t>Накладные расходы 102% ФОТ (от 11 569,03)</t>
  </si>
  <si>
    <t>Сметная прибыль 58% ФОТ (от 11 569,03)</t>
  </si>
  <si>
    <t>Накладные расходы 102% ФОТ (от 3 585,22)</t>
  </si>
  <si>
    <t>Сметная прибыль 58% ФОТ (от 3 585,22)</t>
  </si>
  <si>
    <t>Накладные расходы 102% ФОТ (от 3 243,62)</t>
  </si>
  <si>
    <t>Сметная прибыль 58% ФОТ (от 3 243,62)</t>
  </si>
  <si>
    <t>- приямок Пр3</t>
  </si>
  <si>
    <t>Накладные расходы 102% ФОТ (от 1 645,40)</t>
  </si>
  <si>
    <t>Сметная прибыль 58% ФОТ (от 1 645,40)</t>
  </si>
  <si>
    <t>Накладные расходы 102% ФОТ (от 75 705,37)</t>
  </si>
  <si>
    <t>Сметная прибыль 58% ФОТ (от 75 705,37)</t>
  </si>
  <si>
    <t>Накладные расходы 110% ФОТ (от 8 660,30)</t>
  </si>
  <si>
    <t>Сметная прибыль 69% ФОТ (от 8 660,30)</t>
  </si>
  <si>
    <t>Накладные расходы 110% ФОТ (от -944,10)</t>
  </si>
  <si>
    <t>Сметная прибыль 69% ФОТ (от -944,10)</t>
  </si>
  <si>
    <t>Накладные расходы 102% ФОТ (от 775,52)</t>
  </si>
  <si>
    <t>Сметная прибыль 58% ФОТ (от 775,52)</t>
  </si>
  <si>
    <t>Накладные расходы 102% ФОТ (от 25 946,08)</t>
  </si>
  <si>
    <t>Сметная прибыль 58% ФОТ (от 25 946,08)</t>
  </si>
  <si>
    <t>Накладные расходы 102% ФОТ (от 7 889,80)</t>
  </si>
  <si>
    <t>Сметная прибыль 58% ФОТ (от 7 889,80)</t>
  </si>
  <si>
    <t>Накладные расходы 102% ФОТ (от 9 995,64)</t>
  </si>
  <si>
    <t>Сметная прибыль 58% ФОТ (от 9 995,64)</t>
  </si>
  <si>
    <t>- приямок Пр4</t>
  </si>
  <si>
    <t>Накладные расходы 102% ФОТ (от 329,08)</t>
  </si>
  <si>
    <t>Сметная прибыль 58% ФОТ (от 329,08)</t>
  </si>
  <si>
    <t>Накладные расходы 102% ФОТ (от 12 904,33)</t>
  </si>
  <si>
    <t>Сметная прибыль 58% ФОТ (от 12 904,33)</t>
  </si>
  <si>
    <t>Накладные расходы 110% ФОТ (от 1 655,64)</t>
  </si>
  <si>
    <t>Сметная прибыль 69% ФОТ (от 1 655,64)</t>
  </si>
  <si>
    <t>Накладные расходы 110% ФОТ (от -180,49)</t>
  </si>
  <si>
    <t>Сметная прибыль 69% ФОТ (от -180,49)</t>
  </si>
  <si>
    <t>Накладные расходы 102% ФОТ (от 468,52)</t>
  </si>
  <si>
    <t>Сметная прибыль 58% ФОТ (от 468,52)</t>
  </si>
  <si>
    <t>Накладные расходы 103% ФОТ (от 2 328,60)</t>
  </si>
  <si>
    <t>Сметная прибыль 59% ФОТ (от 2 328,60)</t>
  </si>
  <si>
    <t>Накладные расходы 102% ФОТ (от 218,12)</t>
  </si>
  <si>
    <t>Сметная прибыль 58% ФОТ (от 218,12)</t>
  </si>
  <si>
    <t>Накладные расходы 102% ФОТ (от 8 536,37)</t>
  </si>
  <si>
    <t>Сметная прибыль 58% ФОТ (от 8 536,37)</t>
  </si>
  <si>
    <t>Накладные расходы 102% ФОТ (от 2 216,11)</t>
  </si>
  <si>
    <t>Сметная прибыль 58% ФОТ (от 2 216,11)</t>
  </si>
  <si>
    <t>Накладные расходы 102% ФОТ (от 1 886,59)</t>
  </si>
  <si>
    <t>Сметная прибыль 58% ФОТ (от 1 886,59)</t>
  </si>
  <si>
    <t>Итого по разделу 3 Приямки (лист 5, 20, 21)</t>
  </si>
  <si>
    <t>Раздел 4. Земляные работы при устройстве смотровых ям (лист 2, 13)</t>
  </si>
  <si>
    <t>ФЕР01-01-019-02</t>
  </si>
  <si>
    <t>Разработка грунта с погрузкой на автомобили-самосвалы в котлованах объемом до 1000 м3 экскаваторами с ковшом вместимостью 0,5 м3, группа грунтов: 2
(1000 м3)</t>
  </si>
  <si>
    <t>Накладные расходы 92% ФОТ (от 84 015,66)</t>
  </si>
  <si>
    <t>Сметная прибыль 46% ФОТ (от 84 015,66)</t>
  </si>
  <si>
    <t>ФЕР01-02-055-02</t>
  </si>
  <si>
    <t>Разработка грунта вручную с креплениями в траншеях шириной до 2 м, глубиной: до 2 м, группа грунтов 2
(100 м3)</t>
  </si>
  <si>
    <t>Накладные расходы 89% ФОТ (от 166 007,88)</t>
  </si>
  <si>
    <t>Сметная прибыль 40% ФОТ (от 166 007,88)</t>
  </si>
  <si>
    <t>ФЕР01-01-033-01</t>
  </si>
  <si>
    <t>Засыпка траншей и котлованов с перемещением грунта до 5 м бульдозерами мощностью: 59 кВт (80 л.с.), группа грунтов 1
(1000 м3)</t>
  </si>
  <si>
    <t>Накладные расходы 92% ФОТ (от 5 436,05)</t>
  </si>
  <si>
    <t>Сметная прибыль 46% ФОТ (от 5 436,05)</t>
  </si>
  <si>
    <t>ФЕР01-02-061-01</t>
  </si>
  <si>
    <t>Засыпка вручную траншей, пазух котлованов и ям, группа грунтов: 1
(100 м3)</t>
  </si>
  <si>
    <t>Накладные расходы 89% ФОТ (от 103 528,07)</t>
  </si>
  <si>
    <t>Сметная прибыль 40% ФОТ (от 103 528,07)</t>
  </si>
  <si>
    <t>ФССЦ-02.3.01.02-1012</t>
  </si>
  <si>
    <t>Песок природный II класс, средний, круглые сита
(м3)</t>
  </si>
  <si>
    <t>Погрузка при автомобильных перевозках мусора строительного с погрузкой экскаваторами емкостью ковша до 0,5 м3
(1 т груза)</t>
  </si>
  <si>
    <t>Итого по разделу 4 Земляные работы при устройстве смотровых ям (лист 2, 13)</t>
  </si>
  <si>
    <t>Раздел 5. Смотровая канава Кс1 между осями 3-11/И1-И2 (лист 6, 20, 21)</t>
  </si>
  <si>
    <t>- смотровая канава</t>
  </si>
  <si>
    <t>Накладные расходы 102% ФОТ (от 15 384,45)</t>
  </si>
  <si>
    <t>Сметная прибыль 58% ФОТ (от 15 384,45)</t>
  </si>
  <si>
    <t>ФЕР29-02-034-06</t>
  </si>
  <si>
    <t>Устройство монолитных железобетонных смотровых ям в тупиках
(100 м3)</t>
  </si>
  <si>
    <t>Накладные расходы 126% ФОТ (от 334 193,59)</t>
  </si>
  <si>
    <t>Сметная прибыль 60% ФОТ (от 334 193,59)</t>
  </si>
  <si>
    <t>ФССЦ-08.4.03.03-0008</t>
  </si>
  <si>
    <t>Сталь арматурная рифленая свариваемая, класс А500С, диаметр 20 мм
(т)</t>
  </si>
  <si>
    <t>Накладные расходы 102% ФОТ (от 78 641,19)</t>
  </si>
  <si>
    <t>Сметная прибыль 58% ФОТ (от 78 641,19)</t>
  </si>
  <si>
    <t>Накладные расходы 102% ФОТ (от 14 706,37)</t>
  </si>
  <si>
    <t>Сметная прибыль 58% ФОТ (от 14 706,37)</t>
  </si>
  <si>
    <t>ФССЦ-23.5.02.02-0029</t>
  </si>
  <si>
    <t>Трубы стальные электросварные прямошовные со снятой фаской из стали марок БСт2кп-БСт4кп и БСт2пс-БСт4пс, наружный диаметр 40 мм, толщина стенки 3 мм
(м)</t>
  </si>
  <si>
    <t>Накладные расходы 110% ФОТ (от 4 789,35)</t>
  </si>
  <si>
    <t>Сметная прибыль 73% ФОТ (от 4 789,35)</t>
  </si>
  <si>
    <t>Гидрошпонка Аквастоп ХВН-120 (2х0,6)
(м)</t>
  </si>
  <si>
    <t>ФЕР11-01-002-09</t>
  </si>
  <si>
    <t>Устройство подстилающих слоев: бетонных (стяжка в приямках)
(м3)</t>
  </si>
  <si>
    <t>Накладные расходы 112% ФОТ (от 57,40)</t>
  </si>
  <si>
    <t>Сметная прибыль 65% ФОТ (от 57,40)</t>
  </si>
  <si>
    <t>Накладные расходы 110% ФОТ (от 56 674,03)</t>
  </si>
  <si>
    <t>Сметная прибыль 69% ФОТ (от 56 674,03)</t>
  </si>
  <si>
    <t>Накладные расходы 110% ФОТ (от -6 178,31)</t>
  </si>
  <si>
    <t>Сметная прибыль 69% ФОТ (от -6 178,31)</t>
  </si>
  <si>
    <t>Накладные расходы 110% ФОТ (от 294,73)</t>
  </si>
  <si>
    <t>Сметная прибыль 73% ФОТ (от 294,73)</t>
  </si>
  <si>
    <t>Накладные расходы 103% ФОТ (от 154,55)</t>
  </si>
  <si>
    <t>Сметная прибыль 59% ФОТ (от 154,55)</t>
  </si>
  <si>
    <t>Накладные расходы 97% ФОТ (от 434,63)</t>
  </si>
  <si>
    <t>Сметная прибыль 55% ФОТ (от 434,63)</t>
  </si>
  <si>
    <t>ФССЦ-14.1.06.04-0001</t>
  </si>
  <si>
    <t>Клей для приклеивания минеральной ваты
(кг)</t>
  </si>
  <si>
    <t>Накладные расходы 93% ФОТ (от 3 238,19)</t>
  </si>
  <si>
    <t>Сметная прибыль 62% ФОТ (от 3 238,19)</t>
  </si>
  <si>
    <t>Люк напольный на газовых амортизаторах, посадочный размер 1000х1000мм
(шт.)</t>
  </si>
  <si>
    <t>ФЕР08-02-007-03</t>
  </si>
  <si>
    <t>Установка металлических решеток приямков
(т)</t>
  </si>
  <si>
    <t>Накладные расходы 110% ФОТ (от 506,25)</t>
  </si>
  <si>
    <t>Сметная прибыль 69% ФОТ (от 506,25)</t>
  </si>
  <si>
    <t>Настил SP 850х850 (34х38/30х2)
(шт.)</t>
  </si>
  <si>
    <t>- лестница</t>
  </si>
  <si>
    <t>Накладные расходы 102% ФОТ (от 1 555,62)</t>
  </si>
  <si>
    <t>Сметная прибыль 58% ФОТ (от 1 555,62)</t>
  </si>
  <si>
    <t>ФЕР06-01-004-01</t>
  </si>
  <si>
    <t>Устройство: бетонных ступеней
(м3)</t>
  </si>
  <si>
    <t>Накладные расходы 102% ФОТ (от 19 101,37)</t>
  </si>
  <si>
    <t>Сметная прибыль 58% ФОТ (от 19 101,37)</t>
  </si>
  <si>
    <t>- выходы из смотровой ямы, совмещенные с приямком под "ЭМ"</t>
  </si>
  <si>
    <t>Накладные расходы 102% ФОТ (от 822,69)</t>
  </si>
  <si>
    <t>Сметная прибыль 58% ФОТ (от 822,69)</t>
  </si>
  <si>
    <t>ФЕР06-01-004-04</t>
  </si>
  <si>
    <t>Устройство: железобетонных ступеней
(м3)</t>
  </si>
  <si>
    <t>Накладные расходы 102% ФОТ (от 54 061,25)</t>
  </si>
  <si>
    <t>Сметная прибыль 58% ФОТ (от 54 061,25)</t>
  </si>
  <si>
    <t>ФССЦ-08.4.03.02-0007</t>
  </si>
  <si>
    <t>Сталь арматурная, горячекатаная, гладкая, класс А-I, диаметр 20-22 мм
(т)</t>
  </si>
  <si>
    <t>Накладные расходы 102% ФОТ (от 2 714,04)</t>
  </si>
  <si>
    <t>Сметная прибыль 58% ФОТ (от 2 714,04)</t>
  </si>
  <si>
    <t>Накладные расходы 93% ФОТ (от 359,60)</t>
  </si>
  <si>
    <t>Сметная прибыль 62% ФОТ (от 359,60)</t>
  </si>
  <si>
    <t>ФССЦ-07.2.07.12-0019</t>
  </si>
  <si>
    <t>Элементы конструктивные зданий и сооружений с преобладанием горячекатаных профилей, средняя масса сборочной единицы до 0,1 т
(т)</t>
  </si>
  <si>
    <t>Накладные расходы 110% ФОТ (от 368,41)</t>
  </si>
  <si>
    <t>Сметная прибыль 73% ФОТ (от 368,41)</t>
  </si>
  <si>
    <t>Накладные расходы 93% ФОТ (от 2 934,56)</t>
  </si>
  <si>
    <t>Сметная прибыль 62% ФОТ (от 2 934,56)</t>
  </si>
  <si>
    <t>Стальные настилы и щиты междуэтажных перекрытий зданий производственного назначения (съемный щит Щ3)
(т)</t>
  </si>
  <si>
    <t>Накладные расходы 94% ФОТ (от 124,01)</t>
  </si>
  <si>
    <t>Сметная прибыль 51% ФОТ (от 124,01)</t>
  </si>
  <si>
    <t>Накладные расходы 94% ФОТ (от 86,47)</t>
  </si>
  <si>
    <t>Сметная прибыль 51% ФОТ (от 86,47)</t>
  </si>
  <si>
    <t>Накладные расходы 102% ФОТ (от 121,17)</t>
  </si>
  <si>
    <t>Сметная прибыль 58% ФОТ (от 121,17)</t>
  </si>
  <si>
    <t>Накладные расходы 102% ФОТ (от 5 503,71)</t>
  </si>
  <si>
    <t>Сметная прибыль 58% ФОТ (от 5 503,71)</t>
  </si>
  <si>
    <t>Накладные расходы 102% ФОТ (от 1 311,10)</t>
  </si>
  <si>
    <t>Сметная прибыль 58% ФОТ (от 1 311,10)</t>
  </si>
  <si>
    <t>Накладные расходы 110% ФОТ (от 4 533,92)</t>
  </si>
  <si>
    <t>Сметная прибыль 69% ФОТ (от 4 533,92)</t>
  </si>
  <si>
    <t>Накладные расходы 110% ФОТ (от -494,24)</t>
  </si>
  <si>
    <t>Сметная прибыль 69% ФОТ (от -494,24)</t>
  </si>
  <si>
    <t>Итого по разделу 5 Смотровая канава Кс1 между осями 3-11/И1-И2 (лист 6, 20, 21)</t>
  </si>
  <si>
    <t>Раздел 6. Смотровая канава Кс1 между осями 16-23/И1-И2 (лист 8, 20, 21)</t>
  </si>
  <si>
    <t>Накладные расходы 102% ФОТ (от 24 680,93)</t>
  </si>
  <si>
    <t>Сметная прибыль 58% ФОТ (от 24 680,93)</t>
  </si>
  <si>
    <t>Накладные расходы 126% ФОТ (от 479 174,64)</t>
  </si>
  <si>
    <t>Сметная прибыль 60% ФОТ (от 479 174,64)</t>
  </si>
  <si>
    <t>Накладные расходы 102% ФОТ (от 96 083,91)</t>
  </si>
  <si>
    <t>Сметная прибыль 58% ФОТ (от 96 083,91)</t>
  </si>
  <si>
    <t>Накладные расходы 102% ФОТ (от 24 858,70)</t>
  </si>
  <si>
    <t>Сметная прибыль 58% ФОТ (от 24 858,70)</t>
  </si>
  <si>
    <t>ФССЦ-23.5.02.02-0038</t>
  </si>
  <si>
    <t>Трубы стальные электросварные прямошовные со снятой фаской из стали марок Ст2кп-Ст4кп и Ст2пс-Ст4пс, наружный диаметр 76 мм, толщина стенки 4 мм
(м)</t>
  </si>
  <si>
    <t>Накладные расходы 110% ФОТ (от 7 736,65)</t>
  </si>
  <si>
    <t>Сметная прибыль 73% ФОТ (от 7 736,65)</t>
  </si>
  <si>
    <t>Накладные расходы 110% ФОТ (от 89 150,17)</t>
  </si>
  <si>
    <t>Сметная прибыль 69% ФОТ (от 89 150,17)</t>
  </si>
  <si>
    <t>Накладные расходы 110% ФОТ (от -9 718,70)</t>
  </si>
  <si>
    <t>Сметная прибыль 69% ФОТ (от -9 718,70)</t>
  </si>
  <si>
    <t>Накладные расходы 110% ФОТ (от 147,36)</t>
  </si>
  <si>
    <t>Сметная прибыль 73% ФОТ (от 147,36)</t>
  </si>
  <si>
    <t>Накладные расходы 103% ФОТ (от 77,28)</t>
  </si>
  <si>
    <t>Сметная прибыль 59% ФОТ (от 77,28)</t>
  </si>
  <si>
    <t>Накладные расходы 97% ФОТ (от 217,31)</t>
  </si>
  <si>
    <t>Сметная прибыль 55% ФОТ (от 217,31)</t>
  </si>
  <si>
    <t>ФЕР26-01-054-02</t>
  </si>
  <si>
    <t>Оклеивание поверхности изоляции: рулонными материалами на битумной мастике
(100 м2)</t>
  </si>
  <si>
    <t>Накладные расходы 97% ФОТ (от 48,18)</t>
  </si>
  <si>
    <t>Сметная прибыль 55% ФОТ (от 48,18)</t>
  </si>
  <si>
    <t>ФССЦ-01.2.03.03-0107</t>
  </si>
  <si>
    <t>Мастика битумно-масляная морозостойкая горячего применения
(т)</t>
  </si>
  <si>
    <t>Гидроизоляционная лента "КТтрон-Гидролента ТРЕ" 1мм*200мм
(м)</t>
  </si>
  <si>
    <t>ФССЦ-01.7.10.04-0016</t>
  </si>
  <si>
    <t>Клей эпоксидный, двухкомпонентный, водостойкий
(кг)</t>
  </si>
  <si>
    <t>Накладные расходы 103% ФОТ (от 100,70)</t>
  </si>
  <si>
    <t>Сметная прибыль 59% ФОТ (от 100,70)</t>
  </si>
  <si>
    <t>Шнур пенополиэтиленовый теплоизоляционный прокладочный "Вилатерм",: сечение круглое с отверстием, диаметр 30 мм (20мм)
(100 м)</t>
  </si>
  <si>
    <t>Накладные расходы 93% ФОТ (от 4 857,29)</t>
  </si>
  <si>
    <t>Сметная прибыль 62% ФОТ (от 4 857,29)</t>
  </si>
  <si>
    <t>Накладные расходы 102% ФОТ (от 1 234,05)</t>
  </si>
  <si>
    <t>Сметная прибыль 58% ФОТ (от 1 234,05)</t>
  </si>
  <si>
    <t>Накладные расходы 102% ФОТ (от 81 091,88)</t>
  </si>
  <si>
    <t>Сметная прибыль 58% ФОТ (от 81 091,88)</t>
  </si>
  <si>
    <t>Накладные расходы 102% ФОТ (от 4 104,17)</t>
  </si>
  <si>
    <t>Сметная прибыль 58% ФОТ (от 4 104,17)</t>
  </si>
  <si>
    <t>Накладные расходы 93% ФОТ (от 552,23)</t>
  </si>
  <si>
    <t>Сметная прибыль 62% ФОТ (от 552,23)</t>
  </si>
  <si>
    <t>Накладные расходы 110% ФОТ (от 552,62)</t>
  </si>
  <si>
    <t>Сметная прибыль 73% ФОТ (от 552,62)</t>
  </si>
  <si>
    <t>Накладные расходы 93% ФОТ (от 5 006,02)</t>
  </si>
  <si>
    <t>Сметная прибыль 62% ФОТ (от 5 006,02)</t>
  </si>
  <si>
    <t>Стальные настилы и щиты междуэтажных перекрытий зданий производственного назначения
(т)</t>
  </si>
  <si>
    <t>Накладные расходы 94% ФОТ (от 403,91)</t>
  </si>
  <si>
    <t>Сметная прибыль 51% ФОТ (от 403,91)</t>
  </si>
  <si>
    <t>Накладные расходы 94% ФОТ (от 281,62)</t>
  </si>
  <si>
    <t>Сметная прибыль 51% ФОТ (от 281,62)</t>
  </si>
  <si>
    <t>Накладные расходы 102% ФОТ (от 363,52)</t>
  </si>
  <si>
    <t>Сметная прибыль 58% ФОТ (от 363,52)</t>
  </si>
  <si>
    <t>Накладные расходы 102% ФОТ (от 16 511,14)</t>
  </si>
  <si>
    <t>Сметная прибыль 58% ФОТ (от 16 511,14)</t>
  </si>
  <si>
    <t>Накладные расходы 102% ФОТ (от 3 933,30)</t>
  </si>
  <si>
    <t>Сметная прибыль 58% ФОТ (от 3 933,30)</t>
  </si>
  <si>
    <t>Накладные расходы 110% ФОТ (от 6 495,23)</t>
  </si>
  <si>
    <t>Сметная прибыль 69% ФОТ (от 6 495,23)</t>
  </si>
  <si>
    <t>Накладные расходы 110% ФОТ (от -708,08)</t>
  </si>
  <si>
    <t>Сметная прибыль 69% ФОТ (от -708,08)</t>
  </si>
  <si>
    <t>Итого по разделу 6 Смотровая канава Кс1 между осями 16-23/И1-И2 (лист 8, 20, 21)</t>
  </si>
  <si>
    <t>Раздел 7. Смотровая канава Кс2 между осями 3-13 (лист 10, 20, 21)</t>
  </si>
  <si>
    <t>Накладные расходы 102% ФОТ (от 14 967,43)</t>
  </si>
  <si>
    <t>Сметная прибыль 58% ФОТ (от 14 967,43)</t>
  </si>
  <si>
    <t>Трубы стальные электросварные прямошовные со снятой фаской из стали марок Ст2кп-Ст4кп и Ст2пс-Ст4пс, наружный диаметр 76 мм, толщина стенки 4 мм (5 мм)
(м)</t>
  </si>
  <si>
    <t>Шнур пенополиэтиленовый теплоизоляционный прокладочный "Вилатерм",: сечение круглое с отверстием, диаметр 30 мм (20 мм)
(100 м)</t>
  </si>
  <si>
    <t>Настил SP 850х850 (34х38/30х2)
(шт)</t>
  </si>
  <si>
    <t>Накладные расходы 102% ФОТ (от 411,35)</t>
  </si>
  <si>
    <t>Сметная прибыль 58% ФОТ (от 411,35)</t>
  </si>
  <si>
    <t>Накладные расходы 102% ФОТ (от 27 030,63)</t>
  </si>
  <si>
    <t>Сметная прибыль 58% ФОТ (от 27 030,63)</t>
  </si>
  <si>
    <t>Накладные расходы 102% ФОТ (от 1 357,02)</t>
  </si>
  <si>
    <t>Сметная прибыль 58% ФОТ (от 1 357,02)</t>
  </si>
  <si>
    <t>Накладные расходы 93% ФОТ (от 179,79)</t>
  </si>
  <si>
    <t>Сметная прибыль 62% ФОТ (от 179,79)</t>
  </si>
  <si>
    <t>Накладные расходы 110% ФОТ (от 184,21)</t>
  </si>
  <si>
    <t>Сметная прибыль 73% ФОТ (от 184,21)</t>
  </si>
  <si>
    <t>Накладные расходы 110% ФОТ (от 2 165,08)</t>
  </si>
  <si>
    <t>Сметная прибыль 69% ФОТ (от 2 165,08)</t>
  </si>
  <si>
    <t>Накладные расходы 110% ФОТ (от -236,03)</t>
  </si>
  <si>
    <t>Сметная прибыль 69% ФОТ (от -236,03)</t>
  </si>
  <si>
    <t>Накладные расходы 93% ФОТ (от 2 985,59)</t>
  </si>
  <si>
    <t>Сметная прибыль 62% ФОТ (от 2 985,59)</t>
  </si>
  <si>
    <t>- выходы из смотровой ямы</t>
  </si>
  <si>
    <t>Накладные расходы 102% ФОТ (от 20 272,97)</t>
  </si>
  <si>
    <t>Сметная прибыль 58% ФОТ (от 20 272,97)</t>
  </si>
  <si>
    <t>Накладные расходы 110% ФОТ (от 1 795,74)</t>
  </si>
  <si>
    <t>Сметная прибыль 69% ФОТ (от 1 795,74)</t>
  </si>
  <si>
    <t>Накладные расходы 110% ФОТ (от -195,76)</t>
  </si>
  <si>
    <t>Сметная прибыль 69% ФОТ (от -195,76)</t>
  </si>
  <si>
    <t>Итого по разделу 7 Смотровая канава Кс2 между осями 3-13 (лист 10, 20, 21)</t>
  </si>
  <si>
    <t>Раздел 8. Смотровая канава Кс2 между осями 13-31 (лист 12, 20, 21)</t>
  </si>
  <si>
    <t>Накладные расходы 102% ФОТ (от 24 626,64)</t>
  </si>
  <si>
    <t>Сметная прибыль 58% ФОТ (от 24 626,64)</t>
  </si>
  <si>
    <t>Накладные расходы 93% ФОТ (от 4 885,51)</t>
  </si>
  <si>
    <t>Сметная прибыль 62% ФОТ (от 4 885,51)</t>
  </si>
  <si>
    <t>Накладные расходы 94% ФОТ (от 405,48)</t>
  </si>
  <si>
    <t>Сметная прибыль 51% ФОТ (от 405,48)</t>
  </si>
  <si>
    <t>Накладные расходы 94% ФОТ (от 282,72)</t>
  </si>
  <si>
    <t>Сметная прибыль 51% ФОТ (от 282,72)</t>
  </si>
  <si>
    <t>Накладные расходы 93% ФОТ (от 146 728,05)</t>
  </si>
  <si>
    <t>Сметная прибыль 62% ФОТ (от 146 728,05)</t>
  </si>
  <si>
    <t>Итого по разделу 8 Смотровая канава Кс2 между осями 13-31 (лист 12, 20, 21)</t>
  </si>
  <si>
    <t>Раздел 9. Рельсовые скрепления и закладные детали под них между осями 1-7/И1-И3 (лист 15, 16)</t>
  </si>
  <si>
    <t>ФЕР29-03-040-09</t>
  </si>
  <si>
    <t>Укладка путей в депо при нераздельном скреплении с шурупным прикреплением на канавах: смотровых (разборка путей)
(км пути)</t>
  </si>
  <si>
    <t>Накладные расходы 126% ФОТ (от 9 416,18)</t>
  </si>
  <si>
    <t>Сметная прибыль 60% ФОТ (от 9 416,18)</t>
  </si>
  <si>
    <t>Укладка путей с помощью скрепления рельс типа ЖБР-65 ПШ-Д</t>
  </si>
  <si>
    <t>ФЕР09-01-002-01</t>
  </si>
  <si>
    <t>Монтаж элементов каркасов быстровозводимых одноэтажных зданий из стальных сварных профилей на болтовых соединениях (без применения сварки): рам основного несущего каркаса/ укладка рельс с скреплением
(т)</t>
  </si>
  <si>
    <t>Накладные расходы 93% ФОТ (от 1 412 345,40)</t>
  </si>
  <si>
    <t>Сметная прибыль 62% ФОТ (от 1 412 345,40)</t>
  </si>
  <si>
    <t>ТЦ_25.1.05.00_78_7842217590_30.11.2023_02</t>
  </si>
  <si>
    <t>Рельсы железнодорожные Р-65 Э76ХФ ДТ350 (12.5 м)
(шт)</t>
  </si>
  <si>
    <t>ФССЦ-25.1.05.01-0002</t>
  </si>
  <si>
    <t>Накладка рельсовая двухголовая 2Р65
(шт)</t>
  </si>
  <si>
    <t>ФССЦ-25.1.04.03-0002</t>
  </si>
  <si>
    <t>Болты путевые с гайками и с шайбами, М27х160-180
(т)</t>
  </si>
  <si>
    <t>ФССЦ-01.3.01.06-0033</t>
  </si>
  <si>
    <t>Смазка графитная общего назначения
(кг)</t>
  </si>
  <si>
    <t>Скрепление типа ЖБР-65 ПШ-Д
(комплект)</t>
  </si>
  <si>
    <t>Стык изолирующий типа Р65 со скрепление ЖБР-65 ПШ-Д</t>
  </si>
  <si>
    <t>Монтаж элементов каркасов быстровозводимых одноэтажных зданий из стальных сварных профилей на болтовых соединениях (без применения сварки): рам основного несущего каркаса/ установка изолирующего стыка
(т)</t>
  </si>
  <si>
    <t>Накладные расходы 93% ФОТ (от 6 295,98)</t>
  </si>
  <si>
    <t>Сметная прибыль 62% ФОТ (от 6 295,98)</t>
  </si>
  <si>
    <t>ФССЦ-25.1.06.23-0011</t>
  </si>
  <si>
    <t>Стык изолирующий рельсов типа Р65 с комбинированными (металлокомпозитными) накладками в составе: накладка АпАТэК Р65 МК 2 шт, прокладка стыковая 1 шт, шайба-6шт, втулка 6 шт, болт М27х150 6 шт, гайка 6 шт
(компл)</t>
  </si>
  <si>
    <t>- укладка контррельсов</t>
  </si>
  <si>
    <t>ФЕР09-01-002-04
Применительно</t>
  </si>
  <si>
    <t>Монтаж элементов каркасов быстровозводимых одноэтажных зданий из стальных сварных профилей на болтовых соединениях (без применения сварки): элементов обрамления проемов/ Установка контррельса
(т)</t>
  </si>
  <si>
    <t>Накладные расходы 93% ФОТ (от 775 278,34)</t>
  </si>
  <si>
    <t>Сметная прибыль 62% ФОТ (от 775 278,34)</t>
  </si>
  <si>
    <t>Уголок контррельса СП 850 (L=3,65 м)
(шт.)</t>
  </si>
  <si>
    <t>- контррельсовое скрепление с упором</t>
  </si>
  <si>
    <t>Монтаж элементов каркасов быстровозводимых одноэтажных зданий из стальных сварных профилей на болтовых соединениях (без применения сварки): элементов обрамления проемов/ Установка контррельсового скрепления
(т)</t>
  </si>
  <si>
    <t>Накладные расходы 93% ФОТ (от 941 270,79)</t>
  </si>
  <si>
    <t>Сметная прибыль 62% ФОТ (от 941 270,79)</t>
  </si>
  <si>
    <t>ФССЦ-25.1.03.01-0002</t>
  </si>
  <si>
    <t>Клемма ПК
(шт)</t>
  </si>
  <si>
    <t>ФССЦ-25.1.03.06-0011</t>
  </si>
  <si>
    <t>Шайбы двухвитковые
(т)</t>
  </si>
  <si>
    <t>ФССЦ-25.1.04.02-0011</t>
  </si>
  <si>
    <t>Болты клеммные для рельсовых скреплений железнодорожного пути, М22х75
(т)</t>
  </si>
  <si>
    <t>ФССЦ-25.1.06.20-0004</t>
  </si>
  <si>
    <t>Прокладка под подошву рельсов из полимерного материала "Технолой 2070" ПБР65х8 ЦП-143-02 категории II или III
(шт)</t>
  </si>
  <si>
    <t>ФССЦ-25.1.05.02-0006</t>
  </si>
  <si>
    <t>Подкладка раздельного скрепления железнодорожного пути КБ-65
(шт)</t>
  </si>
  <si>
    <t>ФССЦ-08.3.07.01-0051</t>
  </si>
  <si>
    <t>Прокат полосовой, горячекатаный, марка стали Ст3сп, размер 50х4 мм
(т)</t>
  </si>
  <si>
    <t>Заглушка дюбеля МКС-027
(шт.)</t>
  </si>
  <si>
    <t>Дюбель пластмассовый модернизированный с пробкой
(шт.)</t>
  </si>
  <si>
    <t>ФССЦ-25.3.14.01-1924</t>
  </si>
  <si>
    <t>Шурупы путевые с шестигранной головкой ЦП 54
(т)</t>
  </si>
  <si>
    <t>ФССЦ-26.1.01.02-0081</t>
  </si>
  <si>
    <t>Шайба электросоединительная
(шт)</t>
  </si>
  <si>
    <t>Прокладки регулировочные по типу МКС-048, толщиной 1мм 180х500мм (индивидуального изготовления)
(шт.)</t>
  </si>
  <si>
    <t>Прокладки регулировочные по типу МКС-048, толщиной 2мм 180х500мм (индивидуального изготовления)
(шт.)</t>
  </si>
  <si>
    <t>Сверление отверстий под скрепление типа ЖБР-65</t>
  </si>
  <si>
    <t>ФЕР46-03-001-04</t>
  </si>
  <si>
    <t>Сверление установками алмазного бурения в железобетонных конструкциях вертикальных отверстий глубиной 200 мм диаметром: 40 мм
(100 отверстий)</t>
  </si>
  <si>
    <t>Накладные расходы 103% ФОТ (от 343 361,47)</t>
  </si>
  <si>
    <t>Сметная прибыль 59% ФОТ (от 343 361,47)</t>
  </si>
  <si>
    <t>ФЕР06-03-004-07</t>
  </si>
  <si>
    <t>Установка анкерных болтов: химических
(100 шт)</t>
  </si>
  <si>
    <t>Накладные расходы 102% ФОТ (от 47 239,95)</t>
  </si>
  <si>
    <t>Сметная прибыль 58% ФОТ (от 47 239,95)</t>
  </si>
  <si>
    <t>КП ООО "ВИД-Строй ОПТ"</t>
  </si>
  <si>
    <t>Химический анкер EASYFIX BIT 200
(шт.)</t>
  </si>
  <si>
    <t>ФССЦ-12.2.04.12-0012</t>
  </si>
  <si>
    <t>Маты из базальтового штапельного супертонкого волокна МБВ-3 (прим. Волокно (сечка) из базальтовой ткани для клеевого состава дюбеля)
(т)</t>
  </si>
  <si>
    <t>Итого по разделу 9 Рельсовые скрепления и закладные детали под них между осями 1-7/И1-И3 (лист 15, 16)</t>
  </si>
  <si>
    <t>Раздел 10. Фундамент под оборудование между осями И-И1/31-33 (лист 22)</t>
  </si>
  <si>
    <t>- земляные работы</t>
  </si>
  <si>
    <t>Накладные расходы 92% ФОТ (от 252,68)</t>
  </si>
  <si>
    <t>Сметная прибыль 46% ФОТ (от 252,68)</t>
  </si>
  <si>
    <t>Накладные расходы 89% ФОТ (от 296,44)</t>
  </si>
  <si>
    <t>Сметная прибыль 40% ФОТ (от 296,44)</t>
  </si>
  <si>
    <t>Накладные расходы 92% ФОТ (от 7,61)</t>
  </si>
  <si>
    <t>Сметная прибыль 46% ФОТ (от 7,61)</t>
  </si>
  <si>
    <t>Накладные расходы 89% ФОТ (от 140,80)</t>
  </si>
  <si>
    <t>Сметная прибыль 40% ФОТ (от 140,80)</t>
  </si>
  <si>
    <t>ФЕР01-02-005-01</t>
  </si>
  <si>
    <t>Уплотнение грунта пневматическими трамбовками, группа грунтов: 1-2
(100 м3)</t>
  </si>
  <si>
    <t>Накладные расходы 92% ФОТ (от 28,75)</t>
  </si>
  <si>
    <t>Сметная прибыль 46% ФОТ (от 28,75)</t>
  </si>
  <si>
    <t>- фундамент под оборудование Фо1</t>
  </si>
  <si>
    <t>Накладные расходы 102% ФОТ (от 40,31)</t>
  </si>
  <si>
    <t>Сметная прибыль 58% ФОТ (от 40,31)</t>
  </si>
  <si>
    <t>ФЕР06-02-001-01</t>
  </si>
  <si>
    <t>Устройство бетонных фундаментов общего назначения объемом: до 5 м3
(100 м3)</t>
  </si>
  <si>
    <t>Накладные расходы 102% ФОТ (от 589,37)</t>
  </si>
  <si>
    <t>Сметная прибыль 58% ФОТ (от 589,37)</t>
  </si>
  <si>
    <t>Накладные расходы 102% ФОТ (от 389,23)</t>
  </si>
  <si>
    <t>Сметная прибыль 58% ФОТ (от 389,23)</t>
  </si>
  <si>
    <t>Накладные расходы 110% ФОТ (от 103,16)</t>
  </si>
  <si>
    <t>Сметная прибыль 73% ФОТ (от 103,16)</t>
  </si>
  <si>
    <t>Накладные расходы 97% ФОТ (от 70,99)</t>
  </si>
  <si>
    <t>Сметная прибыль 55% ФОТ (от 70,99)</t>
  </si>
  <si>
    <t>Накладные расходы 103% ФОТ (от 140,98)</t>
  </si>
  <si>
    <t>Сметная прибыль 59% ФОТ (от 140,98)</t>
  </si>
  <si>
    <t>КТгиперфлекс (однокомпонентный полиуретановый герметик) (туба 600мл)
(шт.)</t>
  </si>
  <si>
    <t>Накладные расходы 103% ФОТ (от 172,98)</t>
  </si>
  <si>
    <t>Сметная прибыль 59% ФОТ (от 172,98)</t>
  </si>
  <si>
    <t>ФЕР13-03-003-18</t>
  </si>
  <si>
    <t>Окраска огрунтованных бетонных и оштукатуренных поверхностей эмалью эпоксидной, не содержащей растворитель
(100 м2)</t>
  </si>
  <si>
    <t>Накладные расходы 94% ФОТ (от 61,15)</t>
  </si>
  <si>
    <t>Сметная прибыль 51% ФОТ (от 61,15)</t>
  </si>
  <si>
    <t>ФССЦ-14.4.04.12-0001</t>
  </si>
  <si>
    <t>Эмаль эпоксидная БЭП-610
(т)</t>
  </si>
  <si>
    <t>Эпоксидная краска Sikagard - 680RU Betoncolor
(кг)</t>
  </si>
  <si>
    <t>Накладные расходы 110% ФОТ (от 201,23)</t>
  </si>
  <si>
    <t>Сметная прибыль 69% ФОТ (от 201,23)</t>
  </si>
  <si>
    <t>Накладные расходы 110% ФОТ (от -21,95)</t>
  </si>
  <si>
    <t>Сметная прибыль 69% ФОТ (от -21,95)</t>
  </si>
  <si>
    <t>- фундамент под оборудование Фо2</t>
  </si>
  <si>
    <t>Накладные расходы 102% ФОТ (от 394,89)</t>
  </si>
  <si>
    <t>Сметная прибыль 58% ФОТ (от 394,89)</t>
  </si>
  <si>
    <t>ФЕР06-02-001-02</t>
  </si>
  <si>
    <t>Устройство бетонных фундаментов общего назначения объемом: до 25 м3
(100 м3)</t>
  </si>
  <si>
    <t>Накладные расходы 102% ФОТ (от 9 823,84)</t>
  </si>
  <si>
    <t>Сметная прибыль 58% ФОТ (от 9 823,84)</t>
  </si>
  <si>
    <t>Накладные расходы 102% ФОТ (от 1 277,59)</t>
  </si>
  <si>
    <t>Сметная прибыль 58% ФОТ (от 1 277,59)</t>
  </si>
  <si>
    <t>Накладные расходы 110% ФОТ (от 338,94)</t>
  </si>
  <si>
    <t>Сметная прибыль 73% ФОТ (от 338,94)</t>
  </si>
  <si>
    <t>Накладные расходы 97% ФОТ (от 633,11)</t>
  </si>
  <si>
    <t>Сметная прибыль 55% ФОТ (от 633,11)</t>
  </si>
  <si>
    <t>Накладные расходы 103% ФОТ (от 463,24)</t>
  </si>
  <si>
    <t>Сметная прибыль 59% ФОТ (от 463,24)</t>
  </si>
  <si>
    <t>Накладные расходы 94% ФОТ (от 602,96)</t>
  </si>
  <si>
    <t>Сметная прибыль 51% ФОТ (от 602,96)</t>
  </si>
  <si>
    <t>Накладные расходы 110% ФОТ (от 1 311,79)</t>
  </si>
  <si>
    <t>Сметная прибыль 69% ФОТ (от 1 311,79)</t>
  </si>
  <si>
    <t>Накладные расходы 110% ФОТ (от -142,99)</t>
  </si>
  <si>
    <t>Сметная прибыль 69% ФОТ (от -142,99)</t>
  </si>
  <si>
    <t>Итого по разделу 10 Фундамент под оборудование между осями И-И1/31-33 (лист 22)</t>
  </si>
  <si>
    <t>СМЕТА № 02-01-07</t>
  </si>
  <si>
    <t xml:space="preserve">на Отопление и вентиляция, </t>
  </si>
  <si>
    <t>Раздел 1. Вентиляция</t>
  </si>
  <si>
    <t>П5.1-П5.2  (Замена согласно письма № И/459 от 08.11.2023 г.)</t>
  </si>
  <si>
    <t>ФЕР20-06-002-01</t>
  </si>
  <si>
    <t>Установка камер приточных типовых: без секции орошения производительностью до 10 тыс.м3/час (3760м3/ч)
(шт)</t>
  </si>
  <si>
    <t>Накладные расходы 121% ФОТ (от 49 110,66)</t>
  </si>
  <si>
    <t>Сметная прибыль 72%*0.85 ФОТ (от 49 110,66)</t>
  </si>
  <si>
    <t>ФЕРм11-06-001-01</t>
  </si>
  <si>
    <t>Щиты и пульты, масса: до 50 кг (щит автоматики)
(шт)</t>
  </si>
  <si>
    <t>Накладные расходы 90% ФОТ (от 2 523,80)</t>
  </si>
  <si>
    <t>Сметная прибыль 46% ФОТ (от 2 523,80)</t>
  </si>
  <si>
    <t>ФЕРм11-03-001-01</t>
  </si>
  <si>
    <t>Приборы, устанавливаемые на металлоконструкциях, щитах и пультах, масса: до 5 кг (датчики)
(шт)</t>
  </si>
  <si>
    <t>Накладные расходы 90% ФОТ (от 1 399,70)</t>
  </si>
  <si>
    <t>Сметная прибыль 46% ФОТ (от 1 399,70)</t>
  </si>
  <si>
    <t>Приборы, устанавливаемые на металлоконструкциях, щитах и пультах, масса: до 5 кг (Частотный преобразователь)
(шт)</t>
  </si>
  <si>
    <t>Накладные расходы 90% ФОТ (от 279,94)</t>
  </si>
  <si>
    <t>Сметная прибыль 46% ФОТ (от 279,94)</t>
  </si>
  <si>
    <t>ФЕРм11-05-001-01</t>
  </si>
  <si>
    <t>Механизм исполнительный, масса: до 20 кг (Привод воздушной заслонки)
(шт)</t>
  </si>
  <si>
    <t>Накладные расходы 90% ФОТ (от 399,84)</t>
  </si>
  <si>
    <t>Сметная прибыль 46% ФОТ (от 399,84)</t>
  </si>
  <si>
    <t>КП № VX23-011239-01 от 26.10.2023г. п.1 (ТЦ_64.4.01.03_77_9721098528_26.10.2023_01)</t>
  </si>
  <si>
    <t>П5.1-П5.Вентилятор канальный (с прямой посадкой) DCF 70-40/V01312.2 в составе:	
( заслонка F 70-40		шт.	1+ корпус фильтра кассетного AFC 70-40		шт.	1+ вставка кассетная фильтрующая FCI 70-40 G3		шт.	1+ корпус фильтра карманного RAF 70-40 шт.	1+ вставка карманная фильтрующая FPI 70-40 M5 шт.	1+ воздухонагреватель электрический EH 70-40/60		шт.	1+ вставка гибкая FL 70-40		шт.	2+ шумоглушитель PM 70-40/10		шт.	1   )                                                                                   Автоматика в комплекте:			
( щит питания и управления ZAN.O.S3Vb013/10-.3E4/600 (P +MR.1.4.6.2.0)		шт.	1+ датчик перепада давления LF32-05 (50-500 Па)		шт.	3+ датчик температуры наружный TS-E01		шт.	1+ датчик температуры канальный TS-K150		шт.	1+ привод воздушной заслонки TS05-230S (с пруж. возвратом)		шт.	1+ частотный преобразователь IVD222B43E (2,2 кВтx380 В), выходной ток 5 А		шт.	1
(к-т)</t>
  </si>
  <si>
    <t>П7 (Замена согласно письма № И/459 от 08.11.2023 г.)</t>
  </si>
  <si>
    <t>ФЕР20-06-002-03</t>
  </si>
  <si>
    <t>Установка камер приточных типовых: без секции орошения производительностью до 31,5 тыс.м3/час (26400м3/ч)
(шт)</t>
  </si>
  <si>
    <t>Накладные расходы 121% ФОТ (от 38 524,71)</t>
  </si>
  <si>
    <t>Сметная прибыль 72%*0.85 ФОТ (от 38 524,71)</t>
  </si>
  <si>
    <t>узел смешения</t>
  </si>
  <si>
    <t>ФЕРм12-12-009-06</t>
  </si>
  <si>
    <t>Арматура муфтовая с ручным приводом или без привода водопроводная на номинальное давление до 10 МПа, номинальный диаметр: 40 мм (клапан поворотный 3-ходовой RMV03100-112-25 (DN40,Kvs25,PN10,ВР 1 1/2)
(шт)</t>
  </si>
  <si>
    <t>Накладные расходы 90% ФОТ (от 2 818,39)</t>
  </si>
  <si>
    <t>Сметная прибыль 46% ФОТ (от 2 818,39)</t>
  </si>
  <si>
    <t>Механизм исполнительный, масса: до 20 кг ( привод поворотный пропорциональный 24В (0-10В, 6Нм, 90°,60/120сек)
(шт)</t>
  </si>
  <si>
    <t>ФЕР18-05-001-01</t>
  </si>
  <si>
    <t>Установка насосов центробежных с электродвигателем, масса агрегата: до 0,1 т (насос циркуляционный UPF 65-120 300 (25467)
(шт)</t>
  </si>
  <si>
    <t>Накладные расходы 121% ФОТ (от 7 604,67)</t>
  </si>
  <si>
    <t>Сметная прибыль 72%*0.85 ФОТ (от 7 604,67)</t>
  </si>
  <si>
    <t>автоматика</t>
  </si>
  <si>
    <t>Щиты и пульты, масса: до 50 кг (Блок управления, щит управления)
(шт)</t>
  </si>
  <si>
    <t>Приборы, устанавливаемые на металлоконструкциях, щитах и пультах, масса: до 5 кг (датчики, термостат)
(шт)</t>
  </si>
  <si>
    <t>Накладные расходы 90% ФОТ (от 1 679,64)</t>
  </si>
  <si>
    <t>Сметная прибыль 46% ФОТ (от 1 679,64)</t>
  </si>
  <si>
    <t>КП № VX23-011239-01 от 26.10.2023г. п.2 (ТЦ_64.4.01.03_77_9721098528_26.10.2023_01)</t>
  </si>
  <si>
    <t>П7 Приточная установка VENTER 105 [FL]-[CF]-[FS3]-[FS2]-[WH2n]-[V01.80(SII) (18.5/1500)]-[SN2]-[FL] в составе:( клапан поворотный 3-ходовой RMV03100-112-25 (DN40,Kvs25,PN10,ВР 1 1/2)		шт.	1+ привод поворотный пропорциональный 24В (0-10В, 6Нм, 90°,60/120сек)		шт.	1+- насос циркуляционный UPF 65-120 300 (25467)		шт.	1)
Автоматика в комплекте:	
( щит питания и управления ZAN.K.S3Vb013/63-.2W (P.2.3.2.1.0)		шт.	1+ датчик температуры наружный TS-E01		шт.	1+ датчик температуры канальный TS-K150		шт.	1+ термостат 6 м TS-6 LEFOO		шт.	1+ датчик температуры воды накладной TS-C01		шт.	1+ датчик перепада давления LF32-05 (50-500 Па)		шт.	2+ частотный преобразователь IVD183B43E (18,5 кВтx380 В), выходной ток 40 А		шт.	1+ привод воздушной заслонки TS10-230S (с пруж. возвратом)		шт.	1)
(к-т)</t>
  </si>
  <si>
    <t>П6  (Замена согласно письма № И/459 от 08.11.2023 г.)</t>
  </si>
  <si>
    <t>Установка камер приточных типовых: без секции орошения производительностью до 10 тыс.м3/час  (775м3/ч)
(шт)</t>
  </si>
  <si>
    <t>Накладные расходы 121% ФОТ (от 24 555,33)</t>
  </si>
  <si>
    <t>Сметная прибыль 72%*0.85 ФОТ (от 24 555,33)</t>
  </si>
  <si>
    <t>Накладные расходы 90% ФОТ (от 1 119,76)</t>
  </si>
  <si>
    <t>Сметная прибыль 46% ФОТ (от 1 119,76)</t>
  </si>
  <si>
    <t>КП № VX23-011239-01 от 26.10.2023г. п.3 (ТЦ_64.4.01.03_77_9721098528_26.10.2023_01</t>
  </si>
  <si>
    <t>П6 Приточная установка REVENT 101 [FL]-[CF]-[FS1]-[E15]-[V01.22 (0.37/3000)]-[FL]
Автоматика в комлекте:			
(Щит питания и управления ZAN.K.S3Vb011/10-.3E2/150 (P.1.4..2.0)		шт.	1+Датчик перепада давления LF32-05 (50-500 Па)		шт.	2+Датчик температуры наружный TS-E01		шт.	1+Датчик температуры канальный TS-K150		шт.	1+Привод воздушной заслонки TS05-230S (с пруж. возвратом)		шт.	1+Частотный преобразователь IVD401B21E (0,4 кВтx220 В), выходной ток 2,5 А		шт.	1)
(к-т)</t>
  </si>
  <si>
    <t>В3,В3р  (Замена согласно письма № И/459 от 08.11.2023 г.)</t>
  </si>
  <si>
    <t>ФЕР20-03-001-02</t>
  </si>
  <si>
    <t>Установка вентиляторов радиальных массой: свыше 0,05 до 0,12 т
(шт)</t>
  </si>
  <si>
    <t>Накладные расходы 121% ФОТ (от 9 372,56)</t>
  </si>
  <si>
    <t>Сметная прибыль 72%*0.85 ФОТ (от 9 372,56)</t>
  </si>
  <si>
    <t>ФЕР07-01-028-11</t>
  </si>
  <si>
    <t>Установка опорных стаканов для вентиляционных устройств при высоте зданий: до 25 м
(100 шт)</t>
  </si>
  <si>
    <t>Накладные расходы 110% ФОТ (от 1 227,71)</t>
  </si>
  <si>
    <t>Сметная прибыль 73%*0.85 ФОТ (от 1 227,71)</t>
  </si>
  <si>
    <t>Щиты и пульты, масса: до 50 кг
(шт)</t>
  </si>
  <si>
    <t>КП №24/10-1 от 24.10.2023 г п.1 (ТЦ_64.4.01.02_77_7721732282_24.10.2023_01)</t>
  </si>
  <si>
    <t>В3,В3р Радиальный вентилятор, взрывозащищенный, исп. 1, полож Л0, L=4200 мЗ/ч, Рсв=500 Па, с электродвигателем Nу=1,1 кВт, n=1500 об/мин, ВР-80-70-5,0-0,9Дн-Вз-01,Ю/4-ЛО-У 1 АИМ80А4+Монтажный стакан утепленный		шт	1+ автоматика VAD-DU-SB (1,5 КВт)
(шт)</t>
  </si>
  <si>
    <t>В11  (Замена согласно письма № И/459 от 08.11.2023 г.)</t>
  </si>
  <si>
    <t>ФЕР20-03-001-05</t>
  </si>
  <si>
    <t>Установка вентиляторов радиальных массой: свыше 0,4 до 0,6 т
(шт)</t>
  </si>
  <si>
    <t>Накладные расходы 121% ФОТ (от 7 760,06)</t>
  </si>
  <si>
    <t>Сметная прибыль 72%*0.85 ФОТ (от 7 760,06)</t>
  </si>
  <si>
    <t>Накладные расходы 110% ФОТ (от 1 289,09)</t>
  </si>
  <si>
    <t>Сметная прибыль 73%*0.85 ФОТ (от 1 289,09)</t>
  </si>
  <si>
    <t>КП №24/10-1 от 24.10.2023 г п.2 (ТЦ_64.4.01.02_77_7721732282_24.10.2023_01)</t>
  </si>
  <si>
    <t>В11 Радиальный вентилятор, исп.1, ЛО, L= 25000 мЗ/ч, Рсв= 700 Па, с электродвигателем Ny=11,0 кВт, n=750 об/мин,ВР-80-70-11,2-0,9Дн-11,00/8-ЛО-У 1 АИР160М8+ автоматика VAD-DU-SB (7,5 КВт)		шт1+Монтажный стакан утепленный		шт1
(шт)</t>
  </si>
  <si>
    <t>В13  (Замена согласно письма № И/459 от 08.11.2023 г.)</t>
  </si>
  <si>
    <t>ФЕР20-03-001-03</t>
  </si>
  <si>
    <t>Установка вентиляторов радиальных массой: свыше 0,12 до 0,2 т
(шт)</t>
  </si>
  <si>
    <t>Накладные расходы 121% ФОТ (от 5 380,50)</t>
  </si>
  <si>
    <t>Сметная прибыль 72%*0.85 ФОТ (от 5 380,50)</t>
  </si>
  <si>
    <t>КП №24/10-1 от 24.10.2023 г п.3 (ТЦ_64.4.01.02_77_7721732282_24.10.2023_01)</t>
  </si>
  <si>
    <t>В13 Радиальный вентилятор, исп.1, ЛО, L=10600 мЗ/ч, Рсв=500 Па, с электродвигателем Ny=4,0 кВт, n=1500 об/мин,ВР-80-70-6,3-0,9Дн-04.00/4-ЛО-У1 АИР160М8	+ автоматика VAD-DU-SB (4 КВт)		шт	1
(шт)</t>
  </si>
  <si>
    <t>В1мо,В1мор</t>
  </si>
  <si>
    <t>ФЕР20-03-001-01</t>
  </si>
  <si>
    <t>Установка вентиляторов радиальных массой: до 0,05 т
(шт)</t>
  </si>
  <si>
    <t>Накладные расходы 121% ФОТ (от 6 742,56)</t>
  </si>
  <si>
    <t>Сметная прибыль 72%*0.85 ФОТ (от 6 742,56)</t>
  </si>
  <si>
    <t>ФЕР20-02-018-01</t>
  </si>
  <si>
    <t>Установка вставок гибких к радиальным вентиляторам
(м2)</t>
  </si>
  <si>
    <t>Накладные расходы 121% ФОТ (от 765,84)</t>
  </si>
  <si>
    <t>Сметная прибыль 72%*0.85 ФОТ (от 765,84)</t>
  </si>
  <si>
    <t>КП №24/10-1 от 24.10.2023 г п.4 (ТЦ_64.4.01.02_77_7721732282_24.10.2023_01)</t>
  </si>
  <si>
    <t>В1мо,В1мор Радиальный вентилятор, взрывозащищенный, исп. 1, полож Л0,1 L=800 мЗ/ч, Рсв=500 Па, с электродвигателем Nу=0,37 кВт, n=3000 об/мин	 ВРП-С-2,25-Б-Вз-00,37/2-06-У1 АИМ63А2 с гибкими вставками
(шт)</t>
  </si>
  <si>
    <t>ФЕР20-02-020-01</t>
  </si>
  <si>
    <t>Установка виброизолятора: номер 38
(10 шт)</t>
  </si>
  <si>
    <t>Накладные расходы 121% ФОТ (от 965,10)</t>
  </si>
  <si>
    <t>Сметная прибыль 72%*0.85 ФОТ (от 965,10)</t>
  </si>
  <si>
    <t>ФССЦ-19.2.01.01-0001</t>
  </si>
  <si>
    <t>Виброизоляторы пружинные ДО-38
(шт)</t>
  </si>
  <si>
    <t>КП №24/10-1 от 24.10.2023 г п.5 (ТЦ_64.4.02.02_77_7721732282_24.10.2023_01)</t>
  </si>
  <si>
    <t>Шкаф управления ALTAIR
(к-т)</t>
  </si>
  <si>
    <t>Накладные расходы 90% ФОТ (от 559,88)</t>
  </si>
  <si>
    <t>Сметная прибыль 46% ФОТ (от 559,88)</t>
  </si>
  <si>
    <t>КП № VX23-011239-01 от 26.10.2023г. п.5</t>
  </si>
  <si>
    <t>Частотный преобразователь
(шт)</t>
  </si>
  <si>
    <t>В2мо,В2мор</t>
  </si>
  <si>
    <t>Радиальный вентилятор, взрывозащищенный, исп. 1, полож Л0,1 L=800 мЗ/ч, Рсв=500 Па, с электродвигателем Nу=0,37 кВт, n=3000 об/мин	ВРП-С-2,25-Б-Вз-00,37/2-06-У1 АИМ63А2 с гибкими вставками
(шт)</t>
  </si>
  <si>
    <t>ФЕР20-03-002-01</t>
  </si>
  <si>
    <t>Установка вентиляторов осевых массой: до 0,025 т
(шт)</t>
  </si>
  <si>
    <t>Накладные расходы 121% ФОТ (от 2 342,75)</t>
  </si>
  <si>
    <t>Сметная прибыль 72%*0.85 ФОТ (от 2 342,75)</t>
  </si>
  <si>
    <t>ФССЦ-64.1.02.01-0093</t>
  </si>
  <si>
    <t>Вентиляторы канальные для круглых воздуховодов OSTBERG марки: CK 250 C, производительность 1100 м3/час (прим.)
(шт)</t>
  </si>
  <si>
    <t>ФССЦ-19.1.01.11-0055</t>
  </si>
  <si>
    <t>Хомут быстросъемный для соединения элементов вентиляционных систем: МХ 250 (АРКТОС)
(шт)</t>
  </si>
  <si>
    <t>В5</t>
  </si>
  <si>
    <t>ФССЦ-64.1.02.01-0082</t>
  </si>
  <si>
    <t>Вентиляторы канальные для круглых воздуховодов OSTBERG марки: RKC 315 B3, производительность 2300 м3/час  (прим.)
(шт)</t>
  </si>
  <si>
    <t>Накладные расходы 121% ФОТ (от 980,41)</t>
  </si>
  <si>
    <t>Сметная прибыль 72%*0.85 ФОТ (от 980,41)</t>
  </si>
  <si>
    <t>КП № VX23-011239-01 от 26.10.2023г. п.6</t>
  </si>
  <si>
    <t>Гибкие вставки 	DS  315
(шт.)</t>
  </si>
  <si>
    <t>В6</t>
  </si>
  <si>
    <t>ФССЦ-64.1.02.01-0089</t>
  </si>
  <si>
    <t>Вентиляторы канальные для круглых воздуховодов OSTBERG марки: CK 160 C, производительность 860 м3/час (прим.)
(шт)</t>
  </si>
  <si>
    <t>ФССЦ-19.1.01.11-1036</t>
  </si>
  <si>
    <t>Хомуты быстросъемные из оцинкованной стали с микропористой резиной, диаметр 160 мм
(шт)</t>
  </si>
  <si>
    <t>В7</t>
  </si>
  <si>
    <t>В8</t>
  </si>
  <si>
    <t>ФССЦ-64.1.02.01-0085</t>
  </si>
  <si>
    <t>Вентиляторы канальные для круглых воздуховодов OSTBERG марки: CK 100 C, производительность 320 м3/час (прим.)
(шт)</t>
  </si>
  <si>
    <t>ФССЦ-19.1.01.11-0051</t>
  </si>
  <si>
    <t>Хомут быстросъемный для соединения элементов вентиляционных систем: МХ 100 (АРКТОС)
(шт)</t>
  </si>
  <si>
    <t>В9</t>
  </si>
  <si>
    <t>В10</t>
  </si>
  <si>
    <t>ФССЦ-64.1.02.01-0095</t>
  </si>
  <si>
    <t>Вентиляторы канальные для круглых воздуховодов OSTBERG марки: CK 315 C, производительность 1620 м3/час (прим.)
(шт)</t>
  </si>
  <si>
    <t>ФССЦ-19.1.01.11-0057</t>
  </si>
  <si>
    <t>Хомут быстросъемный для соединения элементов вентиляционных систем: МХ 355 (АРКТОС)
(шт)</t>
  </si>
  <si>
    <t>В12</t>
  </si>
  <si>
    <t>ФЕР20-03-002-02</t>
  </si>
  <si>
    <t>Установка вентиляторов осевых массой: до 0,05 т
(шт)</t>
  </si>
  <si>
    <t>Накладные расходы 121% ФОТ (от 3 210,12)</t>
  </si>
  <si>
    <t>Сметная прибыль 72%*0.85 ФОТ (от 3 210,12)</t>
  </si>
  <si>
    <t>КП №24/10-1 от 24.10.2023 г п.6 (ТЦ_64.1.02.02_77_7721732282_24.10.2023_01)</t>
  </si>
  <si>
    <t>Вентилятор L=1400 мЗ/час, Рсв=450Па.N=1,0кВт; n=1200 об/мин;	IRЕ 50x30
(шт)</t>
  </si>
  <si>
    <t>Накладные расходы 121% ФОТ (от 64,37)</t>
  </si>
  <si>
    <t>Сметная прибыль 72%*0.85 ФОТ (от 64,37)</t>
  </si>
  <si>
    <t>КП № VX23-011239-01 от 26.10.2023г. п.7</t>
  </si>
  <si>
    <t>Гибкие вставки 	DS  500х300L=0,13
(шт.)</t>
  </si>
  <si>
    <t>ПЕ1 клапан</t>
  </si>
  <si>
    <t>ФЕР20-02-007-02</t>
  </si>
  <si>
    <t>Установка клапанов воздушных утепленных КВУ с электрическим или пневматическим приводом периметром: до 5600 мм
(шт)</t>
  </si>
  <si>
    <t>Накладные расходы 121% ФОТ (от 2 469,30)</t>
  </si>
  <si>
    <t>Сметная прибыль 72%*0.85 ФОТ (от 2 469,30)</t>
  </si>
  <si>
    <t>КП №24/10-1 от 24.10.2023 г п.7 (ТЦ_69.2.02.05_77_7721732282_24.10.2023_01)</t>
  </si>
  <si>
    <t>Клапан утепленный размером 1200х800 Гермик-Т-1200х800-Н-
с ТЭНом – 1 шт, Nобщ = 0,32кВт, 1хNM230A-S-1-УХЛ2 с электроприводом
(шт)</t>
  </si>
  <si>
    <t>ФЕР20-02-002-02</t>
  </si>
  <si>
    <t>Установка решеток жалюзийных площадью в свету: до 1,0 м2
(шт)</t>
  </si>
  <si>
    <t>Накладные расходы 121% ФОТ (от 835,41)</t>
  </si>
  <si>
    <t>Сметная прибыль 72%*0.85 ФОТ (от 835,41)</t>
  </si>
  <si>
    <t>КП № VX23-011239-01 от 26.10.2023г. п.8</t>
  </si>
  <si>
    <t>Решетка накладная объемная 	РОН 1200x800x3 0-С
(шт)</t>
  </si>
  <si>
    <t>ВГ1 дымосос</t>
  </si>
  <si>
    <t>Накладные расходы 121% ФОТ (от 3 371,28)</t>
  </si>
  <si>
    <t>Сметная прибыль 72%*0.85 ФОТ (от 3 371,28)</t>
  </si>
  <si>
    <t>ФЕР09-06-001-03</t>
  </si>
  <si>
    <t>Монтаж: стеллажей и других конструкций, закрепляемых на фундаментах внутри зданий ("применительно шкаф ШДП-15")
(т)</t>
  </si>
  <si>
    <t>Накладные расходы 93% ФОТ (от 3 562,48)</t>
  </si>
  <si>
    <t>Сметная прибыль 62%*0.85 ФОТ (от 3 562,48)</t>
  </si>
  <si>
    <t>ФЕР20-02-002-01</t>
  </si>
  <si>
    <t>Установка решеток жалюзийных площадью в свету: до 0,5 м2  (прим. Узел стыковочный УС-1вп Е190)
(шт)</t>
  </si>
  <si>
    <t>Накладные расходы 121% ФОТ (от 3 642,48)</t>
  </si>
  <si>
    <t>Сметная прибыль 72%*0.85 ФОТ (от 3 642,48)</t>
  </si>
  <si>
    <t>КП №24/10-1 от 24.10.2023 г п.8 (ТЦ_64.4.01.02_77_7721732282_24.10.2023_01)</t>
  </si>
  <si>
    <t>Радиальный вентилятор для удаления продуктов АГПТ, ДПЭ-7 (1ЦМ), L=600мЗ/ч, Nуст = 0,75кВтДПЭ-7 (1ЦМ)в комплекте ( всасывающей двухзонной обвязкой			
РВ верхний-3м, РВ нижний с переходной муфтой (тройник)+ воздуховодами специальными рукавом напорным+Воздуховод специальный для УС-1вп (300x300)	комплект	1+Шкаф для хранения дымососа ШДП-15		комплект	1+Узел стыковочный УС-1вп Е190 (отсос загазованного и приток свежего воздуха) врезной размер 320x320		комплект	6)
(компл)</t>
  </si>
  <si>
    <t>К1 сплит-система</t>
  </si>
  <si>
    <t>ФЕР20-06-018-09</t>
  </si>
  <si>
    <t>Установка сплит-систем с внутренним блоком кассетного типа мощностью: до 5 кВт
(компл)</t>
  </si>
  <si>
    <t>Накладные расходы 121% ФОТ (от 3 189,37)</t>
  </si>
  <si>
    <t>Сметная прибыль 72%*0.85 ФОТ (от 3 189,37)</t>
  </si>
  <si>
    <t>Приборы, устанавливаемые на металлоконструкциях, щитах и пультах, масса: до 5 кг (термостат)
(шт)</t>
  </si>
  <si>
    <t>КП №24/10-1 от 24.10.2023 г п.9 (ТЦ_64.2.03.06_77_7721732282_24.10.2023_01)</t>
  </si>
  <si>
    <t>Сплит-система в составе: - внутренний блок кассетного типа, - наружный блок, фреон - R-410А,Qх=5,28кВт, Nпотр=2,9кВт; L=2500 м3/ч,с низкотемпературным комплектом;
со встроенной дренажной помпой.в комплекте:- пульт управления беспроводной;-электронный термостат; - панель декоративная.
(шт)</t>
  </si>
  <si>
    <t>ФЕРм12-01-105-01</t>
  </si>
  <si>
    <t>Трубопровод из медных труб на номинальное давление до 2,5 МПа, диаметр труб наружный: 18 мм (прокладка 10м учтера в расценке на установку сплит систем)
(100 м)</t>
  </si>
  <si>
    <t>Накладные расходы 90% ФОТ (от 8 439,44)</t>
  </si>
  <si>
    <t>Сметная прибыль 46% ФОТ (от 8 439,44)</t>
  </si>
  <si>
    <t>ФССЦ-23.2.02.03-0001</t>
  </si>
  <si>
    <t>Трубы медные круглого сечения твердые, универсальные в штангах, размером 6х1 мм
(м)</t>
  </si>
  <si>
    <t>ФССЦ-23.2.02.03-0004</t>
  </si>
  <si>
    <t>Трубы медные круглого сечения твердые, универсальные в штангах, размером 12х1 мм
(м)</t>
  </si>
  <si>
    <t>ФЕР26-01-017-01</t>
  </si>
  <si>
    <t>Изоляция изделиями из вспененного каучука, вспененного полиэтилена трубопроводов наружным диметром: до 160 мм трубками (прокладка 10м учтена в расценке на установку сплит систем)
(10 м)</t>
  </si>
  <si>
    <t>Накладные расходы 97% ФОТ (от 3 116,02)</t>
  </si>
  <si>
    <t>Сметная прибыль 55%*0.85 ФОТ (от 3 116,02)</t>
  </si>
  <si>
    <t>ФССЦ-12.2.07.04-0182</t>
  </si>
  <si>
    <t>Трубки из вспененного каучука, толщина 9 мм, диаметр 10 мм
(10 м)</t>
  </si>
  <si>
    <t>ФССЦ-12.2.07.04-0183</t>
  </si>
  <si>
    <t>Трубки из вспененного каучука, толщина 9 мм, диаметр 12 мм
(10 м)</t>
  </si>
  <si>
    <t>К6 сплит-система</t>
  </si>
  <si>
    <t>КП №24/10-1 от 24.10.2023 г п.10 (ТЦ_64.2.03.06_77_7721732282_24.10.2023_01)</t>
  </si>
  <si>
    <t>Сплит-система в составе: - внутренний блок кассетного типа,- наружный блок, фреон - R-410А,Qх=3,52кВт, Nпотр=1,65кВт; L=2500 м3/ч,с низкотемпературным комплектом;
со встроенной дренажной помпой.в комплекте:- пульт управления беспроводной;
- электронный термостат;- панель декоративная.
(шт)</t>
  </si>
  <si>
    <t>Изоляция изделиями из вспененного каучука, вспененного полиэтилена трубопроводов наружным диметром: до 160 мм трубками (прокладка 10м учтера в расценке на установку сплит систем)
(10 м)</t>
  </si>
  <si>
    <t>К2-К5 сплит-система</t>
  </si>
  <si>
    <t>ФЕР20-06-018-03</t>
  </si>
  <si>
    <t>Установка сплит-систем с внутренним блоком настенного типа мощностью: до 5 кВт
(компл)</t>
  </si>
  <si>
    <t>Накладные расходы 121% ФОТ (от 10 628,73)</t>
  </si>
  <si>
    <t>Сметная прибыль 72%*0.85 ФОТ (от 10 628,73)</t>
  </si>
  <si>
    <t>КП №24/10-1 от 24.10.2023 г п.11 (ТЦ_64.2.03.06_77_7721732282_24.10.2023_01)</t>
  </si>
  <si>
    <t>Сплит-система в составе: - внутренний блок настенного типа, - наружный блок, фреон - R-410А, Qх=2,29кВт, Nпотр=1,15кВт; L=530 м3/ч, в комплекте: - пульт управления беспроводной; - электронный термостат; -дренажная помпа.
(шт)</t>
  </si>
  <si>
    <t>Трубопровод из медных труб на номинальное давление до 2,5 МПа, диаметр труб наружный: 18 мм (прокладка 40м учтера в расценке на установку сплит систем)
(100 м)</t>
  </si>
  <si>
    <t>Накладные расходы 90% ФОТ (от 37 133,54)</t>
  </si>
  <si>
    <t>Сметная прибыль 46% ФОТ (от 37 133,54)</t>
  </si>
  <si>
    <t>ФССЦ-23.2.02.03-0003</t>
  </si>
  <si>
    <t>Трубы медные круглого сечения твердые, универсальные в штангах, размером 10х1 мм(прим.9,53*1мм)
(м)</t>
  </si>
  <si>
    <t>Накладные расходы 97% ФОТ (от 13 710,48)</t>
  </si>
  <si>
    <t>Сметная прибыль 55%*0.85 ФОТ (от 13 710,48)</t>
  </si>
  <si>
    <t>ФССЦ-12.2.07.04-0180</t>
  </si>
  <si>
    <t>Трубки из вспененного каучука, толщина 9 мм, диаметр 6 мм
(10 м)</t>
  </si>
  <si>
    <t>ПК1,ПК1р прецизионная система кондиционирования ( (Замена согласно письма № И/459 от 08.11.2023 г.)</t>
  </si>
  <si>
    <t>ФЕРм07-01-035-01</t>
  </si>
  <si>
    <t>Агрегат или машина компрессорно-конденсаторная, масса: 0,18 т (вес 162 кг)
(шт)</t>
  </si>
  <si>
    <t>Накладные расходы 91% ФОТ (от 29 735,14)</t>
  </si>
  <si>
    <t>Сметная прибыль 47% ФОТ (от 29 735,14)</t>
  </si>
  <si>
    <t>Приборы, устанавливаемые на металлоконструкциях, щитах и пультах, масса: до 5 кг (датчики утечки, датчик выносной)
(шт)</t>
  </si>
  <si>
    <t>Приборы, устанавливаемые на металлоконструкциях, щитах и пультах, масса: до 5 кг (регулируемое основание АВ35)
(шт)</t>
  </si>
  <si>
    <t>Приборы, устанавливаемые на металлоконструкциях, щитах и пультах, масса: до 5 кг (модуль-Пленум для раздачи воздуха,реле контроля фаз)
(шт)</t>
  </si>
  <si>
    <t>Приборы, устанавливаемые на металлоконструкциях, щитах и пультах, масса: до 5 кг (Дренажная помпа DP)
(шт)</t>
  </si>
  <si>
    <t>Механизм исполнительный, масса: до 20 кг (обратный клапан фреона)
(шт)</t>
  </si>
  <si>
    <t>КП №24/10-1 от 24.10.2023 г п.12 (ТЦ_64.2.03.06_77_7721732282_24.10.2023_01)</t>
  </si>
  <si>
    <t>AR17U(WL-SS-DP-LTK-AB35) прецизионная система кондиционирования ROYAL Clima в составе:	(- Датчик утечки воды  WL,	- Дренажная помпа DP,- низкотемпературный комплект LTK;шт1- регулируемое основание АВ35;шт1- обратный клапан фреона;		шт1- модуль-Пленум для раздачи воздуха;шт	1- реле контроля фаз;шт1- карта мониторинга;шт1- выносной датчик на подаче.шт1
(шт)</t>
  </si>
  <si>
    <t>Трубопровод из медных труб на номинальное давление до 2,5 МПа, диаметр труб наружный: 18 мм
(100 м)</t>
  </si>
  <si>
    <t>Накладные расходы 90% ФОТ (от 25 318,32)</t>
  </si>
  <si>
    <t>Сметная прибыль 46% ФОТ (от 25 318,32)</t>
  </si>
  <si>
    <t>ФССЦ-23.2.02.03-0005</t>
  </si>
  <si>
    <t>Трубы медные круглого сечения твердые, универсальные в штангах, размером 15х1 мм (прим.16*1)
(м)</t>
  </si>
  <si>
    <t>Изоляция изделиями из вспененного каучука, вспененного полиэтилена трубопроводов наружным диметром: до 160 мм трубками
(10 м)</t>
  </si>
  <si>
    <t>Накладные расходы 97% ФОТ (от 9 348,05)</t>
  </si>
  <si>
    <t>Сметная прибыль 55%*0.85 ФОТ (от 9 348,05)</t>
  </si>
  <si>
    <t>ФССЦ-12.2.07.04-0175</t>
  </si>
  <si>
    <t>Трубки из вспененного каучука, толщина 6 мм, диаметр 15 мм
(10 м)</t>
  </si>
  <si>
    <t>Клапаны противопожарные</t>
  </si>
  <si>
    <t>ФЕР20-02-004-16</t>
  </si>
  <si>
    <t>Установка клапанов: огнезадерживающих с ручной регулировкой периметром до 3200 мм
(шт)</t>
  </si>
  <si>
    <t>Накладные расходы 121% ФОТ (от 12 643,97)</t>
  </si>
  <si>
    <t>Сметная прибыль 72%*0.85 ФОТ (от 12 643,97)</t>
  </si>
  <si>
    <t>КП №24/10-1 от 24.10.2023 г п.13</t>
  </si>
  <si>
    <t>Клапан  противопожарный КПУ-1Н-О-Н-700х600-2*ф-МВ220-Т-СН-КЛ
(шт)</t>
  </si>
  <si>
    <t>КП №24/10-1 от 24.10.2023 г п.14</t>
  </si>
  <si>
    <t>Клапан  противопожарный КПУ-1Н-О-Н-600х350-2*ф-МВ220-Т-СН-КЛ
(шт)</t>
  </si>
  <si>
    <t>Воздуховоды</t>
  </si>
  <si>
    <t>ФЕР20-01-001-11</t>
  </si>
  <si>
    <t>Прокладка воздуховодов из листовой, оцинкованной стали и алюминия класса Н (нормальные) толщиной: 0,7 мм, периметром до 2400 мм
(100 м2)</t>
  </si>
  <si>
    <t>Накладные расходы 121% ФОТ (от 504,75)</t>
  </si>
  <si>
    <t>Сметная прибыль 72%*0.85 ФОТ (от 504,75)</t>
  </si>
  <si>
    <t>ФССЦ-19.1.01.03-0029</t>
  </si>
  <si>
    <t>Воздуховоды из оцинкованной стали с шиной и уголками толщиной: 0,7 мм, периметром 1800 мм (прим. периметр 1900)
(м2)</t>
  </si>
  <si>
    <t>ФССЦ-19.2.03.08-0002</t>
  </si>
  <si>
    <t>Сетки металлические в рамках, площадь в свету до 0,2 м2
(м2)</t>
  </si>
  <si>
    <t>ФЕР20-01-001-12</t>
  </si>
  <si>
    <t>Прокладка воздуховодов из листовой, оцинкованной стали и алюминия класса Н (нормальные) толщиной: 0,7 мм, периметром до 3200 мм (прим.периметр 2600мм)
(100 м2)</t>
  </si>
  <si>
    <t>Накладные расходы 121% ФОТ (от 560,19)</t>
  </si>
  <si>
    <t>Сметная прибыль 72%*0.85 ФОТ (от 560,19)</t>
  </si>
  <si>
    <t>ФССЦ-19.1.01.03-0038</t>
  </si>
  <si>
    <t>Воздуховоды из оцинкованной стали с шиной и уголками толщиной: 0,7 мм, периметром 2600 мм
(м2)</t>
  </si>
  <si>
    <t>Итого по разделу 1 Вентиляция</t>
  </si>
  <si>
    <t>Раздел 2. Общеобменная вентиляция (приток)</t>
  </si>
  <si>
    <t>Воздухораспределители, решетки</t>
  </si>
  <si>
    <t>Установка решеток жалюзийных площадью в свету: до 0,5 м2
(шт)</t>
  </si>
  <si>
    <t>Накладные расходы 121% ФОТ (от 12 111,24)</t>
  </si>
  <si>
    <t>Сметная прибыль 72%*0.85 ФОТ (от 12 111,24)</t>
  </si>
  <si>
    <t>КП №24/10-1 от 24.10.2023 г п.15</t>
  </si>
  <si>
    <t>Диффузоры 4АПР 300x300 + ЗКСД
(шт)</t>
  </si>
  <si>
    <t>КП №24/10-1 от 24.10.2023 г п.16</t>
  </si>
  <si>
    <t>Диффузоры 4АПР 450x450 + ЗКСД
(шт)</t>
  </si>
  <si>
    <t>КП №24/10-1 от 24.10.2023 г п.17</t>
  </si>
  <si>
    <t>Диффузоры 4АПР 600x600 + ЗКСД
(шт)</t>
  </si>
  <si>
    <t>Накладные расходы 121% ФОТ (от 7 649,21)</t>
  </si>
  <si>
    <t>Сметная прибыль 72%*0.85 ФОТ (от 7 649,21)</t>
  </si>
  <si>
    <t>ФССЦ-19.2.03.02-0107</t>
  </si>
  <si>
    <t>Решетки вентиляционные алюминиевые "АРКТОС" типа: АМР, размером 100х200 мм
(шт)</t>
  </si>
  <si>
    <t>ФССЦ-19.2.03.02-0113</t>
  </si>
  <si>
    <t>Решетки вентиляционные алюминиевые "АРКТОС" типа: АМР, размером 150х400 мм
(шт)</t>
  </si>
  <si>
    <t>ФССЦ-19.2.03.02-0131</t>
  </si>
  <si>
    <t>Решетки вентиляционные алюминиевые "АРКТОС" типа: АМР, размером 300х1000 мм
(шт)</t>
  </si>
  <si>
    <t>ФССЦ-19.2.03.02-0133</t>
  </si>
  <si>
    <t>Решетки вентиляционные алюминиевые "АРКТОС" типа: АРН размером 200х200 мм (250х200)
(шт)</t>
  </si>
  <si>
    <t>ФССЦ-19.2.03.02-0143</t>
  </si>
  <si>
    <t>Решетки вентиляционные алюминиевые "АРКТОС" типа: АРН размером 500х1000 мм
(шт)</t>
  </si>
  <si>
    <t>КП №24/10-1 от 24.10.2023 г п.18</t>
  </si>
  <si>
    <t>Решетка вентиляционная наружная
АРН 1200х800
(шт)</t>
  </si>
  <si>
    <t>Клапан огнезадерживающий</t>
  </si>
  <si>
    <t>ФЕР20-02-004-15</t>
  </si>
  <si>
    <t>Установка клапанов: огнезадерживающих с ручной регулировкой периметром до 1600 мм
(шт)</t>
  </si>
  <si>
    <t>Накладные расходы 121% ФОТ (от 9 588,05)</t>
  </si>
  <si>
    <t>Сметная прибыль 72%*0.85 ФОТ (от 9 588,05)</t>
  </si>
  <si>
    <t>КП №24/10-1 от 24.10.2023 г п.25</t>
  </si>
  <si>
    <t>Клапан  противопожарный EI90 КПУ-1Н-О-Н-150х200-2*ф-МВ220-Т-СН-КЛ
(шт)</t>
  </si>
  <si>
    <t>КП №24/10-1 от 24.10.2023 г п.26</t>
  </si>
  <si>
    <t>Клапан  противопожарный EI90 КПУ-1Н-О-Н-250х200-2*ф-МВ220-Т-СН-КЛ
(шт)</t>
  </si>
  <si>
    <t>ФЕР20-02-006-01</t>
  </si>
  <si>
    <t>Установка заслонок воздушных и клапанов воздушных КВР с электрическим или пневматическим приводом: диаметром до 250 мм
(шт)</t>
  </si>
  <si>
    <t>Накладные расходы 121% ФОТ (от 2 529,40)</t>
  </si>
  <si>
    <t>Сметная прибыль 72%*0.85 ФОТ (от 2 529,40)</t>
  </si>
  <si>
    <t>КП №24/10-1 от 24.10.2023 г п.27</t>
  </si>
  <si>
    <t>Клапан  противопожарный EI90 КПУ-1Н-О-Н-100-2*ф-МВ220-Т-СН-КЛ
(шт)</t>
  </si>
  <si>
    <t>КП №24/10-1 от 24.10.2023 г п.28</t>
  </si>
  <si>
    <t>Клапан  противопожарный EI90 КПУ-1Н-О-Н-200-2*ф-МВ220-Т-СН-КЛ
(шт)</t>
  </si>
  <si>
    <t>ФЕР20-02-006-07</t>
  </si>
  <si>
    <t>Установка заслонок воздушных и клапанов воздушных КВР с электрическим или пневматическим приводом: периметром до 1600 мм
(шт)</t>
  </si>
  <si>
    <t>Накладные расходы 121% ФОТ (от 948,60)</t>
  </si>
  <si>
    <t>Сметная прибыль 72%*0.85 ФОТ (от 948,60)</t>
  </si>
  <si>
    <t>КП №24/10-1 от 24.10.2023 г п.54 (ТЦ_69.2.02.05_77_7721732282_24.10.2023_01)</t>
  </si>
  <si>
    <t>Клапан  противопожарный EI90 КПУ-1Н-О-Н-1120-2*ф-МВ220-Т-СН-КЛ
(шт)</t>
  </si>
  <si>
    <t>Накладные расходы 121% ФОТ (от 18 965,96)</t>
  </si>
  <si>
    <t>Сметная прибыль 72%*0.85 ФОТ (от 18 965,96)</t>
  </si>
  <si>
    <t>КП №24/10-1 от 24.10.2023 г п.29</t>
  </si>
  <si>
    <t>Клапан  противопожарный EI90 КПУ-1Н-О-Н-300х250-2*ф-МВ220-Т-СН-КЛ
(шт)</t>
  </si>
  <si>
    <t>КП №24/10-1 от 24.10.2023 г п.30</t>
  </si>
  <si>
    <t>Клапан  противопожарный EI90 КПУ-1Н-О-Н-400х300-2*ф-МВ220-Т-СН-КЛ
(шт)</t>
  </si>
  <si>
    <t>КП №24/10-1 от 24.10.2023 г п.31</t>
  </si>
  <si>
    <t>Клапан  противопожарный EI90 КПУ-1Н-О-Н-700х400-2*ф-МВ220-Т-СН-КЛ
(шт)</t>
  </si>
  <si>
    <t>КП №24/10-1 от 24.10.2023 г п.32 (ТЦ_69.2.02.05_77_7721732282_24.10.2023_01)</t>
  </si>
  <si>
    <t>Клапан  противопожарный EI90 КПУ-1Н-О-Н-1000х500-2*ф-МВ220-Т-СН-КЛ
(шт)</t>
  </si>
  <si>
    <t>ФЕР20-02-004-17</t>
  </si>
  <si>
    <t>Установка клапанов: огнезадерживающих с ручной регулировкой периметром до 4500 мм (компл)
(шт)</t>
  </si>
  <si>
    <t>Накладные расходы 121% ФОТ (от 4 170,06)</t>
  </si>
  <si>
    <t>Сметная прибыль 72%*0.85 ФОТ (от 4 170,06)</t>
  </si>
  <si>
    <t>КП №24/10-1 от 24.10.2023 г п.33 (ТЦ_69.2.02.05_77_7721732282_24.10.2023_01)</t>
  </si>
  <si>
    <t>Кассета 1600х500 из 2-х клапанов противопожарных нормально-открытых, с электроприводом, EI90 КПУ-1Н-О-Н-800х500-2*ф-МВ220-Т-СН-КЛ
(шт)</t>
  </si>
  <si>
    <t>ФЕР20-02-004-07</t>
  </si>
  <si>
    <t>Установка клапанов обратных: периметром до 2400 мм
(шт)</t>
  </si>
  <si>
    <t>Накладные расходы 121% ФОТ (от 2 253,86)</t>
  </si>
  <si>
    <t>Сметная прибыль 72%*0.85 ФОТ (от 2 253,86)</t>
  </si>
  <si>
    <t>КП №24/10-1 от 24.10.2023 г п.34</t>
  </si>
  <si>
    <t>Клапан обратный универсальный 
общего назначения, прямоугольный         
КЛАРА-700х400-Н
(шт)</t>
  </si>
  <si>
    <t>Воздуховоды нормальные</t>
  </si>
  <si>
    <t>ФЕР20-01-001-02</t>
  </si>
  <si>
    <t>Прокладка воздуховодов из листовой, оцинкованной стали и алюминия класса Н (нормальные) толщиной: 0,5 мм, периметром до 600 мм
(100 м2)</t>
  </si>
  <si>
    <t>Накладные расходы 121% ФОТ (от 892,29)</t>
  </si>
  <si>
    <t>Сметная прибыль 72%*0.85 ФОТ (от 892,29)</t>
  </si>
  <si>
    <t>ФССЦ-19.1.01.03-0072</t>
  </si>
  <si>
    <t>Воздуховоды из оцинкованной стали толщиной: 0,5 мм, периметром до 600 мм (100х150)
(м2)</t>
  </si>
  <si>
    <t>КП №24/10-1 от 24.10.2023 г п.19</t>
  </si>
  <si>
    <t>Клапан РЕГУЛЯР-Л- 150x100-Н-1 *ручка
(шт)</t>
  </si>
  <si>
    <t>ФССЦ-19.1.01.11-0001</t>
  </si>
  <si>
    <t>Крепления для воздуховодов оцинкованные (подвески СТД, подвески регулируемые СТД, тяги, хомуты, кронштейны, траверсы, ленты, шпильки, профили)
(т)</t>
  </si>
  <si>
    <t>ФЕР20-01-001-03</t>
  </si>
  <si>
    <t>Прокладка воздуховодов из листовой, оцинкованной стали и алюминия класса Н (нормальные) толщиной: 0,5 мм, периметром до 1000 мм
(100 м2)</t>
  </si>
  <si>
    <t>Накладные расходы 121% ФОТ (от 21 205,04)</t>
  </si>
  <si>
    <t>Сметная прибыль 72%*0.85 ФОТ (от 21 205,04)</t>
  </si>
  <si>
    <t>ФССЦ-19.1.01.03-0077</t>
  </si>
  <si>
    <t>Воздуховоды из оцинкованной стали толщиной: 0,7 мм, периметром до 1000 мм   (прим. 200x150)
(м2)</t>
  </si>
  <si>
    <t>Воздуховоды из оцинкованной стали толщиной: 0,7 мм, периметром до 1000 мм  (прим. 200х200)
(м2)</t>
  </si>
  <si>
    <t>Воздуховоды из оцинкованной стали толщиной: 0,7 мм, периметром до 1000 мм  (прим. 250x200)
(м2)</t>
  </si>
  <si>
    <t>КП №24/10-1 от 24.10.2023 г п.20</t>
  </si>
  <si>
    <t>Клапан РЕГУЛЯР-Л- 250x200-Н-1 *ручка
(шт)</t>
  </si>
  <si>
    <t>ФЕР20-01-001-10</t>
  </si>
  <si>
    <t>Прокладка воздуховодов из листовой, оцинкованной стали и алюминия класса Н (нормальные) толщиной: 0,7 мм, периметром от 1100 до 1600 мм
(100 м2)</t>
  </si>
  <si>
    <t>Накладные расходы 121% ФОТ (от 25 422,27)</t>
  </si>
  <si>
    <t>Сметная прибыль 72%*0.85 ФОТ (от 25 422,27)</t>
  </si>
  <si>
    <t>ФССЦ-19.1.01.03-0078</t>
  </si>
  <si>
    <t>Воздуховоды из оцинкованной стали толщиной: 0,7 мм, периметром от 1100 до 1600 мм (300x250)
(м2)</t>
  </si>
  <si>
    <t>Воздуховоды из оцинкованной стали толщиной: 0,7 мм, периметром от 1100 до 1600 мм  (400x200)
(м2)</t>
  </si>
  <si>
    <t>Воздуховоды из оцинкованной стали толщиной: 0,7 мм, периметром от 1100 до 1600 мм (400х300)
(м2)</t>
  </si>
  <si>
    <t>Воздуховоды из оцинкованной стали толщиной: 0,7 мм, периметром от 1100 до 1600 мм (500х400)
(м2)</t>
  </si>
  <si>
    <t>Накладные расходы 121% ФОТ (от 14 876,92)</t>
  </si>
  <si>
    <t>Сметная прибыль 72%*0.85 ФОТ (от 14 876,92)</t>
  </si>
  <si>
    <t>ФССЦ-19.1.01.03-0079</t>
  </si>
  <si>
    <t>Воздуховоды из оцинкованной стали толщиной: 0,7 мм, периметром от 1700 до 4000 мм  (700х400)
(м2)</t>
  </si>
  <si>
    <t>ФЕР20-01-001-01</t>
  </si>
  <si>
    <t>Прокладка воздуховодов из листовой, оцинкованной стали и алюминия класса Н (нормальные) толщиной: 0,5 мм, диаметром до 200 мм
(100 м2)</t>
  </si>
  <si>
    <t>Накладные расходы 121% ФОТ (от 6 246,02)</t>
  </si>
  <si>
    <t>Сметная прибыль 72%*0.85 ФОТ (от 6 246,02)</t>
  </si>
  <si>
    <t>ФССЦ-19.1.01.03-0071</t>
  </si>
  <si>
    <t>Воздуховоды из оцинкованной стали, толщина 0,5 мм, диаметр до 200 мм (Ду 100,125,160,200)
(м2)</t>
  </si>
  <si>
    <t>КП №24/10-1 от 24.10.2023 г п.21</t>
  </si>
  <si>
    <t>Клапан РЕГУЛЯР-Л-100-Н-1*ручка
(шт)</t>
  </si>
  <si>
    <t>КП №24/10-1 от 24.10.2023 г п.22</t>
  </si>
  <si>
    <t>Клапан РЕГУЛЯР-Л-160-Н-1*ручка
(шт)</t>
  </si>
  <si>
    <t>КП №24/10-1 от 24.10.2023 г п.23</t>
  </si>
  <si>
    <t>Клапан РЕГУЛЯР-Л-200-Н-1*ручка
(шт)</t>
  </si>
  <si>
    <t>ФЕР20-01-001-04</t>
  </si>
  <si>
    <t>Прокладка воздуховодов из листовой, оцинкованной стали и алюминия класса Н (нормальные) толщиной: 0,6 мм, диаметром до 250 мм
(100 м2)</t>
  </si>
  <si>
    <t>Накладные расходы 121% ФОТ (от 4 461,87)</t>
  </si>
  <si>
    <t>Сметная прибыль 72%*0.85 ФОТ (от 4 461,87)</t>
  </si>
  <si>
    <t>ФССЦ-19.1.01.03-0073</t>
  </si>
  <si>
    <t>Воздуховоды из оцинкованной стали, толщина 0,6 мм, диаметр до 250 мм
(м2)</t>
  </si>
  <si>
    <t>ФЕР20-01-001-06</t>
  </si>
  <si>
    <t>Прокладка воздуховодов из листовой, оцинкованной стали и алюминия класса Н (нормальные) толщиной: 0,6 мм, диаметром до 450 мм
(100 м2)</t>
  </si>
  <si>
    <t>Накладные расходы 121% ФОТ (от 3 530,87)</t>
  </si>
  <si>
    <t>Сметная прибыль 72%*0.85 ФОТ (от 3 530,87)</t>
  </si>
  <si>
    <t>ФССЦ-19.1.01.03-0074</t>
  </si>
  <si>
    <t>Воздуховоды из оцинкованной стали, толщина 0,6 мм, диаметр до 450 мм (Ду 400)
(м2)</t>
  </si>
  <si>
    <t>КП №24/10-1 от 24.10.2023 г п.24</t>
  </si>
  <si>
    <t>Клапан РЕГУЛЯР-Л-400-Н-1*ручка
(шт)</t>
  </si>
  <si>
    <t>Накладные расходы 121% ФОТ (от 7 138,31)</t>
  </si>
  <si>
    <t>Сметная прибыль 72%*0.85 ФОТ (от 7 138,31)</t>
  </si>
  <si>
    <t>ФССЦ-19.1.01.01-0031</t>
  </si>
  <si>
    <t>Воздуховоды типа: ALUDUCT (POLAR BEAR) неизолированные гибкие диаметром 102 мм
(м2)</t>
  </si>
  <si>
    <t>ФССЦ-19.1.01.01-0021</t>
  </si>
  <si>
    <t>Воздуховоды типа: ALUDUCT (POLAR BEAR) неизолированные гибкие диаметром 127 мм
(м2)</t>
  </si>
  <si>
    <t>ФССЦ-19.1.01.01-0022</t>
  </si>
  <si>
    <t>Воздуховоды типа: ALUDUCT (POLAR BEAR) неизолированные гибкие диаметром 160 мм
(м2)</t>
  </si>
  <si>
    <t>ФССЦ-19.1.01.01-0023</t>
  </si>
  <si>
    <t>Воздуховоды типа: ALUDUCT (POLAR BEAR) неизолированные гибкие диаметром 203 мм
(м2)</t>
  </si>
  <si>
    <t>Воздуховоды плотные</t>
  </si>
  <si>
    <t>ФЕР20-01-002-10</t>
  </si>
  <si>
    <t>Прокладка воздуховодов из листовой оцинкованной стали и алюминия класса П (плотные) толщиной: 0,7 мм, периметром от 1100 до 1600 мм
(100 м2)</t>
  </si>
  <si>
    <t>Накладные расходы 121% ФОТ (от 45 901,32)</t>
  </si>
  <si>
    <t>Сметная прибыль 72%*0.85 ФОТ (от 45 901,32)</t>
  </si>
  <si>
    <t>Воздуховоды из оцинкованной стали толщиной: 0,7 мм, периметром до 1000 мм (200х150)
(м2)</t>
  </si>
  <si>
    <t>Воздуховоды из оцинкованной стали толщиной: 0,7 мм, периметром до 1000 мм (250х200)
(м2)</t>
  </si>
  <si>
    <t>ФЕР20-01-002-12</t>
  </si>
  <si>
    <t>Прокладка воздуховодов из листовой оцинкованной стали и алюминия класса П (плотные) толщиной: 0,7 мм, периметром до 3200 мм
(100 м2)</t>
  </si>
  <si>
    <t>Накладные расходы 121% ФОТ (от 69 377,36)</t>
  </si>
  <si>
    <t>Сметная прибыль 72%*0.85 ФОТ (от 69 377,36)</t>
  </si>
  <si>
    <t>Воздуховоды из оцинкованной стали толщиной: 0,7 мм, периметром от 1700 до 4000 мм (1000х500)
(м2)</t>
  </si>
  <si>
    <t>ФЕР20-01-002-15</t>
  </si>
  <si>
    <t>Прокладка воздуховодов из листовой, оцинкованной стали и алюминия класса П (плотные) толщиной: 0,9 мм, периметром до 4500 мм
(100 м2)</t>
  </si>
  <si>
    <t>Накладные расходы 121% ФОТ (от 25 779,53)</t>
  </si>
  <si>
    <t>Сметная прибыль 72%*0.85 ФОТ (от 25 779,53)</t>
  </si>
  <si>
    <t>ФССЦ-19.1.01.03-0081</t>
  </si>
  <si>
    <t>Воздуховоды из оцинкованной стали толщиной: 0,9 мм, периметром от 4200 до 5200 мм (прим.1600х500)
(м2)</t>
  </si>
  <si>
    <t>ФЕР20-01-002-17</t>
  </si>
  <si>
    <t>Прокладка воздуховодов из листовой оцинкованной стали и алюминия класса П (плотные) толщиной: 0,9 мм, периметром до 7200 мм
(100 м2)</t>
  </si>
  <si>
    <t>Накладные расходы 121% ФОТ (от 3 333,41)</t>
  </si>
  <si>
    <t>Сметная прибыль 72%*0.85 ФОТ (от 3 333,41)</t>
  </si>
  <si>
    <t>ФССЦ-19.1.01.03-0063</t>
  </si>
  <si>
    <t>Воздуховоды из оцинкованной стали с шиной и уголками толщиной: 1,0 мм, периметром 6400 мм (применит.1800х1400)
(м2)</t>
  </si>
  <si>
    <t>ФЕР20-01-002-04</t>
  </si>
  <si>
    <t>Прокладка воздуховодов из листовой оцинкованной стали и алюминия класса П (плотные) толщиной: 0,6 мм, диаметром до 250 мм
(100 м2)</t>
  </si>
  <si>
    <t>Накладные расходы 121% ФОТ (от 8 923,74)</t>
  </si>
  <si>
    <t>Сметная прибыль 72%*0.85 ФОТ (от 8 923,74)</t>
  </si>
  <si>
    <t>Воздуховоды из оцинкованной стали, толщина 0,5 мм, диаметр до 200 мм (ду 100)
(м2)</t>
  </si>
  <si>
    <t>ФЕР20-01-002-19</t>
  </si>
  <si>
    <t>Прокладка воздуховодов из листовой оцинкованной стали и алюминия класса П (плотные) толщиной: 1,0 мм, диаметром до 1250 мм
(100 м2)</t>
  </si>
  <si>
    <t>Накладные расходы 121% ФОТ (от 46 412,81)</t>
  </si>
  <si>
    <t>Сметная прибыль 72%*0.85 ФОТ (от 46 412,81)</t>
  </si>
  <si>
    <t>ФССЦ-19.1.01.03-0083</t>
  </si>
  <si>
    <t>Воздуховоды из оцинкованной стали, толщина 1,0 мм, диаметр до 1250 мм (Ду 1100)
(м2)</t>
  </si>
  <si>
    <t>ФССЦ-20.2.02.02-0013</t>
  </si>
  <si>
    <t>Колпачки заглушки 2" (прим. Лючки)
(10 шт)</t>
  </si>
  <si>
    <t>Огнезащита</t>
  </si>
  <si>
    <t>Оклеивание поверхности изоляции: рулонными материалами на битумной мастике (прим.обкладка поверхности защищаемого воздуховода материалом PRO-МБО на клее и закрепеление скочем)
(100 м2)</t>
  </si>
  <si>
    <t>Накладные расходы 97% ФОТ (от 59 352,08)</t>
  </si>
  <si>
    <t>Сметная прибыль 55%*0.85 ФОТ (от 59 352,08)</t>
  </si>
  <si>
    <t>ФССЦ-08.3.02.01-0041</t>
  </si>
  <si>
    <t>Лента стальная упаковочная мягкая нормальной точности 0,7х20-50 мм
(т)</t>
  </si>
  <si>
    <t>КП №24/10-1 от 24.10.2023 г п.35</t>
  </si>
  <si>
    <t>Огнезащита воздуховодов толщиной 5 мм PRO-МБОР-VENT-5-1НФ (EI не менее 15 минут)
(м2)</t>
  </si>
  <si>
    <t>КП №24/10-1 от 24.10.2023 г п.36</t>
  </si>
  <si>
    <t>Огнезащитный состав «Kleber»
(кг)</t>
  </si>
  <si>
    <t>КП №24/10-1 от 24.10.2023 г п.62</t>
  </si>
  <si>
    <t>Скотч алюминиевый
(м.)</t>
  </si>
  <si>
    <t>ФЕР26-01-011-01</t>
  </si>
  <si>
    <t>Изоляция плоских и криволинейных поверхностей матами минераловатными прошивными безобкладочными и в обкладках, плитами минераловатными на синтетическом связующем, плитами из стеклянного штапельного волокна (Крепление прошивного мата из супертонкого базальтового волокна на воздуховоды при помощи сетки Манье BOS-Manie)
(м3)</t>
  </si>
  <si>
    <t>Накладные расходы 97% ФОТ (от 160 013,59)</t>
  </si>
  <si>
    <t>Сметная прибыль 55%*0.85 ФОТ (от 160 013,59)</t>
  </si>
  <si>
    <t>ФССЦ-08.3.05.05-0054</t>
  </si>
  <si>
    <t>Сталь листовая оцинкованная, толщина 0,8 мм
(т)</t>
  </si>
  <si>
    <t>ФССЦ-08.3.03.05-0020</t>
  </si>
  <si>
    <t>Проволока стальная низкоуглеродистая разного назначения оцинкованная, диаметр 6,0-6,3 мм
(т)</t>
  </si>
  <si>
    <t>ФССЦ-08.3.03.05-0011</t>
  </si>
  <si>
    <t>Проволока стальная низкоуглеродистая разного назначения оцинкованная, диаметр 1,1 мм
(т)</t>
  </si>
  <si>
    <t>ФССЦ-08.3.03.04-0025</t>
  </si>
  <si>
    <t>Проволока стальная низкоуглеродистая общего назначения, диаметр 2,0 мм
(кг)</t>
  </si>
  <si>
    <t>ФССЦ-08.3.03.04-0021</t>
  </si>
  <si>
    <t>Проволока стальная низкоуглеродистая общего назначения, диаметр 0,8 мм
(кг)</t>
  </si>
  <si>
    <t>КП №24/10-1 от 24.10.2023 г п.37</t>
  </si>
  <si>
    <t>Теплоогнезащитное покрытие воздуховодов PRO-VENT
толщиной 60 мм, EI 150
(м2)</t>
  </si>
  <si>
    <t>КП №24/10-1 от 24.10.2023 г п.38</t>
  </si>
  <si>
    <t>металлическая сетка (расход сетки 1,1 кг/м2)	Bos-Manie
(м2)</t>
  </si>
  <si>
    <t>Итого по разделу 2 Общеобменная вентиляция (приток)</t>
  </si>
  <si>
    <t>Раздел 3. Общеобменная вентиляция (вытяжка)</t>
  </si>
  <si>
    <t>Накладные расходы 121% ФОТ (от 14 023,54)</t>
  </si>
  <si>
    <t>Сметная прибыль 72%*0.85 ФОТ (от 14 023,54)</t>
  </si>
  <si>
    <t>ФССЦ-19.1.05.04-0006</t>
  </si>
  <si>
    <t>Диффузоры потолочные пластиковые универсальные, диаметр 100 мм
(шт)</t>
  </si>
  <si>
    <t>ФССЦ-19.1.05.04-0007</t>
  </si>
  <si>
    <t>Диффузоры потолочные пластиковые универсальные, диаметр 125 мм
(шт)</t>
  </si>
  <si>
    <t>Накладные расходы 121% ФОТ (от 6 374,34)</t>
  </si>
  <si>
    <t>Сметная прибыль 72%*0.85 ФОТ (от 6 374,34)</t>
  </si>
  <si>
    <t>Решетки вентиляционные алюминиевые "АРКТОС" типа: АМР, размером 100х200 мм (150х150)
(шт)</t>
  </si>
  <si>
    <t>ФССЦ-19.2.03.02-0123</t>
  </si>
  <si>
    <t>Решетки вентиляционные алюминиевые "АРКТОС" типа: АМР, размером 200х700 мм
(шт)</t>
  </si>
  <si>
    <t>Клапана</t>
  </si>
  <si>
    <t>КП №24/10-1 от 24.10.2023 г п.44</t>
  </si>
  <si>
    <t>Клапан  противопожарный EI90 КПУ-1Н-О-Н-150х150-2*ф-МВ220-Т-СН-КЛ
(шт)</t>
  </si>
  <si>
    <t>КП №24/10-1 от 24.10.2023 г п.45</t>
  </si>
  <si>
    <t>Клапан  противопожарный EI90 КПУ-1Н-О-Н-200х200-2*ф-МВ220-Т-СН-КЛ
(шт)</t>
  </si>
  <si>
    <t>КП №24/10-1 от 24.10.2023 г п.46</t>
  </si>
  <si>
    <t>Клапан  противопожарный EI90 КПУ-1Н-О-Н-500х300-2*ф-МВ220-Т-СН-КЛ
(шт)</t>
  </si>
  <si>
    <t>Накладные расходы 121% ФОТ (от 14 333,26)</t>
  </si>
  <si>
    <t>Сметная прибыль 72%*0.85 ФОТ (от 14 333,26)</t>
  </si>
  <si>
    <t>КП №24/10-1 от 24.10.2023 г п.47</t>
  </si>
  <si>
    <t>КП №24/10-1 от 24.10.2023 г п.48</t>
  </si>
  <si>
    <t>Клапан  противопожарный EI90 КПУ-1Н-О-Н-125-2*ф-МВ220-Т-СН-КЛ
(шт)</t>
  </si>
  <si>
    <t>КП №24/10-1 от 24.10.2023 г п.49</t>
  </si>
  <si>
    <t>КП №24/10-1 от 24.10.2023 г п.50 (ТЦ_69.2.02.05_77_7721732282_24.10.2023_01)</t>
  </si>
  <si>
    <t>Клапан  противопожарный EI90 КПУ-1В-О-Н-200-2*ф-МВ220-Т-СН-КЛ
(шт)</t>
  </si>
  <si>
    <t>КП №24/10-1 от 24.10.2023 г п.51</t>
  </si>
  <si>
    <t>Клапан  противопожарный EI90 КПУ-1Н-О-Н-250-2*ф-МВ220-Т-СН-КЛ
(шт)</t>
  </si>
  <si>
    <t>КП №24/10-1 от 24.10.2023 г п.52 (ТЦ_69.2.02.05_77_7721732282_24.10.2023_01)</t>
  </si>
  <si>
    <t>Клапан  противопожарный EI90 КПУ-1В-О-Н-250-2*ф-МВ220-Т-СН-КЛ
(шт)</t>
  </si>
  <si>
    <t>ФЕР20-02-006-02</t>
  </si>
  <si>
    <t>Установка заслонок воздушных и клапанов воздушных КВР с электрическим или пневматическим приводом: диаметром до 355 мм
(шт)</t>
  </si>
  <si>
    <t>Накладные расходы 121% ФОТ (от 2 845,80)</t>
  </si>
  <si>
    <t>Сметная прибыль 72%*0.85 ФОТ (от 2 845,80)</t>
  </si>
  <si>
    <t>КП №24/10-1 от 24.10.2023 г п.53 (ТЦ_69.2.02.05_77_7721732282_24.10.2023_01)(</t>
  </si>
  <si>
    <t>Клапан  противопожарный EI90 КПУ-1Н-О-Н-315-2*ф-МВ220-Т-СН-КЛ
(шт)</t>
  </si>
  <si>
    <t>Установка клапанов: огнезадерживающих с ручной регулировкой периметром до 3200 мм (компл.)
(шт)</t>
  </si>
  <si>
    <t>Накладные расходы 121% ФОТ (от 6 321,99)</t>
  </si>
  <si>
    <t>Сметная прибыль 72%*0.85 ФОТ (от 6 321,99)</t>
  </si>
  <si>
    <t>Кассета 1600х500 из 2-х клапанов противопожарных 
нормально-открытых, с электроприводом, EI90
КПУ-1Н-О-Н-800х500-2*ф-МВ220-Т-СН-КЛ
(шт)</t>
  </si>
  <si>
    <t>ФЕР20-02-004-01</t>
  </si>
  <si>
    <t>Установка клапанов обратных: диаметром до 355 мм
(шт)</t>
  </si>
  <si>
    <t>Накладные расходы 121% ФОТ (от 3 639,87)</t>
  </si>
  <si>
    <t>Сметная прибыль 72%*0.85 ФОТ (от 3 639,87)</t>
  </si>
  <si>
    <t>КП №24/10-1 от 24.10.2023 г п.56</t>
  </si>
  <si>
    <t>Клапан обратный универсальный НЕРПА-КО -200-В
(шт)</t>
  </si>
  <si>
    <t>КП №24/10-1 от 24.10.2023 г п.57</t>
  </si>
  <si>
    <t>Клапан обратный универсальный НЕРПА-КО -315-В
(шт)</t>
  </si>
  <si>
    <t>Зонты</t>
  </si>
  <si>
    <t>ФЕР20-02-009-07</t>
  </si>
  <si>
    <t>Установка зонтов над шахтами из листовой стали круглого сечения диаметром: 630 мм
(шт)</t>
  </si>
  <si>
    <t>Накладные расходы 121% ФОТ (от 542,44)</t>
  </si>
  <si>
    <t>Сметная прибыль 72%*0.85 ФОТ (от 542,44)</t>
  </si>
  <si>
    <t>ФССЦ-19.2.02.01-0007</t>
  </si>
  <si>
    <t>Зонты вентиляционных систем из листовой и сортовой стали, круглые, диаметр шахты 630 мм
(шт)</t>
  </si>
  <si>
    <t>ФЕР20-02-009-10</t>
  </si>
  <si>
    <t>Установка зонтов над шахтами из листовой стали круглого сечения диаметром: 1000 мм
(шт)</t>
  </si>
  <si>
    <t>Накладные расходы 121% ФОТ (от 1 030,61)</t>
  </si>
  <si>
    <t>Сметная прибыль 72%*0.85 ФОТ (от 1 030,61)</t>
  </si>
  <si>
    <t>ФССЦ-19.2.02.01-0010</t>
  </si>
  <si>
    <t>Зонты вентиляционных систем из листовой и сортовой стали, круглые, диаметр шахты 1000 мм
(шт)</t>
  </si>
  <si>
    <t>Стаканы</t>
  </si>
  <si>
    <t>Установка опорных стаканов для вентиляционных устройств при высоте зданий: до 25 м (Монтажные стаканы)
(100 шт)</t>
  </si>
  <si>
    <t>Накладные расходы 110% ФОТ (от 2 455,42)</t>
  </si>
  <si>
    <t>Сметная прибыль 73%*0.85 ФОТ (от 2 455,42)</t>
  </si>
  <si>
    <t>КП №24/10-1 от 24.10.2023 г п.58 (ТЦ_19.1.01.11_77_7721732282_24.10.2023_01)</t>
  </si>
  <si>
    <t>Монтажный стакан СТАМ 200-40-Н
(шт.)</t>
  </si>
  <si>
    <t>КП №24/10-1 от 24.10.2023 г п.59 (ТЦ_19.1.01.11_77_7721732282_24.10.2023_01)</t>
  </si>
  <si>
    <t>Монтажный стакан СТАМ 200-136-Н
(шт.)</t>
  </si>
  <si>
    <t>ФЕР20-02-013-02</t>
  </si>
  <si>
    <t>Установка узлов прохода вытяжных вентиляционных шахт диаметром патрубка: до 355 мм (Насадки с водоотводящим кольцом HBK-280)
(10 шт)</t>
  </si>
  <si>
    <t>Накладные расходы 121% ФОТ (от 3 154,93)</t>
  </si>
  <si>
    <t>Сметная прибыль 72%*0.85 ФОТ (от 3 154,93)</t>
  </si>
  <si>
    <t>КП №24/10-1 от 24.10.2023 г п.60</t>
  </si>
  <si>
    <t>Насадки с водоотводящим кольцом HBK-280
(шт)</t>
  </si>
  <si>
    <t>ФЕР20-02-013-01</t>
  </si>
  <si>
    <t>Установка узлов прохода вытяжных вентиляционных шахт диаметром патрубка: до 250 мм (Насадки с водоотводящим кольцом ∅160)
(10 шт)</t>
  </si>
  <si>
    <t>Накладные расходы 121% ФОТ (от 5 773,20)</t>
  </si>
  <si>
    <t>Сметная прибыль 72%*0.85 ФОТ (от 5 773,20)</t>
  </si>
  <si>
    <t>КП №24/10-1 от 24.10.2023 г п.61</t>
  </si>
  <si>
    <t>Насадки с водоотводящим кольцом ∅160
(шт)</t>
  </si>
  <si>
    <t>Накладные расходы 121% ФОТ (от 1 784,58)</t>
  </si>
  <si>
    <t>Сметная прибыль 72%*0.85 ФОТ (от 1 784,58)</t>
  </si>
  <si>
    <t>Воздуховоды из оцинкованной стали толщиной: 0,5 мм, периметром до 600 мм (150х150)
(м2)</t>
  </si>
  <si>
    <t>Воздуховоды из оцинкованной стали толщиной: 0,5 мм, периметром до 600 мм (200х100)
(м2)</t>
  </si>
  <si>
    <t>Накладные расходы 121% ФОТ (от 815,58)</t>
  </si>
  <si>
    <t>Сметная прибыль 72%*0.85 ФОТ (от 815,58)</t>
  </si>
  <si>
    <t>ФССЦ-19.1.01.03-0047</t>
  </si>
  <si>
    <t>Воздуховоды из оцинкованной стали с шиной и уголками толщиной: 0,55 мм, периметром 800 мм (применит. 200х200)
(м2)</t>
  </si>
  <si>
    <t>КП №24/10-1 от 24.10.2023 г п.39</t>
  </si>
  <si>
    <t>Клапан РЕГУЛЯР-Л- 200x200-Н-1 *ручка
(шт)</t>
  </si>
  <si>
    <t>Накладные расходы 121% ФОТ (от 117 782,11)</t>
  </si>
  <si>
    <t>Сметная прибыль 72%*0.85 ФОТ (от 117 782,11)</t>
  </si>
  <si>
    <t>Накладные расходы 121% ФОТ (от 41 941,59)</t>
  </si>
  <si>
    <t>Сметная прибыль 72%*0.85 ФОТ (от 41 941,59)</t>
  </si>
  <si>
    <t>ФЕР20-01-001-05</t>
  </si>
  <si>
    <t>Прокладка воздуховодов из листовой, оцинкованной стали и алюминия класса Н (нормальные) толщиной: 0,6 мм, диаметром до 355 мм
(100 м2)</t>
  </si>
  <si>
    <t>Накладные расходы 121% ФОТ (от 4 894,54)</t>
  </si>
  <si>
    <t>Сметная прибыль 72%*0.85 ФОТ (от 4 894,54)</t>
  </si>
  <si>
    <t>Воздуховоды из оцинкованной стали, толщина 0,6 мм, диаметр до 450 мм (Ду 280,315)
(м2)</t>
  </si>
  <si>
    <t>Накладные расходы 121% ФОТ (от 706,17)</t>
  </si>
  <si>
    <t>Сметная прибыль 72%*0.85 ФОТ (от 706,17)</t>
  </si>
  <si>
    <t>Прокладка воздуховодов из листовой, оцинкованной стали и алюминия класса Н (нормальные) толщиной: 0,5 мм, диаметром до 200 мм (применит.)
(100 м2)</t>
  </si>
  <si>
    <t>Накладные расходы 121% ФОТ (от 4 461,44)</t>
  </si>
  <si>
    <t>Сметная прибыль 72%*0.85 ФОТ (от 4 461,44)</t>
  </si>
  <si>
    <t>Накладные расходы 121% ФОТ (от 4 237,04)</t>
  </si>
  <si>
    <t>Сметная прибыль 72%*0.85 ФОТ (от 4 237,04)</t>
  </si>
  <si>
    <t>ФССЦ-19.1.01.03-0023</t>
  </si>
  <si>
    <t>Воздуховоды из оцинкованной стали с шиной и уголками толщиной: 0,7 мм, периметром 1200 мм (применит. 400х200)
(м2)</t>
  </si>
  <si>
    <t>ФССЦ-19.1.01.03-0027</t>
  </si>
  <si>
    <t>Воздуховоды из оцинкованной стали с шиной и уголками толщиной: 0,7 мм, периметром 1600 мм (применит. 400х400 ; 500х300)
(м2)</t>
  </si>
  <si>
    <t>ФЕР20-01-002-11</t>
  </si>
  <si>
    <t>Прокладка воздуховодов из листовой оцинкованной стали и алюминия класса П (плотные) толщиной: 0,7 мм, периметром до 2400 мм
(100 м2)</t>
  </si>
  <si>
    <t>Накладные расходы 121% ФОТ (от 531,32)</t>
  </si>
  <si>
    <t>Сметная прибыль 72%*0.85 ФОТ (от 531,32)</t>
  </si>
  <si>
    <t>ФССЦ-19.1.01.03-0030</t>
  </si>
  <si>
    <t>Воздуховоды из оцинкованной стали с шиной и уголками толщиной: 0,7 мм, периметром 2000 мм (применит.500х500)
(м2)</t>
  </si>
  <si>
    <t>Накладные расходы 121% ФОТ (от 20 683,94)</t>
  </si>
  <si>
    <t>Сметная прибыль 72%*0.85 ФОТ (от 20 683,94)</t>
  </si>
  <si>
    <t>Воздуховоды из оцинкованной стали с шиной и уголками толщиной: 0,7 мм, периметром 2600 мм (применит. 800х500)
(м2)</t>
  </si>
  <si>
    <t>ФССЦ-19.1.01.03-0053</t>
  </si>
  <si>
    <t>Воздуховоды из оцинкованной стали с шиной и уголками толщиной: 1,0 мм, периметром 3200 мм (применит. 800х800)
(м2)</t>
  </si>
  <si>
    <t>Накладные расходы 121% ФОТ (от 16 702,24)</t>
  </si>
  <si>
    <t>Сметная прибыль 72%*0.85 ФОТ (от 16 702,24)</t>
  </si>
  <si>
    <t>ФССЦ-19.1.01.03-0080</t>
  </si>
  <si>
    <t>Воздуховоды из оцинкованной стали толщиной: 0,9 мм, периметром до 7200 мм (применит. 1600х500)
(м2)</t>
  </si>
  <si>
    <t>Воздуховоды из оцинкованной стали толщиной: 0,9 мм, периметром до 7200 мм (применит. 1500х1500)
(м2)</t>
  </si>
  <si>
    <t>Воздуховоды из оцинкованной стали с шиной и уголками толщиной: 1,0 мм, периметром 6400 мм (применит. 3000х500 толщ 1,2)
(м2)</t>
  </si>
  <si>
    <t>Прокладка воздуховодов из листовой оцинкованной стали и алюминия класса П (плотные) толщиной: 0,6 мм, диаметром до 250 мм (прмиенит.)
(100 м2)</t>
  </si>
  <si>
    <t>Накладные расходы 121% ФОТ (от 198 249,83)</t>
  </si>
  <si>
    <t>Сметная прибыль 72%*0.85 ФОТ (от 198 249,83)</t>
  </si>
  <si>
    <t>Воздуховоды из оцинкованной стали, толщина 0,5 мм, диаметр до 200 мм (прим. Ду 100)
(м2)</t>
  </si>
  <si>
    <t>Воздуховоды из оцинкованной стали, толщина 0,5 мм, диаметр до 200 мм (прим. Ду 125)
(м2)</t>
  </si>
  <si>
    <t>Воздуховоды из оцинкованной стали, толщина 0,5 мм, диаметр до 200 мм (прим. Ду 200)
(м2)</t>
  </si>
  <si>
    <t>КП №24/10-1 от 24.10.2023 г п.40</t>
  </si>
  <si>
    <t>Клапан РЕГУЛЯР-Л-100-В-1*ручка
(шт)</t>
  </si>
  <si>
    <t>КП №24/10-1 от 24.10.2023 г п.41</t>
  </si>
  <si>
    <t>Клапан РЕГУЛЯР-Л-125-Н-1*ручка
(шт)</t>
  </si>
  <si>
    <t>КП №24/10-1 от 24.10.2023 г п.42</t>
  </si>
  <si>
    <t>Клапан РЕГУЛЯР-Л-160-В-1*ручка
(шт)</t>
  </si>
  <si>
    <t>ФЕР20-01-002-07</t>
  </si>
  <si>
    <t>Прокладка воздуховодов из листовой оцинкованной стали и алюминия класса П (плотные) толщиной: 0,7 мм, диаметром от 500 до 560 мм
(100 м2)</t>
  </si>
  <si>
    <t>Накладные расходы 121% ФОТ (от 10 449,40)</t>
  </si>
  <si>
    <t>Сметная прибыль 72%*0.85 ФОТ (от 10 449,40)</t>
  </si>
  <si>
    <t>Воздуховоды из оцинкованной стали, толщина 0,6 мм, диаметр до 450 мм (прим. Ду 315)
(м2)</t>
  </si>
  <si>
    <t>КП №24/10-1 от 24.10.2023 г п.43</t>
  </si>
  <si>
    <t>Клапан РЕГУЛЯР-Л-315-Н-1*ручка
(шт)</t>
  </si>
  <si>
    <t>Накладные расходы 121% ФОТ (от 1 105,49)</t>
  </si>
  <si>
    <t>Сметная прибыль 72%*0.85 ФОТ (от 1 105,49)</t>
  </si>
  <si>
    <t>ФССЦ-19.1.01.03-0076</t>
  </si>
  <si>
    <t>Воздуховоды из оцинкованной стали, толщина 0,7 мм, диаметр от 500 до 560 мм (прим. д500)
(м2)</t>
  </si>
  <si>
    <t>ФЕР20-01-002-08</t>
  </si>
  <si>
    <t>Прокладка воздуховодов из листовой оцинкованной стали и алюминия класса П (плотные) толщиной: 0,7 мм, диаметром до 800 мм
(100 м2)</t>
  </si>
  <si>
    <t>Накладные расходы 121% ФОТ (от 4 259,95)</t>
  </si>
  <si>
    <t>Сметная прибыль 72%*0.85 ФОТ (от 4 259,95)</t>
  </si>
  <si>
    <t>ФССЦ-19.1.01.03-0075</t>
  </si>
  <si>
    <t>Воздуховоды из оцинкованной стали, толщина 0,7 мм, диаметр до 800 мм (прим.Ду 630)
(м2)</t>
  </si>
  <si>
    <t>Воздуховоды из оцинкованной стали, толщина 0,7 мм, диаметр до 800 мм (прим.Ду 710)
(м2)</t>
  </si>
  <si>
    <t>ФССЦ-08.1.02.17-0071</t>
  </si>
  <si>
    <t>Сетка проволочная стальная плетеная и крученая с квадратными ячейками 10х10 мм
(м2)</t>
  </si>
  <si>
    <t>Накладные расходы 121% ФОТ (от 9 520,58)</t>
  </si>
  <si>
    <t>Сметная прибыль 72%*0.85 ФОТ (от 9 520,58)</t>
  </si>
  <si>
    <t>Воздуховоды из оцинкованной стали, толщина 1,0 мм, диаметр до 1250 мм (прим.Ду 1000)
(м2)</t>
  </si>
  <si>
    <t>Воздуховоды из оцинкованной стали, толщина 1,0 мм, диаметр до 1250 мм (прим.Ду 1120)
(м2)</t>
  </si>
  <si>
    <t>Оклеивание поверхности изоляции: рулонными материалами на битумной мастике (прим.обкладка поверхности защищаемого воздуховода материалом PRO-МБО на клее и закрепеление скотчем)
(100 м2)</t>
  </si>
  <si>
    <t>Накладные расходы 97% ФОТ (от 133 036,36)</t>
  </si>
  <si>
    <t>Сметная прибыль 55%*0.85 ФОТ (от 133 036,36)</t>
  </si>
  <si>
    <t>ФЕР26-01-054-01</t>
  </si>
  <si>
    <t>Обертывание поверхности изоляции рулонными материалами насухо с проклейкой швов
(100 м2)</t>
  </si>
  <si>
    <t>Накладные расходы 97% ФОТ (от 17 566,46)</t>
  </si>
  <si>
    <t>Сметная прибыль 55%*0.85 ФОТ (от 17 566,46)</t>
  </si>
  <si>
    <t>ФССЦ-01.2.01.02-0031</t>
  </si>
  <si>
    <t>Битумы нефтяные строительные изоляционные БНИ-IV-3, БНИ-IV, БНИ-V
(т)</t>
  </si>
  <si>
    <t>КП №24/10-1 от 24.10.2023 г п.63</t>
  </si>
  <si>
    <t>Покровный слой теплоизоляции 	Титанфлекс
(м2)</t>
  </si>
  <si>
    <t>КП №24/10-1 от 24.10.2023 г п.64</t>
  </si>
  <si>
    <t>Лента самоклеящаяся 	ЛАС-П
(м.)</t>
  </si>
  <si>
    <t>ФССЦ-01.7.15.08-0022</t>
  </si>
  <si>
    <t>Заклепки с полукруглой головкой, размер 4х10 мм
(т)</t>
  </si>
  <si>
    <t>Итого по разделу 3 Общеобменная вентиляция (вытяжка)</t>
  </si>
  <si>
    <t>Раздел 4. Отопление</t>
  </si>
  <si>
    <t>Электрополотенце (прим. Электрический конвектор)
(шт)</t>
  </si>
  <si>
    <t>Накладные расходы 97% ФОТ (от 2 652,93)</t>
  </si>
  <si>
    <t>Сметная прибыль 51% ФОТ (от 2 652,93)</t>
  </si>
  <si>
    <t>КП № VX23-011239-01 от 26.10.2023г. п.9</t>
  </si>
  <si>
    <t>Электрический конвектор настенно-напольный,
номинальной мощностью Q=1,0 кВт,
степень защиты IP20, размером 735х400х90h 
ЭВУС(ЭВУБ)-0,5/1,0кВт, 220В в составе:
- нагревательный элемент ТЭНР 55 А10/0,5 S220;
- датчик аварийного отключения;
- датчик температуры для плавной регулировки
в комплекте: 
- крепежные элементы к стене (или к полу)
(шт)</t>
  </si>
  <si>
    <t>Итого по разделу 4 Отопление</t>
  </si>
  <si>
    <t>Раздел 5. Теплоснабжение приточных установок (I нагрев)</t>
  </si>
  <si>
    <t>ФЕР16-02-001-01</t>
  </si>
  <si>
    <t>Прокладка трубопроводов отопления из стальных водогазопроводных неоцинкованных труб диаметром: 15 мм
(100 м)</t>
  </si>
  <si>
    <t>Накладные расходы 121% ФОТ (от 91,19)</t>
  </si>
  <si>
    <t>Сметная прибыль 72%*0.85 ФОТ (от 91,19)</t>
  </si>
  <si>
    <t>ФССЦ-23.3.06.05-0001</t>
  </si>
  <si>
    <t>Трубы стальные сварные неоцинкованные водогазопроводные с резьбой, обыкновенные, номинальный диаметр 15 мм, толщина стенки 2,8 мм
(м)</t>
  </si>
  <si>
    <t>ФССЦ-18.1.09.08-1080</t>
  </si>
  <si>
    <t>Кран шаровый сливной с пробкой, размер 1/2"
(шт)</t>
  </si>
  <si>
    <t>ФССЦ-23.1.02.07-0002</t>
  </si>
  <si>
    <t>Крепления для трубопроводов (кронштейны, планки, хомуты)
(кг)</t>
  </si>
  <si>
    <t>ФЕР16-02-001-02</t>
  </si>
  <si>
    <t>Прокладка трубопроводов отопления из стальных водогазопроводных неоцинкованных труб диаметром: 20 мм
(100 м)</t>
  </si>
  <si>
    <t>ФССЦ-23.3.06.04-0006</t>
  </si>
  <si>
    <t>Трубы стальные сварные неоцинкованные водогазопроводные с резьбой, легкие, номинальный диаметр 20 мм, толщина стенки 2,5 мм
(м)</t>
  </si>
  <si>
    <t>ФЕР16-02-005-04</t>
  </si>
  <si>
    <t>Прокладка трубопроводов отопления и водоснабжения из стальных электросварных труб диаметром: 80 мм
(100 м)</t>
  </si>
  <si>
    <t>Накладные расходы 121% ФОТ (от 9 117,48)</t>
  </si>
  <si>
    <t>Сметная прибыль 72%*0.85 ФОТ (от 9 117,48)</t>
  </si>
  <si>
    <t>ФССЦ-23.7.01.04-0004</t>
  </si>
  <si>
    <t>Трубопроводы из стальных электросварных труб с гильзами для отопления и водоснабжения, наружный диаметр: 89 мм, толщина стенки 3,5 мм
(м)</t>
  </si>
  <si>
    <t>ФЕР16-07-005-01</t>
  </si>
  <si>
    <t>Гидравлическое испытание трубопроводов систем отопления, водопровода и горячего водоснабжения диаметром: до 50 мм
(100 м)</t>
  </si>
  <si>
    <t>Накладные расходы 121% ФОТ (от 36,39)</t>
  </si>
  <si>
    <t>Сметная прибыль 72%*0.85 ФОТ (от 36,39)</t>
  </si>
  <si>
    <t>ФЕР16-07-005-02</t>
  </si>
  <si>
    <t>Гидравлическое испытание трубопроводов систем отопления, водопровода и горячего водоснабжения диаметром: до 100 мм
(100 м)</t>
  </si>
  <si>
    <t>Накладные расходы 121% ФОТ (от 727,71)</t>
  </si>
  <si>
    <t>Сметная прибыль 72%*0.85 ФОТ (от 727,71)</t>
  </si>
  <si>
    <t>ФЕР16-05-001-02</t>
  </si>
  <si>
    <t>Установка вентилей, задвижек, затворов, клапанов обратных, кранов проходных на трубопроводах из стальных труб диаметром: до 50 мм
(шт)</t>
  </si>
  <si>
    <t>Накладные расходы 121% ФОТ (от 1 694,50)</t>
  </si>
  <si>
    <t>Сметная прибыль 72%*0.85 ФОТ (от 1 694,50)</t>
  </si>
  <si>
    <t>ФССЦ-18.1.09.11-1008</t>
  </si>
  <si>
    <t>Кран шаровой проходной стальной номинальное давление 4,0 МПа (40 кгс/см2) номинальный диаметр 40 мм, присоединение к трубопроводу фланцевое
(шт)</t>
  </si>
  <si>
    <t>ФССЦ-23.8.03.11-0676</t>
  </si>
  <si>
    <t>Фланцы стальные плоские приварные из стали ВСт3сп2, ВСт3сп3, номинальное давление 1,6 МПа, номинальный диаметр 40 мм
(компл)</t>
  </si>
  <si>
    <t>ФЕР18-06-003-10</t>
  </si>
  <si>
    <t>Установка воздухоотводчиков
(шт)</t>
  </si>
  <si>
    <t>Накладные расходы 121% ФОТ (от 2 018,23)</t>
  </si>
  <si>
    <t>Сметная прибыль 72%*0.85 ФОТ (от 2 018,23)</t>
  </si>
  <si>
    <t>ФССЦ-19.1.02.01-0011</t>
  </si>
  <si>
    <t>Воздухоотводчик автоматический с наружным резьбовым, присоединением Рр=1,0 МПа, T max=120 град C, D=15 мм
(шт)</t>
  </si>
  <si>
    <t>ФССЦ-12.2.07.04-1030</t>
  </si>
  <si>
    <t>Трубки теплоизоляционные из вспененного каучука, высокотемпературные, толщина 13 мм, диаметр 89 мм
(10 м)</t>
  </si>
  <si>
    <t>ФЕР13-03-002-15</t>
  </si>
  <si>
    <t>Огрунтовка металлических поверхностей за один раз: лаком БТ-577
(100 м2)</t>
  </si>
  <si>
    <t>Накладные расходы 94% ФОТ (от 152,52)</t>
  </si>
  <si>
    <t>Сметная прибыль 51%*0.85 ФОТ (от 152,52)</t>
  </si>
  <si>
    <t>воздушная завеса</t>
  </si>
  <si>
    <t>ФЕР20-04-001-02</t>
  </si>
  <si>
    <t>Установка агрегатов воздушно-отопительных массой: до 0,4 т (вес 36кг)
(шт)</t>
  </si>
  <si>
    <t>Накладные расходы 121% ФОТ (от 60 900,08)</t>
  </si>
  <si>
    <t>Сметная прибыль 72%*0.85 ФОТ (от 60 900,08)</t>
  </si>
  <si>
    <t>КП №24/10-1 от 24.10.2023 г п.65 (ТЦ_64.5.01.02_77_7721732282_24.10.2023_01)</t>
  </si>
  <si>
    <t>У1-У8  Воздушная завеса КЭВ-100П4060W с модулем подключения завес  WA и пультом управления  HL-10L
(шт)</t>
  </si>
  <si>
    <t>Приборы, устанавливаемые на металлоконструкциях, щитах и пультах, масса: до 5 кг (Модуль)
(шт)</t>
  </si>
  <si>
    <t>Накладные расходы 90% ФОТ (от 3 359,28)</t>
  </si>
  <si>
    <t>Сметная прибыль 46% ФОТ (от 3 359,28)</t>
  </si>
  <si>
    <t>КП № VX23-011239-01 от 26.10.2023г. п.10</t>
  </si>
  <si>
    <t>Модуль подключения завес  WA
(шт)</t>
  </si>
  <si>
    <t>крепление завес</t>
  </si>
  <si>
    <t>ФЕР20-02-019-01</t>
  </si>
  <si>
    <t>Установка кронштейнов под вентиляционное оборудование (применит.)
(100 кг)</t>
  </si>
  <si>
    <t>Накладные расходы 121% ФОТ (от 3 286,82)</t>
  </si>
  <si>
    <t>Сметная прибыль 72%*0.85 ФОТ (от 3 286,82)</t>
  </si>
  <si>
    <t>ФССЦ-18.5.08.18-0071</t>
  </si>
  <si>
    <t>Кронштейны и подставки под оборудование из сортовой стали
(кг)</t>
  </si>
  <si>
    <t>ФССЦ-08.3.08.02-0031</t>
  </si>
  <si>
    <t>Сталь угловая равнополочная размером 50х50х4 мм
(кг)</t>
  </si>
  <si>
    <t>Итого по разделу 5 Теплоснабжение приточных установок (I нагрев)</t>
  </si>
  <si>
    <t>Раздел 6. Теплоснабжение тепловых завес</t>
  </si>
  <si>
    <t>Накладные расходы 121% ФОТ (от 911,92)</t>
  </si>
  <si>
    <t>Сметная прибыль 72%*0.85 ФОТ (от 911,92)</t>
  </si>
  <si>
    <t>ФССЦ-18.1.09.08-1040</t>
  </si>
  <si>
    <t>Кран шаровой латунный, номинальный диаметр 15 мм, резьбовое присоединение
(шт)</t>
  </si>
  <si>
    <t>ФЕР16-02-001-04</t>
  </si>
  <si>
    <t>Прокладка трубопроводов отопления из стальных водогазопроводных неоцинкованных труб диаметром: 32 мм
(100 м)</t>
  </si>
  <si>
    <t>Накладные расходы 121% ФОТ (от 9 483,96)</t>
  </si>
  <si>
    <t>Сметная прибыль 72%*0.85 ФОТ (от 9 483,96)</t>
  </si>
  <si>
    <t>ФССЦ-23.3.06.05-0004</t>
  </si>
  <si>
    <t>Трубы стальные сварные неоцинкованные водогазопроводные с резьбой, обыкновенные, номинальный диаметр 32 мм, толщина стенки 3,2 мм
(м)</t>
  </si>
  <si>
    <t>ФЕР16-02-005-02</t>
  </si>
  <si>
    <t>Прокладка трубопроводов отопления и водоснабжения из стальных электросварных труб диаметром: 50 мм
(100 м)</t>
  </si>
  <si>
    <t>Накладные расходы 121% ФОТ (от 13 812,88)</t>
  </si>
  <si>
    <t>Сметная прибыль 72%*0.85 ФОТ (от 13 812,88)</t>
  </si>
  <si>
    <t>ФССЦ-23.7.01.04-0002</t>
  </si>
  <si>
    <t>Трубопроводы из стальных электросварных труб с гильзами для отопления и водоснабжения, наружный диаметр 57 мм, толщина стенки 3,5 мм
(м)</t>
  </si>
  <si>
    <t>ФЕР16-02-005-03</t>
  </si>
  <si>
    <t>Прокладка трубопроводов отопления и водоснабжения из стальных электросварных труб диаметром: 65 мм
(100 м)</t>
  </si>
  <si>
    <t>Накладные расходы 121% ФОТ (от 18 428,12)</t>
  </si>
  <si>
    <t>Сметная прибыль 72%*0.85 ФОТ (от 18 428,12)</t>
  </si>
  <si>
    <t>ФССЦ-23.7.01.04-0003</t>
  </si>
  <si>
    <t>Трубопроводы из стальных электросварных труб с гильзами для отопления и водоснабжения, наружный диаметр 76 мм, толщина стенки 3,5 мм
(м)</t>
  </si>
  <si>
    <t>Накладные расходы 121% ФОТ (от 227 937,06)</t>
  </si>
  <si>
    <t>Сметная прибыль 72%*0.85 ФОТ (от 227 937,06)</t>
  </si>
  <si>
    <t>Накладные расходы 121% ФОТ (от 3 529,42)</t>
  </si>
  <si>
    <t>Сметная прибыль 72%*0.85 ФОТ (от 3 529,42)</t>
  </si>
  <si>
    <t>Накладные расходы 121% ФОТ (от 19 830,22)</t>
  </si>
  <si>
    <t>Сметная прибыль 72%*0.85 ФОТ (от 19 830,22)</t>
  </si>
  <si>
    <t>Накладные расходы 121% ФОТ (от 20 334,08)</t>
  </si>
  <si>
    <t>Сметная прибыль 72%*0.85 ФОТ (от 20 334,08)</t>
  </si>
  <si>
    <t>ФССЦ-18.1.09.11-1006</t>
  </si>
  <si>
    <t>Кран шаровой проходной стальной номинальное давление 4,0 МПа (40 кгс/см2) номинальный диаметр 32 мм, присоединение к трубопроводу фланцевое (применит.)
(шт)</t>
  </si>
  <si>
    <t>ФССЦ-23.8.03.11-0675</t>
  </si>
  <si>
    <t>Фланцы стальные плоские приварные из стали ВСт3сп2, ВСт3сп3, номинальное давление 1,6 МПа, номинальный диаметр 32 мм
(компл)</t>
  </si>
  <si>
    <t>Накладные расходы 97% ФОТ (от 99 245,16)</t>
  </si>
  <si>
    <t>Сметная прибыль 55%*0.85 ФОТ (от 99 245,16)</t>
  </si>
  <si>
    <t>ФССЦ-12.2.07.04-0208</t>
  </si>
  <si>
    <t>Трубки из вспененного каучука, толщина 13 мм, диаметр 30 мм (прим. для труб Ду 32 мм)
(10 м)</t>
  </si>
  <si>
    <t>ФССЦ-12.2.07.04-0214</t>
  </si>
  <si>
    <t>Трубки из вспененного каучука, толщина 13 мм, диаметр 64 мм (прим. для труб Ду 57 мм)
(10 м)</t>
  </si>
  <si>
    <t>ФССЦ-12.2.07.04-0215</t>
  </si>
  <si>
    <t>Трубки из вспененного каучука, толщина 13 мм, диаметр 70 мм (прим. для труб Ду 76 мм)
(10 м)</t>
  </si>
  <si>
    <t>ФССЦ-12.2.07.04-0217</t>
  </si>
  <si>
    <t>Трубки из вспененного каучука, толщина 13 мм, диаметр 80 мм (прим. для труб Ду 89 мм)
(10 м)</t>
  </si>
  <si>
    <t>Итого по разделу 6 Теплоснабжение тепловых завес</t>
  </si>
  <si>
    <t>СМЕТА № 02-01-08</t>
  </si>
  <si>
    <t xml:space="preserve">на Внутренние системы водоснабжения и канализации, </t>
  </si>
  <si>
    <t>Раздел 1. Хозяйственно-противопожарный водопровод -В1-</t>
  </si>
  <si>
    <t>Пожарное оборудование</t>
  </si>
  <si>
    <t>ФЕР16-07-001-01</t>
  </si>
  <si>
    <t>Установка кранов пожарных диаметром 50 мм
(шт)</t>
  </si>
  <si>
    <t>Накладные расходы 121% ФОТ (от 12 438,51)</t>
  </si>
  <si>
    <t>Сметная прибыль 72%*0.85 ФОТ (от 12 438,51)</t>
  </si>
  <si>
    <t>ФССЦ-18.3.01.04-0001</t>
  </si>
  <si>
    <t>Ствол пожарный ручной из алюминиевого сплава АК7, рабочее давление 0,4-0,6 Мпа, длина ствола 265 мм, условный проход 50 мм
(шт)</t>
  </si>
  <si>
    <t>ФССЦ-18.1.10.02-0002</t>
  </si>
  <si>
    <t>Вентиль пожарный 50-10 для воды, номинальное давление 1,0 МПа (10 кгс/см2), номинальный диаметр 50 мм
(шт)</t>
  </si>
  <si>
    <t>ФССЦ-18.3.01.01-0041</t>
  </si>
  <si>
    <t>Головки для пожарных рукавов соединительные напорные рукавные ГР, давление 1,2 МПа (12 кгс/см2), диаметр 50 мм
(шт)</t>
  </si>
  <si>
    <t>ФССЦ-18.3.01.02-0031</t>
  </si>
  <si>
    <t>Рукав пожарный льняной сухого прядения нормальный, диаметр 51 мм
(м)</t>
  </si>
  <si>
    <t>КП №30/10-2 от 30.10.2023 г. п.49</t>
  </si>
  <si>
    <t>Пожарный кран Ф65, в 1 комплекте:( вентиль угловой, 125 °) муфта, цапка КПК 65-1шт+ствол пожарный ручной Ф70	PC 70 1шт+ рукав напорный пожарный латексированный Ф66	ПТ-66 20м+ головка рукавная напорная соединительная Ф70	ГР-70 2шт.+ головка цапковая напорная соединительная Ф70	ГЦ-70	1шт.+ угольник из ковкого чугуна Ф65 мм 1шт.
(шт)</t>
  </si>
  <si>
    <t>КП №30/10-2 от 30.10.2023 г. п.50</t>
  </si>
  <si>
    <t>Корзина для рукава Ø66 КМШ-2
(шт)</t>
  </si>
  <si>
    <t>КП №30/10-2 от 30.10.2023 г. п.51</t>
  </si>
  <si>
    <t>Огнетушитель углекислотный ОУ-2 (3 л)
(шт)</t>
  </si>
  <si>
    <t>Арматура трубопроводная фланцевая</t>
  </si>
  <si>
    <t>ФЕРм12-12-003-08</t>
  </si>
  <si>
    <t>Арматура фланцевая с электрическим приводом на номинальное давление до 4 МПа, номинальный диаметр: 150 мм
(шт)</t>
  </si>
  <si>
    <t>Накладные расходы 90% ФОТ (от 10 212,40)</t>
  </si>
  <si>
    <t>Сметная прибыль 46% ФОТ (от 10 212,40)</t>
  </si>
  <si>
    <t>КАЦ п.36 (ТЦ_69.1.02.01_77_7721732282_30.10.2023_01)</t>
  </si>
  <si>
    <t>Задвижка с обрезиненным клином для систем пожаротушения Ф150 мм PN 16 с электроприводом ГЗ-А.150/24	GROSS	GV15016FS ERAG380
(шт)</t>
  </si>
  <si>
    <t>ФССЦ-23.8.03.11-0682</t>
  </si>
  <si>
    <t>Фланцы стальные плоские приварные из стали ВСт3сп2, ВСт3сп3, номинальное давление 1,6 МПа, номинальный диаметр 150 мм
(компл)</t>
  </si>
  <si>
    <t>ФЕР16-05-001-03</t>
  </si>
  <si>
    <t>Установка вентилей, задвижек, затворов, клапанов обратных, кранов проходных на трубопроводах из стальных труб диаметром: до 100 мм
(шт)</t>
  </si>
  <si>
    <t>Накладные расходы 121% ФОТ (от 10 540,16)</t>
  </si>
  <si>
    <t>Сметная прибыль 72%*0.85 ФОТ (от 10 540,16)</t>
  </si>
  <si>
    <t>КП №30/10-2 от 30.10.2023 г. п.53</t>
  </si>
  <si>
    <t>Затвор дисковый ЗТ 100/1,6(Р)-Ф.У2-«АМК-100v4» с датчиком положения «Закрыт»-«Открыт»
(шт)</t>
  </si>
  <si>
    <t>ФССЦ-23.8.03.11-0680</t>
  </si>
  <si>
    <t>Фланцы стальные плоские приварные из стали ВСт3сп2, ВСт3сп3, номинальное давление 1,6 МПа, номинальный диаметр 100 мм
(компл)</t>
  </si>
  <si>
    <t>Накладные расходы 121% ФОТ (от 5 083,52)</t>
  </si>
  <si>
    <t>Сметная прибыль 72%*0.85 ФОТ (от 5 083,52)</t>
  </si>
  <si>
    <t>КП №30/10-2 от 30.10.2023 г. п.54</t>
  </si>
  <si>
    <t>Задвижка фланцевая "Гранар" PN 1,6 МПа диаметр 50 мм KR11
(шт)</t>
  </si>
  <si>
    <t>ФССЦ-23.8.03.11-0677</t>
  </si>
  <si>
    <t>Фланцы стальные плоские приварные из стали ВСт3сп2, ВСт3сп3, номинальное давление 1,6 МПа, номинальный диаметр 50 мм
(компл)</t>
  </si>
  <si>
    <t>Трубопроводы</t>
  </si>
  <si>
    <t>ФЕР16-02-002-10</t>
  </si>
  <si>
    <t>Прокладка трубопроводов водоснабжения из стальных водогазопроводных оцинкованных труб диаметром: 100 мм
(100 м)</t>
  </si>
  <si>
    <t>Накладные расходы 121% ФОТ (от 90 590,94)</t>
  </si>
  <si>
    <t>Сметная прибыль 72%*0.85 ФОТ (от 90 590,94)</t>
  </si>
  <si>
    <t>ФССЦ-23.3.06.02-0010</t>
  </si>
  <si>
    <t>Трубы стальные сварные оцинкованные водогазопроводные с резьбой, обыкновенные, номинальный диаметр 100 мм, толщина стенки 4,5 мм
(м)</t>
  </si>
  <si>
    <t>ФССЦ-23.1.02.07-0001</t>
  </si>
  <si>
    <t>Крепления для трубопроводов оцинкованные: кронштейны, планки, хомуты
(кг)</t>
  </si>
  <si>
    <t>КП №30/10-2 от 30.10.2023 г. п.55</t>
  </si>
  <si>
    <t>Муфта жесткая МЖ02 диаметр 100 мм
(шт)</t>
  </si>
  <si>
    <t>КП №30/10-2 от 30.10.2023 г. п.58</t>
  </si>
  <si>
    <t>Колено 90° стандартное К902 диаметр 100 мм
(шт)</t>
  </si>
  <si>
    <t>КП №30/10-2 от 30.10.2023 г. п.59</t>
  </si>
  <si>
    <t>Тройник переходной под муфту ТПМ07 100x65
(шт)</t>
  </si>
  <si>
    <t>КП №30/10-2 от 30.10.2023 г. п.60</t>
  </si>
  <si>
    <t>Тройник переходной под резьбу ТПР07 100x50
(шт)</t>
  </si>
  <si>
    <t>КП №30/10-2 от 30.10.2023 г. п.61</t>
  </si>
  <si>
    <t>Тройник равносторонний стандартный ТП072 100x100
(шт)</t>
  </si>
  <si>
    <t>КП №30/10-2 от 30.10.2023 г. п.62</t>
  </si>
  <si>
    <t>Отвод под резьбу OP09 100x25
(шт)</t>
  </si>
  <si>
    <t>КП №30/10-2 от 30.10.2023 г. п.63</t>
  </si>
  <si>
    <t>Отвод под резьбу OP09 100x32
(шт)</t>
  </si>
  <si>
    <t>ФЕР16-02-002-07</t>
  </si>
  <si>
    <t>Прокладка трубопроводов водоснабжения из стальных водогазопроводных оцинкованных труб диаметром: 65 мм
(100 м)</t>
  </si>
  <si>
    <t>Накладные расходы 121% ФОТ (от 32 852,35)</t>
  </si>
  <si>
    <t>Сметная прибыль 72%*0.85 ФОТ (от 32 852,35)</t>
  </si>
  <si>
    <t>ФССЦ-23.3.06.02-0007</t>
  </si>
  <si>
    <t>Трубы стальные сварные оцинкованные водогазопроводные с резьбой, обыкновенные, номинальный диаметр 65 мм, толщина стенки 4 мм
(м)</t>
  </si>
  <si>
    <t>Муфта жесткая МЖ02 диаметр 65 мм
(шт)</t>
  </si>
  <si>
    <t>КП №30/10-2 от 30.10.2023 г. п.57</t>
  </si>
  <si>
    <t>Колено 90° стандартное К902 диаметр 65 мм
(шт)</t>
  </si>
  <si>
    <t>ФЕР16-02-002-06</t>
  </si>
  <si>
    <t>Прокладка трубопроводов водоснабжения из стальных водогазопроводных оцинкованных труб диаметром: 50 мм
(100 м)</t>
  </si>
  <si>
    <t>Накладные расходы 121% ФОТ (от 12 056,74)</t>
  </si>
  <si>
    <t>Сметная прибыль 72%*0.85 ФОТ (от 12 056,74)</t>
  </si>
  <si>
    <t>ФЕР16-02-002-04</t>
  </si>
  <si>
    <t>Прокладка трубопроводов водоснабжения из стальных водогазопроводных оцинкованных труб диаметром: 32 мм
(100 м)</t>
  </si>
  <si>
    <t>Накладные расходы 121% ФОТ (от 413,38)</t>
  </si>
  <si>
    <t>Сметная прибыль 72%*0.85 ФОТ (от 413,38)</t>
  </si>
  <si>
    <t>ФССЦ-23.3.06.02-0004</t>
  </si>
  <si>
    <t>Трубы стальные сварные оцинкованные водогазопроводные с резьбой, обыкновенные, номинальный диаметр 32 мм, толщина стенки 3,2 мм
(м)</t>
  </si>
  <si>
    <t>ФССЦ-18.1.09.06-0024</t>
  </si>
  <si>
    <t>Кран шаровой 11Б27п1, номинальное давление 1,0 МПа (10 кгс/см2), номинальный диаметр 32 мм, присоединение к трубопроводу муфтовое
(шт)</t>
  </si>
  <si>
    <t>ФЕР16-02-002-03</t>
  </si>
  <si>
    <t>Прокладка трубопроводов водоснабжения из стальных водогазопроводных оцинкованных труб диаметром: 25 мм
(100 м)</t>
  </si>
  <si>
    <t>Накладные расходы 121% ФОТ (от 1 033,45)</t>
  </si>
  <si>
    <t>Сметная прибыль 72%*0.85 ФОТ (от 1 033,45)</t>
  </si>
  <si>
    <t>ФССЦ-23.3.06.02-0003</t>
  </si>
  <si>
    <t>Трубы стальные сварные оцинкованные водогазопроводные с резьбой, обыкновенные, номинальный диаметр 25 мм, толщина стенки 3,2 мм
(м)</t>
  </si>
  <si>
    <t>ФЕР16-02-002-01</t>
  </si>
  <si>
    <t>Прокладка трубопроводов водоснабжения из стальных водогазопроводных оцинкованных труб диаметром: 15 мм
(100 м)</t>
  </si>
  <si>
    <t>Накладные расходы 121% ФОТ (от 4 133,80)</t>
  </si>
  <si>
    <t>Сметная прибыль 72%*0.85 ФОТ (от 4 133,80)</t>
  </si>
  <si>
    <t>ФССЦ-23.3.06.02-0001</t>
  </si>
  <si>
    <t>Трубы стальные сварные оцинкованные водогазопроводные с резьбой, обыкновенные, номинальный диаметр 15 мм, толщина стенки 2,8 мм
(м)</t>
  </si>
  <si>
    <t>ФССЦ-18.1.09.06-0021</t>
  </si>
  <si>
    <t>Кран шаровой 11Б27п1, номинальное давление 1,0 МПа (10 кгс/см2), номинальный диаметр 15 мм, присоединение к трубопроводу муфтовое
(шт)</t>
  </si>
  <si>
    <t>Накладные расходы 121% ФОТ (от 2 619,77)</t>
  </si>
  <si>
    <t>Сметная прибыль 72%*0.85 ФОТ (от 2 619,77)</t>
  </si>
  <si>
    <t>Накладные расходы 121% ФОТ (от 11 643,43)</t>
  </si>
  <si>
    <t>Сметная прибыль 72%*0.85 ФОТ (от 11 643,43)</t>
  </si>
  <si>
    <t>ФЕР16-04-005-01</t>
  </si>
  <si>
    <t>Прокладка внутренних трубопроводов водоснабжения и отопления из многослойных полипропиленовых труб, из заранее собранных узлов, наружным диаметром: 20 мм
(100 м)</t>
  </si>
  <si>
    <t>Накладные расходы 121% ФОТ (от 2 819,52)</t>
  </si>
  <si>
    <t>Сметная прибыль 72%*0.85 ФОТ (от 2 819,52)</t>
  </si>
  <si>
    <t>ФССЦ-24.3.02.01-0002</t>
  </si>
  <si>
    <t>Блок трубопровода полипропиленовый напорный с гильзами и креплениями для холодного и горячего водоснабжения, PPRS, SDR11, номинальное давление 1,0 МПа, диаметр 20х1,9 мм
(м)</t>
  </si>
  <si>
    <t>ФССЦ-18.1.09.06-0022</t>
  </si>
  <si>
    <t>Кран шаровой 11Б27п1, номинальное давление 1,0 МПа (10 кгс/см2), номинальный диаметр 20 мм, присоединение к трубопроводу муфтовое
(шт)</t>
  </si>
  <si>
    <t>ФЕР16-04-005-02</t>
  </si>
  <si>
    <t>Прокладка внутренних трубопроводов водоснабжения и отопления из многослойных полипропиленовых труб, из заранее собранных узлов, наружным диаметром: 25 мм
(100 м)</t>
  </si>
  <si>
    <t>Накладные расходы 121% ФОТ (от 776,27)</t>
  </si>
  <si>
    <t>Сметная прибыль 72%*0.85 ФОТ (от 776,27)</t>
  </si>
  <si>
    <t>ФССЦ-24.3.02.01-0003</t>
  </si>
  <si>
    <t>Блок трубопровода полипропиленовый напорный с гильзами и креплениями для холодного и горячего водоснабжения, PPRS, SDR11, номинальное давление 1,0 МПа, размер 25х2,3 мм
(м)</t>
  </si>
  <si>
    <t>ФССЦ-18.1.09.06-0023</t>
  </si>
  <si>
    <t>Кран шаровой 11Б27п1, номинальное давление 1,0 МПа (10 кгс/см2), номинальный диаметр 25 мм, присоединение к трубопроводу муфтовое
(шт)</t>
  </si>
  <si>
    <t>ФЕР16-04-005-03</t>
  </si>
  <si>
    <t>Прокладка внутренних трубопроводов водоснабжения и отопления из многослойных полипропиленовых труб, из заранее собранных узлов, наружным диаметром: 32 мм
(100 м)</t>
  </si>
  <si>
    <t>Накладные расходы 121% ФОТ (от 1 509,49)</t>
  </si>
  <si>
    <t>Сметная прибыль 72%*0.85 ФОТ (от 1 509,49)</t>
  </si>
  <si>
    <t>ФССЦ-24.3.02.01-0004</t>
  </si>
  <si>
    <t>Блок трубопровода полипропиленовый напорный с гильзами и креплениями для холодного и горячего водоснабжения, PPRS, SDR11, номинальное давление 1,0 МПа, размер 32х2,9 мм
(м)</t>
  </si>
  <si>
    <t>ФЕР16-04-005-04</t>
  </si>
  <si>
    <t>Прокладка внутренних трубопроводов водоснабжения и отопления из многослойных полипропиленовых труб, из заранее собранных узлов, наружным диаметром: 40 мм
(100 м)</t>
  </si>
  <si>
    <t>Накладные расходы 121% ФОТ (от 444,13)</t>
  </si>
  <si>
    <t>Сметная прибыль 72%*0.85 ФОТ (от 444,13)</t>
  </si>
  <si>
    <t>ФССЦ-24.3.02.01-0005</t>
  </si>
  <si>
    <t>Блок трубопровода полипропиленовый напорный с гильзами и креплениями для холодного и горячего водоснабжения, PPRS, SDR11, номинальное давление 1,0 МПа, размер 40х3,7 мм
(м)</t>
  </si>
  <si>
    <t>Пурифайер</t>
  </si>
  <si>
    <t>ФЕРм37-01-002-01</t>
  </si>
  <si>
    <t>Монтаж сосудов и аппаратов без механизмов в помещении, масса сосудов и аппаратов: 0,03 т (прим. Пурифайер)
(шт)</t>
  </si>
  <si>
    <t>Накладные расходы 92% ФОТ (от 15 441,80)</t>
  </si>
  <si>
    <t>Сметная прибыль 49% ФОТ (от 15 441,80)</t>
  </si>
  <si>
    <t>КП №30/10-2 от 30.10.2023 г. п.64  (ТЦ_01.7.03.01_77_7721732282_30.10.2023_01)</t>
  </si>
  <si>
    <t>Пурифайер Ecotronic A60-U4L Black с ультрафильтрацией, масса 21кг
(шт)</t>
  </si>
  <si>
    <t>Изоляция</t>
  </si>
  <si>
    <t>Накладные расходы 97% ФОТ (от 15 268,49)</t>
  </si>
  <si>
    <t>Сметная прибыль 55%*0.85 ФОТ (от 15 268,49)</t>
  </si>
  <si>
    <t>ФССЦ-12.2.07.04-0176</t>
  </si>
  <si>
    <t>Трубки из вспененного каучука, толщина 6 мм, диаметр 18 мм (прим. Толщ 9) (прим. для труб ду15мм)
(10 м)</t>
  </si>
  <si>
    <t>ФССЦ-12.2.07.04-0177</t>
  </si>
  <si>
    <t>Трубки из вспененного каучука, толщина 6 мм, диаметр 22 мм  (прим. Толщ 9) (прим. для труб ду 20мм)
(10 м)</t>
  </si>
  <si>
    <t>ФССЦ-12.2.07.04-0188</t>
  </si>
  <si>
    <t>Трубки из вспененного каучука, толщина 9 мм, диаметр 30 мм (прим. для труб ду 25мм)
(10 м)</t>
  </si>
  <si>
    <t>ФССЦ-12.2.07.04-0190</t>
  </si>
  <si>
    <t>Трубки из вспененного каучука, толщина 9 мм, диаметр 42 мм (прим. для труб ду 32 мм)
(10 м)</t>
  </si>
  <si>
    <t>Трубки из вспененного каучука, толщина 9 мм, диаметр 42 мм (прим. для труб ду 40 мм)
(10 м)</t>
  </si>
  <si>
    <t>Проход труб через перекрытия и стены</t>
  </si>
  <si>
    <t>ФЕР06-24-003-04</t>
  </si>
  <si>
    <t>Установка закладных деталей фундаментов (применит.)
(т)</t>
  </si>
  <si>
    <t>Накладные расходы 108% ФОТ (от 299,70)</t>
  </si>
  <si>
    <t>Сметная прибыль 55%*0.85 ФОТ (от 299,70)</t>
  </si>
  <si>
    <t>ФССЦ-23.7.01.04-0006</t>
  </si>
  <si>
    <t>Трубопроводы из стальных электросварных труб с гильзами для отопления и водоснабжения, наружный диаметр 133 мм, толщина стенки 4 мм
(м)</t>
  </si>
  <si>
    <t>ФЕР26-01-009-01</t>
  </si>
  <si>
    <t>Изоляция трубопроводов: матами минераловатными, плитами минераловатными на синтетическом связующем
(м3)</t>
  </si>
  <si>
    <t>Накладные расходы 97% ФОТ (от 898,88)</t>
  </si>
  <si>
    <t>Сметная прибыль 55%*0.85 ФОТ (от 898,88)</t>
  </si>
  <si>
    <t>ФССЦ-12.2.04.02-0001</t>
  </si>
  <si>
    <t>Маты из минеральной ваты на синтетическом связующем из каменной ваты базальтовых пород, толщина 50 мм
(м3)</t>
  </si>
  <si>
    <t>Заделка отверстий, гнезд и борозд: в стенах и перегородках железобетонных площадью до 0,1 м2
(м3)</t>
  </si>
  <si>
    <t>Накладные расходы 103% ФОТ (от 2 786,88)</t>
  </si>
  <si>
    <t>Сметная прибыль 59% ФОТ (от 2 786,88)</t>
  </si>
  <si>
    <t>ФССЦ-04.3.01.09-0014</t>
  </si>
  <si>
    <t>Раствор готовый кладочный, цементный, М100
(м3)</t>
  </si>
  <si>
    <t>Итого по разделу 1 Хозяйственно-противопожарный водопровод -В1-</t>
  </si>
  <si>
    <t>Раздел 2. ТЗ-Т4- система горячего водоснабжения</t>
  </si>
  <si>
    <t>Смесители</t>
  </si>
  <si>
    <t>ФЕР17-01-002-03</t>
  </si>
  <si>
    <t>Установка смесителей
(10 шт)</t>
  </si>
  <si>
    <t>Накладные расходы 121% ФОТ (от 7 562,39)</t>
  </si>
  <si>
    <t>Сметная прибыль 72%*0.85 ФОТ (от 7 562,39)</t>
  </si>
  <si>
    <t>ФССЦ-18.1.10.10-0033</t>
  </si>
  <si>
    <t>Смесители для душевых установок СМ-Д-ШЛФ с душевой сеткой на гибком шланге с фарфоровым корпусом  (прим. СМ-ДШДРНТр)
(компл)</t>
  </si>
  <si>
    <t>ФССЦ-18.1.10.10-0044</t>
  </si>
  <si>
    <t>Смесители для умывальников СМ-УМ-ОРА с поворотным корпусом, одной рукояткой, с аэратором  (прим. СМ-УМОЦБА)
(компл)</t>
  </si>
  <si>
    <t>ФССЦ-18.2.06.08-0015</t>
  </si>
  <si>
    <t>Подводка гибкая армированная резиновая, диаметр 15 мм, длина 800 мм
(10 шт)</t>
  </si>
  <si>
    <t>Накладные расходы 121% ФОТ (от 42 868,41)</t>
  </si>
  <si>
    <t>Сметная прибыль 72%*0.85 ФОТ (от 42 868,41)</t>
  </si>
  <si>
    <t>ФССЦ-18.1.09.06-0026</t>
  </si>
  <si>
    <t>Кран шаровой 11Б27п1, номинальное давление 1,0 МПа (10 кгс/см2), номинальный диаметр 50 мм, присоединение к трубопроводу муфтовое
(шт)</t>
  </si>
  <si>
    <t>ФЕР16-02-002-05</t>
  </si>
  <si>
    <t>Прокладка трубопроводов водоснабжения из стальных водогазопроводных оцинкованных труб диаметром: 40 мм
(100 м)</t>
  </si>
  <si>
    <t>Накладные расходы 121% ФОТ (от 27 903,12)</t>
  </si>
  <si>
    <t>Сметная прибыль 72%*0.85 ФОТ (от 27 903,12)</t>
  </si>
  <si>
    <t>ФССЦ-23.3.06.02-0005</t>
  </si>
  <si>
    <t>Трубы стальные сварные оцинкованные водогазопроводные с резьбой, обыкновенные, номинальный диаметр 40 мм, толщина стенки 3,5 мм
(м)</t>
  </si>
  <si>
    <t>ФССЦ-18.1.09.06-0025</t>
  </si>
  <si>
    <t>Кран шаровой 11Б27п1, номинальное давление 1,0 МПа (10 кгс/см2), номинальный диаметр 40 мм, присоединение к трубопроводу муфтовое
(шт)</t>
  </si>
  <si>
    <t>Накладные расходы 121% ФОТ (от 13 228,15)</t>
  </si>
  <si>
    <t>Сметная прибыль 72%*0.85 ФОТ (от 13 228,15)</t>
  </si>
  <si>
    <t>Накладные расходы 121% ФОТ (от 10 334,49)</t>
  </si>
  <si>
    <t>Сметная прибыль 72%*0.85 ФОТ (от 10 334,49)</t>
  </si>
  <si>
    <t>ФЕР16-02-002-02</t>
  </si>
  <si>
    <t>Прокладка трубопроводов водоснабжения из стальных водогазопроводных оцинкованных труб диаметром: 20 мм
(100 м)</t>
  </si>
  <si>
    <t>Накладные расходы 121% ФОТ (от 3 100,34)</t>
  </si>
  <si>
    <t>Сметная прибыль 72%*0.85 ФОТ (от 3 100,34)</t>
  </si>
  <si>
    <t>ФССЦ-23.3.06.02-0002</t>
  </si>
  <si>
    <t>Трубы стальные сварные оцинкованные водогазопроводные с резьбой, обыкновенные, номинальный диаметр 20 мм, толщина стенки 2,8 мм
(м)</t>
  </si>
  <si>
    <t>Накладные расходы 121% ФОТ (от 15 427,55)</t>
  </si>
  <si>
    <t>Сметная прибыль 72%*0.85 ФОТ (от 15 427,55)</t>
  </si>
  <si>
    <t>Накладные расходы 121% ФОТ (от 2 577,85)</t>
  </si>
  <si>
    <t>Сметная прибыль 72%*0.85 ФОТ (от 2 577,85)</t>
  </si>
  <si>
    <t>ФССЦ-24.3.02.01-0012</t>
  </si>
  <si>
    <t>Блок трубопровода полипропиленовый напорный с гильзами и креплениями для холодного и горячего водоснабжения, PPRS, SDR6, номинальное давление 2,0 МПа, размер 20х3,4 мм
(м)</t>
  </si>
  <si>
    <t>Накладные расходы 121% ФОТ (от 1 242,04)</t>
  </si>
  <si>
    <t>Сметная прибыль 72%*0.85 ФОТ (от 1 242,04)</t>
  </si>
  <si>
    <t>ФССЦ-24.3.02.01-0013</t>
  </si>
  <si>
    <t>Блок трубопровода полипропиленовый напорный с гильзами и креплениями для холодного и горячего водоснабжения, PPRS, SDR6, номинальное давление 2,0 МПа, размер 25х4,2 мм
(м)</t>
  </si>
  <si>
    <t>Накладные расходы 121% ФОТ (от 830,22)</t>
  </si>
  <si>
    <t>Сметная прибыль 72%*0.85 ФОТ (от 830,22)</t>
  </si>
  <si>
    <t>ФССЦ-24.3.02.01-0014</t>
  </si>
  <si>
    <t>Блок трубопровода полипропиленовый напорный с гильзами и креплениями для холодного и горячего водоснабжения, PPRS, SDR6, номинальное давление 2,0 МПа, размер 32х5,4 мм
(м)</t>
  </si>
  <si>
    <t>ФССЦ-24.3.02.01-0015</t>
  </si>
  <si>
    <t>Блок трубопровода полипропиленовый напорный с гильзами и креплениями для холодного и горячего водоснабжения, PPRS, SDR6, номинальное давление 2,0 МПа, размер 40х6,7 мм
(м)</t>
  </si>
  <si>
    <t>Накладные расходы 97% ФОТ (от 76 186,64)</t>
  </si>
  <si>
    <t>Сметная прибыль 55%*0.85 ФОТ (от 76 186,64)</t>
  </si>
  <si>
    <t>ФССЦ-12.2.07.04-0212</t>
  </si>
  <si>
    <t>Трубки из вспененного каучука, толщина 13 мм, диаметр 54 мм (прим. для труб ду 50 мм)
(10 м)</t>
  </si>
  <si>
    <t>Накладные расходы 108% ФОТ (от 135,12)</t>
  </si>
  <si>
    <t>Сметная прибыль 55%*0.85 ФОТ (от 135,12)</t>
  </si>
  <si>
    <t>Накладные расходы 97% ФОТ (от 674,16)</t>
  </si>
  <si>
    <t>Сметная прибыль 55%*0.85 ФОТ (от 674,16)</t>
  </si>
  <si>
    <t>Итого по разделу 2 ТЗ-Т4- система горячего водоснабжения</t>
  </si>
  <si>
    <t>Раздел 3. Kl- бытовая канализация</t>
  </si>
  <si>
    <t>Санприборы</t>
  </si>
  <si>
    <t>ФЕР17-01-001-14</t>
  </si>
  <si>
    <t>Установка умывальников одиночных: с подводкой холодной и горячей воды
(10 компл)</t>
  </si>
  <si>
    <t>Накладные расходы 121% ФОТ (от 14 376,46)</t>
  </si>
  <si>
    <t>Сметная прибыль 72%*0.85 ФОТ (от 14 376,46)</t>
  </si>
  <si>
    <t>ФССЦ-18.2.01.05-0019</t>
  </si>
  <si>
    <t>Умывальники полуфарфоровые и фарфоровые с краном настольным, кронштейнами, сифоном бутылочным латунным и выпуском, полукруглые со скрытыми установочными поверхностями без спинки, размер 600х450х150 мм (применит.)
(компл)</t>
  </si>
  <si>
    <t>ФЕР17-01-003-01</t>
  </si>
  <si>
    <t>Установка унитазов: с бачком непосредственно присоединенным
(10 компл)</t>
  </si>
  <si>
    <t>Накладные расходы 121% ФОТ (от 5 508,48)</t>
  </si>
  <si>
    <t>Сметная прибыль 72%*0.85 ФОТ (от 5 508,48)</t>
  </si>
  <si>
    <t>ФССЦ-18.2.01.06-0036</t>
  </si>
  <si>
    <t>Унитазы полуфарфоровые и фарфоровые тарельчатые с сиденьем и креплением, с прямым или косым выпуском, с цельноотлитой полочкой
(компл)</t>
  </si>
  <si>
    <t>ФССЦ-18.2.06.01-0002</t>
  </si>
  <si>
    <t>Бачки смывные полуфарфоровые и фарфоровые с арматурой непосредственно устанавливаемые на унитазы
(компл)</t>
  </si>
  <si>
    <t>ФЕР17-01-005-01</t>
  </si>
  <si>
    <t>Установка моек: на одно отделение
(10 компл)</t>
  </si>
  <si>
    <t>Накладные расходы 121% ФОТ (от 959,20)</t>
  </si>
  <si>
    <t>Сметная прибыль 72%*0.85 ФОТ (от 959,20)</t>
  </si>
  <si>
    <t>ФССЦ-18.2.02.05-0007</t>
  </si>
  <si>
    <t>Мойки чугунные эмалированные на одно отделение, размер 500х600х184 мм, в комплекте со смесителем типа СМ-М-ЦА-ТП (СМ-М-ЦР), с сифоном типа СБПМВ (СБПВСЛМВ, СДПМ), комплектом кронштейнов типа КР МБ
(компл)</t>
  </si>
  <si>
    <t>трапы</t>
  </si>
  <si>
    <t>ФЕР17-01-001-23</t>
  </si>
  <si>
    <t>Установка трапов диаметром: 100 мм
(10 компл)</t>
  </si>
  <si>
    <t>Накладные расходы 121% ФОТ (от 2 491,18)</t>
  </si>
  <si>
    <t>Сметная прибыль 72%*0.85 ФОТ (от 2 491,18)</t>
  </si>
  <si>
    <t>ФССЦ-18.2.06.10-0002</t>
  </si>
  <si>
    <t>Трап канализационный HL310NPr с вертикальным выпуском и сифоном "Primus"
(шт)</t>
  </si>
  <si>
    <t>ФССЦ-24.3.05.12-0002</t>
  </si>
  <si>
    <t>Ревизия полиэтиленовая с крышкой, номинальный внутренний диаметр 100 мм
(шт)</t>
  </si>
  <si>
    <t>ФЕР16-04-001-02</t>
  </si>
  <si>
    <t>Прокладка трубопроводов канализации из полиэтиленовых труб высокой плотности диаметром: 110 мм
(100 м)</t>
  </si>
  <si>
    <t>Накладные расходы 121% ФОТ (от 5 555,28)</t>
  </si>
  <si>
    <t>Сметная прибыль 72%*0.85 ФОТ (от 5 555,28)</t>
  </si>
  <si>
    <t>ФССЦ-24.3.01.04-0012</t>
  </si>
  <si>
    <t>Трубы НПВХ для систем внутреннего водоотведения, размер110х2,2х1000 мм
(шт)</t>
  </si>
  <si>
    <t>ФССЦ-23.1.02.06-0039</t>
  </si>
  <si>
    <t>Хомут металлический с шурупом и резиновым профилем для крепления трубопроводов диаметром: 74-80 мм
(10 шт)</t>
  </si>
  <si>
    <t>ФССЦ-24.3.05.08-0402</t>
  </si>
  <si>
    <t>Отвод полиэтиленовый для систем водоотведения, диаметр 100 мм
(шт)</t>
  </si>
  <si>
    <t>ФССЦ-24.3.05.15-0222</t>
  </si>
  <si>
    <t>Тройник полиэтиленовый, удлиненный, SDR11, диаметр 110 мм
(шт)</t>
  </si>
  <si>
    <t>ФССЦ-24.3.05.15-0211</t>
  </si>
  <si>
    <t>Тройник полиэтиленовый с удлиненным хвостовиком неравнопроходной, SDR 11,: 110х63 (ТУ2248-001-18425183-01)
(шт)</t>
  </si>
  <si>
    <t>ФССЦ-24.3.05.10-0012</t>
  </si>
  <si>
    <t>Переход полиэтиленовый, удлиненный, SDR 11, диаметр 110х63 мм
(шт)</t>
  </si>
  <si>
    <t>ФССЦ-19.3.01.06-0001</t>
  </si>
  <si>
    <t>Клапаны воздушные полипропиленовые для невентилируемых канализационных стояков с резиновой мембраной, двойной изолированной стенкой, уменьшителем, защитной сеткой, диаметр 50, 75, 110 мм (прим. HL900N)
(шт)</t>
  </si>
  <si>
    <t>ФЕР16-04-001-01</t>
  </si>
  <si>
    <t>Прокладка трубопроводов канализации из полиэтиленовых труб высокой плотности диаметром: 50 мм
(100 м)</t>
  </si>
  <si>
    <t>Накладные расходы 121% ФОТ (от 4 340,57)</t>
  </si>
  <si>
    <t>Сметная прибыль 72%*0.85 ФОТ (от 4 340,57)</t>
  </si>
  <si>
    <t>ФССЦ-24.3.01.04-0005</t>
  </si>
  <si>
    <t>Трубы НПВХ для систем внутреннего водоотведения, размер50х1,8х1000 мм
(шт)</t>
  </si>
  <si>
    <t>ФССЦ-23.1.02.06-0036</t>
  </si>
  <si>
    <t>Хомут металлический с шурупом и резиновым профилем для крепления трубопроводов диаметром: 48-53 мм
(10 шт)</t>
  </si>
  <si>
    <t>ФССЦ-24.3.05.08-0401</t>
  </si>
  <si>
    <t>Отвод полиэтиленовый для систем водоотведения, диаметр 50 мм
(шт)</t>
  </si>
  <si>
    <t>ФССЦ-24.3.05.15-0221</t>
  </si>
  <si>
    <t>Тройник полиэтиленовый, удлиненный, SDR11, диаметр 63 мм
(шт)</t>
  </si>
  <si>
    <t>Уладка труб в траншею</t>
  </si>
  <si>
    <t>ФЕР01-01-022-13</t>
  </si>
  <si>
    <t>Разработка грунта с погрузкой на автомобили-самосвалы в траншеях экскаватором «обратная лопата» с ковшом вместимостью 0,5 (0,5-0,63) м3, группа грунтов: 1
(1000 м3)</t>
  </si>
  <si>
    <t>Накладные расходы 92% ФОТ (от 5 752,29)</t>
  </si>
  <si>
    <t>Сметная прибыль 46%*0.85 ФОТ (от 5 752,29)</t>
  </si>
  <si>
    <t>ФЕР23-01-001-01</t>
  </si>
  <si>
    <t>Устройство основания под трубопроводы: песчаного
(10 м3)</t>
  </si>
  <si>
    <t>Накладные расходы 117% ФОТ (от 7 584,23)</t>
  </si>
  <si>
    <t>Сметная прибыль 74%*0.85 ФОТ (от 7 584,23)</t>
  </si>
  <si>
    <t>ФССЦ-02.3.01.02-0016</t>
  </si>
  <si>
    <t>Песок природный для строительных: работ средний с крупностью зерен размером свыше 5 мм - до 5% по массе
(м3)</t>
  </si>
  <si>
    <t>ФЕР23-01-030-01</t>
  </si>
  <si>
    <t>Укладка трубопроводов канализации из полиэтиленовых труб диаметром: 110 мм
(100 м)</t>
  </si>
  <si>
    <t>Накладные расходы 117% ФОТ (от 44 964,06)</t>
  </si>
  <si>
    <t>Сметная прибыль 74%*0.85 ФОТ (от 44 964,06)</t>
  </si>
  <si>
    <t>УПД №1835/01 от 15.11.23</t>
  </si>
  <si>
    <t>Труба OD 110 SN8 НПВХ
(м)</t>
  </si>
  <si>
    <t>УПД №12912242 от 23.11.23</t>
  </si>
  <si>
    <t>Тройник 45гр НПВХ 110х110
(шт)</t>
  </si>
  <si>
    <t>Накладные расходы 92% ФОТ (от 228,31)</t>
  </si>
  <si>
    <t>Сметная прибыль 46%*0.85 ФОТ (от 228,31)</t>
  </si>
  <si>
    <t>ФССЦ-02.1.01.02-0003</t>
  </si>
  <si>
    <t>Грунт песчаный (пескогрунт)
(м3)</t>
  </si>
  <si>
    <t>Накладные расходы 92% ФОТ (от 1 024,60)</t>
  </si>
  <si>
    <t>Сметная прибыль 46%*0.85 ФОТ (от 1 024,60)</t>
  </si>
  <si>
    <t>Накладные расходы 92% ФОТ (от 15 937,82)</t>
  </si>
  <si>
    <t>Сметная прибыль 46%*0.85 ФОТ (от 15 937,82)</t>
  </si>
  <si>
    <t>Итого по разделу 3 Kl- бытовая канализация</t>
  </si>
  <si>
    <t>Раздел 4. -КЗ, КЗН- производственная канализация
 нормативно-чистых стоков, в т.ч. напорная</t>
  </si>
  <si>
    <t>ФЕР17-01-011-01</t>
  </si>
  <si>
    <t>Установка насосов погружных с электродвигателем производительностью: до 25 м3/час
(10 шт)</t>
  </si>
  <si>
    <t>Накладные расходы 121% ФОТ (от 15 098,13)</t>
  </si>
  <si>
    <t>Сметная прибыль 72%*0.85 ФОТ (от 15 098,13)</t>
  </si>
  <si>
    <t>КАЦ п.37  (ТЦ_68.1.01.08_77_7721732282_30.10.2023_01)</t>
  </si>
  <si>
    <t>Насос погружной  Q=2,5 м³/ч, H=8,5 м, N=0,65 кВт Вандйорд APV.06.40.04.1
(шт)</t>
  </si>
  <si>
    <t>Накладные расходы 121% ФОТ (от 3 985,89)</t>
  </si>
  <si>
    <t>Сметная прибыль 72%*0.85 ФОТ (от 3 985,89)</t>
  </si>
  <si>
    <t>ФЕР16-07-002-02</t>
  </si>
  <si>
    <t>Установка воронок сливных диаметром: 50 мм
(шт)</t>
  </si>
  <si>
    <t>Накладные расходы 121% ФОТ (от 1 010,71)</t>
  </si>
  <si>
    <t>Сметная прибыль 72%*0.85 ФОТ (от 1 010,71)</t>
  </si>
  <si>
    <t>КП №30/10-2 от 30.10.2023 г. п.69</t>
  </si>
  <si>
    <t>HL 21 Капельная воронка с гидрозатвором 60мм и механическим запирающим устройством
(шт)</t>
  </si>
  <si>
    <t>Накладные расходы 121% ФОТ (от 4 591,79)</t>
  </si>
  <si>
    <t>Сметная прибыль 72%*0.85 ФОТ (от 4 591,79)</t>
  </si>
  <si>
    <t>Клапаны воздушные полипропиленовые для невентилируемых канализационных стояков с резиновой мембраной, двойной изолированной стенкой, уменьшителем, защитной сеткой, диаметр 50, 75, 110 мм (прим. HL900N))
(шт)</t>
  </si>
  <si>
    <t>ФЕР16-04-002-04</t>
  </si>
  <si>
    <t>Прокладка трубопроводов водоснабжения из напорных полиэтиленовых труб наружным диаметром: 40 мм
(100 м)</t>
  </si>
  <si>
    <t>Накладные расходы 121% ФОТ (от 16 000,00)</t>
  </si>
  <si>
    <t>Сметная прибыль 72%*0.85 ФОТ (от 16 000,00)</t>
  </si>
  <si>
    <t>Труба ПЭ 100 SDR 17-40x2,4
(м)</t>
  </si>
  <si>
    <t>КП № 01/11-1 от 01.12.2023 г. п.4</t>
  </si>
  <si>
    <t>Отвод 90° ПЭ100 SDR17
(шт)</t>
  </si>
  <si>
    <t>Накладные расходы 121% ФОТ (от 2 777,64)</t>
  </si>
  <si>
    <t>Сметная прибыль 72%*0.85 ФОТ (от 2 777,64)</t>
  </si>
  <si>
    <t>КП № 01/11-1 от 01.12.2023 г. п.5</t>
  </si>
  <si>
    <t>Тройник  45гр НПВХ 110х50
(шт)</t>
  </si>
  <si>
    <t>Укладка труб в траншею 104м труба НПВХ д=110мм, 36м труба ПЭ 100д=40х2,4мм</t>
  </si>
  <si>
    <t>Накладные расходы 92% ФОТ (от 3 277,06)</t>
  </si>
  <si>
    <t>Сметная прибыль 46%*0.85 ФОТ (от 3 277,06)</t>
  </si>
  <si>
    <t>Накладные расходы 117% ФОТ (от 4 424,13)</t>
  </si>
  <si>
    <t>Сметная прибыль 74%*0.85 ФОТ (от 4 424,13)</t>
  </si>
  <si>
    <t>Накладные расходы 117% ФОТ (от 19 484,42)</t>
  </si>
  <si>
    <t>Сметная прибыль 74%*0.85 ФОТ (от 19 484,42)</t>
  </si>
  <si>
    <t>Укладка трубопроводов канализации из полиэтиленовых труб диаметром: 110 мм (прим. Ду 50)
(100 м)</t>
  </si>
  <si>
    <t>Накладные расходы 117% ФОТ (от 6 744,61)</t>
  </si>
  <si>
    <t>Сметная прибыль 74%*0.85 ФОТ (от 6 744,61)</t>
  </si>
  <si>
    <t>КП № 01/11-1 от 01.12.2023 г. п.3</t>
  </si>
  <si>
    <t>Накладные расходы 92% ФОТ (от 133,18)</t>
  </si>
  <si>
    <t>Сметная прибыль 46%*0.85 ФОТ (от 133,18)</t>
  </si>
  <si>
    <t>Накладные расходы 92% ФОТ (от 580,75)</t>
  </si>
  <si>
    <t>Сметная прибыль 46%*0.85 ФОТ (от 580,75)</t>
  </si>
  <si>
    <t>Накладные расходы 92% ФОТ (от 9 033,64)</t>
  </si>
  <si>
    <t>Сметная прибыль 46%*0.85 ФОТ (от 9 033,64)</t>
  </si>
  <si>
    <t>Накладные расходы 108% ФОТ (от 54,74)</t>
  </si>
  <si>
    <t>Сметная прибыль 55%*0.85 ФОТ (от 54,74)</t>
  </si>
  <si>
    <t>Накладные расходы 97% ФОТ (от 449,44)</t>
  </si>
  <si>
    <t>Сметная прибыль 55%*0.85 ФОТ (от 449,44)</t>
  </si>
  <si>
    <t>Итого по разделу 4 -КЗ, КЗН- производственная канализация
 нормативно-чистых стоков, в т.ч. напорная</t>
  </si>
  <si>
    <t>СМЕТА № 02-01-09</t>
  </si>
  <si>
    <t xml:space="preserve">на Силовое электрооборудование. Тяговая сеть 825В. 1 этап, </t>
  </si>
  <si>
    <t>Раздел 1. Монтажные работы. Щитовое оборудование. Тяговая сеть 825В.  1 этап</t>
  </si>
  <si>
    <t>щит силовой РП1</t>
  </si>
  <si>
    <t>ФЕРм08-03-571-05</t>
  </si>
  <si>
    <t>Щит заводского изготовления однорядный или двухрядный: шкафного исполнения, глубина до 800 мм (800х800х2100)
(м)</t>
  </si>
  <si>
    <t>Накладные расходы 97% ФОТ (от 3 663,09)</t>
  </si>
  <si>
    <t>Сметная прибыль 51% ФОТ (от 3 663,09)</t>
  </si>
  <si>
    <t>КП б/н от 24.10.2023 г (ООО ЭМЭСБи-ЭМ) п.1 (ТЦ_62.1.02.15_50_5032288380_24.10.2023_01)</t>
  </si>
  <si>
    <t>"РП1" Щит силовой с 2 разъединителями на 1000А, 825В DC, IP44
(к-т)</t>
  </si>
  <si>
    <t>Щит заводского изготовления однорядный или двухрядный: шкафного исполнения, глубина до 800 мм
(м)</t>
  </si>
  <si>
    <t>Накладные расходы 97% ФОТ (от 58 609,52)</t>
  </si>
  <si>
    <t>Сметная прибыль 51% ФОТ (от 58 609,52)</t>
  </si>
  <si>
    <t>КП б/н от 24.10.2023 г (ООО ЭМЭСБи-ЭМ) п.2 (ТЦ_62.1.02.15_50_5032288380_24.10.2023_01)</t>
  </si>
  <si>
    <t>ЩТХ Щит подачи питания на вагоны метро (1600х800х800*2)
(к-т)</t>
  </si>
  <si>
    <t>Итого по разделу 1 Монтажные работы. Щитовое оборудование. Тяговая сеть 825В.  1 этап</t>
  </si>
  <si>
    <t>Раздел 2. Монтажные работы. Внутренние кабельные сети 825В. Тяговая сеть 825В.  1 этап</t>
  </si>
  <si>
    <t>ФЕРм08-02-409-09</t>
  </si>
  <si>
    <t>Труба гофрированная ПВХ для защиты проводов и кабелей по установленным конструкциям, по стенам, колоннам, потолкам, основанию пола
(100 м)</t>
  </si>
  <si>
    <t>Накладные расходы 97% ФОТ (от 3 785,16)</t>
  </si>
  <si>
    <t>Сметная прибыль 51% ФОТ (от 3 785,16)</t>
  </si>
  <si>
    <t>ФССЦ-24.3.04.04-0004</t>
  </si>
  <si>
    <t>Трубы гофрированные полимерные с профилированной стенкой электротехнические, номинальный внутренний диаметр 90 мм
(м)</t>
  </si>
  <si>
    <t>ФЕРм08-02-412-08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</si>
  <si>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240 мм2
(100 м)</t>
  </si>
  <si>
    <t>Накладные расходы 97% ФОТ (от 8 234,64)</t>
  </si>
  <si>
    <t>Сметная прибыль 51% ФОТ (от 8 234,64)</t>
  </si>
  <si>
    <t>ФЕРм08-02-412-14</t>
  </si>
  <si>
    <t>Затягивание провода в проложенные трубы и металлические рукава каждого последующего одножильного или многожильного в общей оплетке, суммарное сечение: до 240 мм2
(100 м)</t>
  </si>
  <si>
    <t>Накладные расходы 97% ФОТ (от 26 449,26)</t>
  </si>
  <si>
    <t>Сметная прибыль 51% ФОТ (от 26 449,26)</t>
  </si>
  <si>
    <t>КП-384306  от 07.10.2023 г.(ООО ЭлкомЭлектро) п.2</t>
  </si>
  <si>
    <t>Кабель с медной жилой сеч. 1x240мм2	ППСРВМ-ХЛ 240 3000
(м)</t>
  </si>
  <si>
    <t>ФЕРм08-04-741-03</t>
  </si>
  <si>
    <t>Муфта трехфазная концевая для кабеля с изоляцией из вулканизированного полиэтилена с применением термоусаживаемой перчатки напряжением 6 кВ, сечением до 1х240 мм2
(компл)</t>
  </si>
  <si>
    <t>Накладные расходы 126% ФОТ (от 104 904,38)</t>
  </si>
  <si>
    <t>Сметная прибыль 68% ФОТ (от 104 904,38)</t>
  </si>
  <si>
    <t>КП-384306  от 07.10.2023 г.(ООО ЭлкомЭлектро) п.1</t>
  </si>
  <si>
    <t>Концевые муфты для линий метрополитена на напряжение ЗкВ, сечение жилы 240мм2	ПКВНтмОнг-3-240 ТУ 3599-017-04001953-2006
(шт)</t>
  </si>
  <si>
    <t>ФЕРм08-02-332-03</t>
  </si>
  <si>
    <t>Присоединение кабеля к нулевой шине дросселя (пункт отсоса)
(кабель)</t>
  </si>
  <si>
    <t>Накладные расходы 97% ФОТ (от 6 340,98)</t>
  </si>
  <si>
    <t>Сметная прибыль 51% ФОТ (от 6 340,98)</t>
  </si>
  <si>
    <t>Наконечник дроссельного джемпера (аналог соединителя СДТ-2х120)
(шт)</t>
  </si>
  <si>
    <t>Итого по разделу 2 Монтажные работы. Внутренние кабельные сети 825В. Тяговая сеть 825В.  1 этап</t>
  </si>
  <si>
    <t>СМЕТА № 02-01-10</t>
  </si>
  <si>
    <t xml:space="preserve">на Воздухоснабжение. 1-й этап., </t>
  </si>
  <si>
    <t>Раздел 1. Компрессорная</t>
  </si>
  <si>
    <t>ФЕРм07-02-017-01</t>
  </si>
  <si>
    <t>Компрессор винтовой, масса 10,7 т (Компрессор винтовой воздушного охлаждения INVERSYS Plus 110-10 «DALGAKIRAN)  (вес 2,380 т)
(компл)</t>
  </si>
  <si>
    <t>Накладные расходы 91% ФОТ (от 254 914,31)</t>
  </si>
  <si>
    <t>Сметная прибыль 47% ФОТ (от 254 914,31)</t>
  </si>
  <si>
    <t>КАЦ п.29(ТЦ_89.1.64.02_77_7721732282_30.10.2023_01)</t>
  </si>
  <si>
    <t>Компрессор винтовой воздушного охлаждения INVERSYS Plus 110-10 «DALGAKIRAN», с частотным преобразователем, в комплекте со
встроенным магистральным сепаратором:
- расход min – 7,0 нм3/мин;
- расход max – 18,1 нм3/мин;
- рабочее давление – 0,8МПа;
- установленная эл. мощность -110 кВт.
Габаритные размеры: 2525х1440х2037(h)мм
(шт)</t>
  </si>
  <si>
    <t>ФЕРм37-01-014-04</t>
  </si>
  <si>
    <t>Монтаж машин и механизмов в помещении, масса машин и механизмов: 0,5 т (Осушитель сжатого воздуха) (вес 278 кг)
(шт)</t>
  </si>
  <si>
    <t>Накладные расходы 92% ФОТ (от 14 135,76)</t>
  </si>
  <si>
    <t>Сметная прибыль 49% ФОТ (от 14 135,76)</t>
  </si>
  <si>
    <t>КАЦ п.30(ТЦ_89.1.64.02_77_7721732282_30.10.2023_01)</t>
  </si>
  <si>
    <t>Осушитель сжатого воздуха рефрижераторного типа в комплекте с магистральными фильтрами:	DryAir DK140
В комплекте поставки:	
Встроенный магистральный фильтр предварительной очистки 	GKO1820MX
Встроенный магистральный фильтр тнкой очистки	GKO1820MY
Таймерный конденсатоотводчик
(компл.)</t>
  </si>
  <si>
    <t>ФЕРм37-01-014-01</t>
  </si>
  <si>
    <t>Монтаж машин и механизмов в помещении, масса машин и механизмов: 0,03 т (Масловлагоразделитель D-MAT 15Plus)  (вес 40 кг)
(шт)</t>
  </si>
  <si>
    <t>Накладные расходы 92% ФОТ (от 16 907,09)</t>
  </si>
  <si>
    <t>Сметная прибыль 49% ФОТ (от 16 907,09)</t>
  </si>
  <si>
    <t>КАЦ п.31  (ТЦ_89.1.64.02_77_7721732282_30.10.2023_01)</t>
  </si>
  <si>
    <t>Масловлагоразделитель D-MAT 15Plus  «DALGAKIRAN»
-производительность – 25м3/мин
Габаритные размеры: 620х520х1160(h)мм Габаритные размеры: 948х798х1460(h)мм 40кг
(шт)</t>
  </si>
  <si>
    <t>ФЕРм37-01-002-04</t>
  </si>
  <si>
    <t>Монтаж сосудов и аппаратов без механизмов в помещении, масса сосудов и аппаратов: 0,5 т (Ресивер воздушный) (вес 310 кг)
(шт)</t>
  </si>
  <si>
    <t>Накладные расходы 92% ФОТ (от 10 735,39)</t>
  </si>
  <si>
    <t>Сметная прибыль 49% ФОТ (от 10 735,39)</t>
  </si>
  <si>
    <t>КАЦ п.32  (ТЦ_89.1.64.02_77_7721732282_30.10.2023_01)</t>
  </si>
  <si>
    <t>Ресивер воздушный V 900л Рраб = 1,0МПа	PB 900.10
(шт)</t>
  </si>
  <si>
    <t>ФЕРм12-12-002-07</t>
  </si>
  <si>
    <t>Арматура фланцевая с ручным приводом или без привода водопроводная на номинальное давление до 10 МПа, номинальный диаметр: 50 мм
(шт)</t>
  </si>
  <si>
    <t>Накладные расходы 90% ФОТ (от 8 147,56)</t>
  </si>
  <si>
    <t>Сметная прибыль 46% ФОТ (от 8 147,56)</t>
  </si>
  <si>
    <t>КП №30/10-2 от 30.10.2023 г. п.5</t>
  </si>
  <si>
    <t>Кран шаровой фланцевый, Ду50, Pyl6, Сталь 20	 КШ.Ф.050.016 00
(шт)</t>
  </si>
  <si>
    <t>ФССЦ-23.8.03.11-0653</t>
  </si>
  <si>
    <t>Фланцы стальные плоские приварные из стали ВСт3сп2, ВСт3сп3, номинальное давление 1,0 МПа, номинальный диаметр 50 мм
(шт)</t>
  </si>
  <si>
    <t>ФЕРм12-12-009-07</t>
  </si>
  <si>
    <t>Арматура муфтовая с ручным приводом или без привода водопроводная на номинальное давление до 10 МПа, номинальный диаметр: 50 мм
(шт)</t>
  </si>
  <si>
    <t>Накладные расходы 90% ФОТ (от 14 404,99)</t>
  </si>
  <si>
    <t>Сметная прибыль 46% ФОТ (от 14 404,99)</t>
  </si>
  <si>
    <t>КП №30/10-2 от 30.10.2023 г. п.6</t>
  </si>
  <si>
    <t>Кран шаровой муфтовый, Ду50, Pyl6, Сталь 20	 КШ.М.050.016 00
(шт)</t>
  </si>
  <si>
    <t>ФЕРм12-12-002-04</t>
  </si>
  <si>
    <t>Арматура фланцевая с ручным приводом или без привода водопроводная на номинальное давление до 10 МПа, номинальный диаметр: 25 мм
(шт)</t>
  </si>
  <si>
    <t>Накладные расходы 90% ФОТ (от 2 196,12)</t>
  </si>
  <si>
    <t>Сметная прибыль 46% ФОТ (от 2 196,12)</t>
  </si>
  <si>
    <t>КАЦ п.33 (ТЦ_18.1.05.03_77_7721732282_30.10.2023_01)</t>
  </si>
  <si>
    <t>Клапан предохранительный полноподъемный фланцевый, Ду25х40, Ру25, давление полного открытия 9,2 кгс/см2 с ответными фланцами АСТА-ПО2-25х40-М-
25-02-300-Ф
(шт)</t>
  </si>
  <si>
    <t>ФЕРм12-01-004-07</t>
  </si>
  <si>
    <t>Трубопровод в помещениях или на открытых площадках в пределах цехов, монтируемый из труб и готовых деталей, на номинальное давление не более 2,5 МПа, диаметр труб наружный: 57 мм
(100 м)</t>
  </si>
  <si>
    <t>Накладные расходы 90% ФОТ (от 26 627,55)</t>
  </si>
  <si>
    <t>Сметная прибыль 46% ФОТ (от 26 627,55)</t>
  </si>
  <si>
    <t>ФССЦ-23.3.05.02-0078</t>
  </si>
  <si>
    <t>Трубы стальные бесшовные, холоднодеформированные из стали марок 10, 20, 30, 45 (ГОСТ 8734-75, 8733-74), наружным диаметром: 51 мм, толщина стенки 3,5 мм
(м)</t>
  </si>
  <si>
    <t>ФССЦ-23.8.04.06-0250</t>
  </si>
  <si>
    <t>Отводы крутоизогнутые бесшовные приварные 90° из стали марок 20 и 09Г2С, наружный диаметр 57 мм, толщина стенки 3,0 мм
(шт)</t>
  </si>
  <si>
    <t>ФССЦ-23.8.04.12-0211</t>
  </si>
  <si>
    <t>Тройники равнопроходные бесшовные приварные, номинальный диаметр 50 мм, наружный диаметр и толщина стенки 57,0х3,0 мм
(шт)</t>
  </si>
  <si>
    <t>ФССЦ-23.8.04.06-0251</t>
  </si>
  <si>
    <t>Отводы крутоизогнутые бесшовные приварные 90° из стали марок 20 и 09Г2С, наружный диаметр 89 (76) мм, толщина стенки 3,5 мм
(шт)</t>
  </si>
  <si>
    <t>КП №30/10-2 от 30.10.2023 г. п.8</t>
  </si>
  <si>
    <t>Опора А14Б 506.000-00 для Ду50
(шт)</t>
  </si>
  <si>
    <t>ФЕРм12-01-004-06</t>
  </si>
  <si>
    <t>Трубопровод в помещениях или на открытых площадках в пределах цехов, монтируемый из труб и готовых деталей, на номинальное давление не более 2,5 МПа, диаметр труб наружный: 45 мм
(100 м)</t>
  </si>
  <si>
    <t>Накладные расходы 90% ФОТ (от 2 962,37)</t>
  </si>
  <si>
    <t>Сметная прибыль 46% ФОТ (от 2 962,37)</t>
  </si>
  <si>
    <t>ФССЦ-23.3.05.02-0073</t>
  </si>
  <si>
    <t>Трубы стальные бесшовные, холоднодеформированные из стали марок 10, 20, 30, 45 (ГОСТ 8734-75, 8733-74), наружным диаметром: 45 мм, толщина стенки 3,0 мм
(м)</t>
  </si>
  <si>
    <t>ФЕРм12-01-001-01</t>
  </si>
  <si>
    <t>Трубопровод из водогазопроводных труб с фитингами на резьбе, номинальный диаметр: 15-25 мм
(100 м)</t>
  </si>
  <si>
    <t>Накладные расходы 90% ФОТ (от 2 163,94)</t>
  </si>
  <si>
    <t>Сметная прибыль 46% ФОТ (от 2 163,94)</t>
  </si>
  <si>
    <t>ФССЦ-23.3.06.01-0001</t>
  </si>
  <si>
    <t>Трубы стальные сварные оцинкованные водогазопроводные с резьбой, легкие, номинальный диаметр 15 мм, толщина стенки 2,5 мм
(м)</t>
  </si>
  <si>
    <t>ФССЦ-23.3.06.01-0003</t>
  </si>
  <si>
    <t>Трубы стальные сварные оцинкованные водогазопроводные с резьбой, легкие, номинальный диаметр 25 мм, толщина стенки 2,8 мм
(м)</t>
  </si>
  <si>
    <t>ФЕРм12-01-001-02</t>
  </si>
  <si>
    <t>Трубопровод из водогазопроводных труб с фитингами на резьбе, номинальный диаметр: 32-50 мм
(100 м)</t>
  </si>
  <si>
    <t>Накладные расходы 90% ФОТ (от 16 271,29)</t>
  </si>
  <si>
    <t>Сметная прибыль 46% ФОТ (от 16 271,29)</t>
  </si>
  <si>
    <t>ФССЦ-23.3.06.01-0004</t>
  </si>
  <si>
    <t>Трубы стальные сварные оцинкованные водогазопроводные с резьбой, легкие, номинальный диаметр 32 мм, толщина стенки 2,8 мм
(м)</t>
  </si>
  <si>
    <t>Опора А14Б 506.000-00 для Ду32
(шт)</t>
  </si>
  <si>
    <t>Итого по разделу 1 Компрессорная</t>
  </si>
  <si>
    <t>Раздел 2. Раздел 2. Снабжение сжатым воздухом давлением 0,8 МПа</t>
  </si>
  <si>
    <t>ФЕРм11-02-001-01</t>
  </si>
  <si>
    <t>Прибор, устанавливаемый на резьбовых соединениях, масса: до 1,5 кг (Блок подготовки воздуха МХ3-1-000002 Camozzi  Ду20)
(шт)</t>
  </si>
  <si>
    <t>Накладные расходы 90% ФОТ (от 26 613,86)</t>
  </si>
  <si>
    <t>Сметная прибыль 46% ФОТ (от 26 613,86)</t>
  </si>
  <si>
    <t>КП №30/10-2 от 30.10.2023 г. п.9</t>
  </si>
  <si>
    <t>Блок подготовки воздуха МХ3-1-000002 Camozzi  Ду20, Ру16 в составе:
- фильтр-регулятор;
- лубрикатор
с присоединительными фитингами
(шт)</t>
  </si>
  <si>
    <t>Пневмощит в составе: (62 шт)</t>
  </si>
  <si>
    <t>Монтаж: стеллажей и других конструкций, закрепляемых на фундаментах внутри зданий ("применительно Пневмощит")600х500
(т)</t>
  </si>
  <si>
    <t>Накладные расходы 93% ФОТ (от 19 320,15)</t>
  </si>
  <si>
    <t>Сметная прибыль 62%*0.85 ФОТ (от 19 320,15)</t>
  </si>
  <si>
    <t>КАЦ п.34 (ТЦ_62.1.02.14_77_7721732282_30.10.2023_01)</t>
  </si>
  <si>
    <t>Пневмощит в составе*:(-Кран шаровой муфтовый, Ду20-2 шт КШ.М.020.016-00+Латунный соединитель быстроразъемный БРС для шланга 3/4"-2шт+Латунный трехсторонний фитинг равнопроходнои	VTr.130.N.0005-1шт+Сгон разъемный угловой 3/4"	VTr.098.N.0005-1шт+Сгон разъемный прямой 3/4"VTr.341.N.0005-4шт+Ниппель 3/4"VTr.582.N.0005-2шт+Ниппель приварной 3/4", L=1000mm,-1шт+Лист из стали СтЗ -1,3м2)
(шт)</t>
  </si>
  <si>
    <t>ФССЦ-01.7.19.08-0004</t>
  </si>
  <si>
    <t>Рукав Г (IV)-10-10-22-У для воздуха, углекислого газа и других инертных газов
(м)</t>
  </si>
  <si>
    <t>Арматура фланцевая</t>
  </si>
  <si>
    <t>ФЕРм12-12-001-08</t>
  </si>
  <si>
    <t>Арматура фланцевая с ручным приводом или без привода водопроводная на номинальное давление до 4 МПа, номинальный диаметр: 65 мм
(шт)</t>
  </si>
  <si>
    <t>Накладные расходы 90% ФОТ (от 5 028,07)</t>
  </si>
  <si>
    <t>Сметная прибыль 46% ФОТ (от 5 028,07)</t>
  </si>
  <si>
    <t>КАЦ п.35 (ТЦ_18.1.09.11_77_7721732282_30.10.2023_01)</t>
  </si>
  <si>
    <t>Кран шаровой фланцевый, Ду65, Ру16,  КШ.Ф.065.016-00
(шт)</t>
  </si>
  <si>
    <t>ФССЦ-23.8.03.11-0654</t>
  </si>
  <si>
    <t>Фланцы стальные плоские приварные из стали ВСт3сп2, ВСт3сп3, номинальное давление 1,0 МПа, номинальный диаметр 65 мм
(компл)</t>
  </si>
  <si>
    <t>Спускники и воздушники</t>
  </si>
  <si>
    <t>ФЕРм12-12-009-02</t>
  </si>
  <si>
    <t>Арматура муфтовая с ручным приводом или без привода водопроводная на номинальное давление до 10 МПа, номинальный диаметр: 15 мм
(шт)</t>
  </si>
  <si>
    <t>Накладные расходы 90% ФОТ (от 12 526,79)</t>
  </si>
  <si>
    <t>Сметная прибыль 46% ФОТ (от 12 526,79)</t>
  </si>
  <si>
    <t>КП №30/10-2 от 30.10.2023 г. п.12</t>
  </si>
  <si>
    <t>Кран шаровой муфтовый, Ду15, Ру16, КШ.М.015.016-00
(шт)</t>
  </si>
  <si>
    <t>Накладные расходы 90% ФОТ (от 1 081,97)</t>
  </si>
  <si>
    <t>Сметная прибыль 46% ФОТ (от 1 081,97)</t>
  </si>
  <si>
    <t>ФССЦ-23.3.06.04-0007</t>
  </si>
  <si>
    <t>Трубы стальные сварные водогазопроводные с резьбой черные легкие (неоцинкованные) диаметр условного прохода: 20 мм, толщина стенки 2,35 мм
(м)</t>
  </si>
  <si>
    <t>Итого по разделу 2 Раздел 2. Снабжение сжатым воздухом давлением 0,8 МПа</t>
  </si>
  <si>
    <t>Раздел 3. Сжатый воздух давленем Р=0,8 МПа. Тт.р.=+3°С. Группа трубопроводов – В. Категория трубопроводов – V.</t>
  </si>
  <si>
    <t>Трубопровод</t>
  </si>
  <si>
    <t>ФЕРм12-01-004-08</t>
  </si>
  <si>
    <t>Трубопровод в помещениях или на открытых площадках в пределах цехов, монтируемый из труб и готовых деталей, на номинальное давление не более 2,5 МПа, диаметр труб наружный: 76 мм
(100 м)</t>
  </si>
  <si>
    <t>Накладные расходы 90% ФОТ (от 858 899,22)</t>
  </si>
  <si>
    <t>Сметная прибыль 46% ФОТ (от 858 899,22)</t>
  </si>
  <si>
    <t>УПД №1832/01 от 14.11.23</t>
  </si>
  <si>
    <t>"Труба стальная бесшовная холоднодеформированная Ф76x3,5 "	ГОСТ 8734-75* В 20 ГОСТ 8733-74
(м)</t>
  </si>
  <si>
    <t>ФССЦ-23.8.04.08-0057</t>
  </si>
  <si>
    <t>Переходы концентрические, номинальное давление 16 МПа, наружный диаметр и толщина стенки 76х3,5-57х3 мм
(шт)</t>
  </si>
  <si>
    <t>ФССЦ-23.8.04.06-0066</t>
  </si>
  <si>
    <t>Отвод крутоизогнутый, радиус кривизны 1,5 мм, номинальное давление до 16 МПа, номинальный диаметр 65 мм, наружный диаметр 76 мм, толщина стенки 3,5 мм
(шт)</t>
  </si>
  <si>
    <t>ФССЦ-23.8.04.12-0115</t>
  </si>
  <si>
    <t>Тройники равнопроходные, номинальное давление до 16 МПа, номинальный диаметр 65 мм, наружный диаметр и толщина стенки 76,1х2,9 мм
(шт)</t>
  </si>
  <si>
    <t>ФССЦ-23.8.04.08-0161</t>
  </si>
  <si>
    <t>Переходы стальные концентрические бесшовные приварные, наружный диаметр и толщина стенки 57х3,0-32х2,0 мм
(шт)</t>
  </si>
  <si>
    <t>ФССЦ-23.8.04.06-0063</t>
  </si>
  <si>
    <t>Отвод крутоизогнутый, радиус кривизны 1,5 мм, номинальное давление до 16 МПа, номинальный диаметр 50 мм, наружный диаметр 57 мм, толщина стенки 3 мм
(шт)</t>
  </si>
  <si>
    <t>ФССЦ-23.8.04.12-0113</t>
  </si>
  <si>
    <t>Тройники равнопроходные, номинальное давление до 16 МПа, номинальный диаметр 50 мм, наружный диаметр и толщина стенки 57,0х4,0 мм
(шт)</t>
  </si>
  <si>
    <t>КП №30/10-2 от 30.10.2023 г. п.14</t>
  </si>
  <si>
    <t>Опора подвесная А14Б 580.000-01 (1,50 кг)
(шт)</t>
  </si>
  <si>
    <t>Опора стальная бескорпусная ОПБ2-76 (0,46 кг)
(шт)</t>
  </si>
  <si>
    <t>ФЕРм12-01-004-03</t>
  </si>
  <si>
    <t>Трубопровод в помещениях или на открытых площадках в пределах цехов, монтируемый из труб и готовых деталей, на номинальное давление не более 2,5 МПа, диаметр труб наружный: 25 мм
(100 м)</t>
  </si>
  <si>
    <t>Накладные расходы 90% ФОТ (от 120 999,32)</t>
  </si>
  <si>
    <t>Сметная прибыль 46% ФОТ (от 120 999,32)</t>
  </si>
  <si>
    <t>ФССЦ-23.3.05.02-0039</t>
  </si>
  <si>
    <t>Трубы стальные бесшовные, холоднодеформированные из стали марок 10, 20, 30, 45 (ГОСТ 8734-75, 8733-74), наружным диаметром: 25 мм, толщина стенки 2,0 мм
(м)</t>
  </si>
  <si>
    <t>КП №30/10-2 от 30.10.2023 г. п.16</t>
  </si>
  <si>
    <t>Опора стальная бескорпусная ОПБ2-25 (0,13 кг)
(шт)</t>
  </si>
  <si>
    <t>ФЕРм12-01-004-02</t>
  </si>
  <si>
    <t>Трубопровод в помещениях или на открытых площадках в пределах цехов, монтируемый из труб и готовых деталей, на номинальное давление не более 2,5 МПа, диаметр труб наружный: 18 мм
(100 м)</t>
  </si>
  <si>
    <t>Накладные расходы 90% ФОТ (от 2 263,42)</t>
  </si>
  <si>
    <t>Сметная прибыль 46% ФОТ (от 2 263,42)</t>
  </si>
  <si>
    <t>ФССЦ-23.3.05.02-0023</t>
  </si>
  <si>
    <t>Трубы стальные бесшовные, холоднодеформированные из стали марок 10, 20, 30, 45 (ГОСТ 8734-75, 8733-74), наружным диаметром: 18 мм, толщина стенки 1,5 мм
(м)</t>
  </si>
  <si>
    <t>Гильзы</t>
  </si>
  <si>
    <t>Установка закладных деталей фундаментов (вес 10,26 кг/м)
(т)</t>
  </si>
  <si>
    <t>Накладные расходы 108% ФОТ (от 42,02)</t>
  </si>
  <si>
    <t>Сметная прибыль 55%*0.85 ФОТ (от 42,02)</t>
  </si>
  <si>
    <t>ФССЦ-23.5.02.02-0006</t>
  </si>
  <si>
    <t>Трубы стальные электросварные прямошовные из стали марок БСт2кп-БСт4кп и БСт2пс-БСт4пс, наружный диаметр 108 мм, толщина стенки 4,0 мм
(м)</t>
  </si>
  <si>
    <t>Окраска,грунтовка</t>
  </si>
  <si>
    <t>Накладные расходы 94% ФОТ (от 7 794,74)</t>
  </si>
  <si>
    <t>Сметная прибыль 51%*0.85 ФОТ (от 7 794,74)</t>
  </si>
  <si>
    <t>Накладные расходы 94% ФОТ (от 5 369,27)</t>
  </si>
  <si>
    <t>Сметная прибыль 51%*0.85 ФОТ (от 5 369,27)</t>
  </si>
  <si>
    <t>Крепления</t>
  </si>
  <si>
    <t>Монтаж опорных конструкций: для крепления трубопроводов внутри зданий и сооружений массой до 0,1 т("применительно для трубы 76*3,5 в канале")
(т)</t>
  </si>
  <si>
    <t>Накладные расходы 93% ФОТ (от 2 368,06)</t>
  </si>
  <si>
    <t>Сметная прибыль 62%*0.85 ФОТ (от 2 368,06)</t>
  </si>
  <si>
    <t>ФССЦ-08.3.08.02-0022</t>
  </si>
  <si>
    <t>Уголок горячекатаный, размер 50х50 мм (3,77 кг/м)
(т)</t>
  </si>
  <si>
    <t>Итого по разделу 3 Сжатый воздух давленем Р=0,8 МПа. Тт.р.=+3°С. Группа трубопроводов – В. Категория трубопроводов – V.</t>
  </si>
  <si>
    <t>СМЕТА № 02-01-11</t>
  </si>
  <si>
    <t xml:space="preserve">на Газовое пожаротушение. 1 этап, </t>
  </si>
  <si>
    <t>Раздел 1. Газовое пожаротушение</t>
  </si>
  <si>
    <t>ФЕРм37-01-002-02</t>
  </si>
  <si>
    <t>Монтаж сосудов и аппаратов без механизмов в помещении, масса сосудов и аппаратов: 0,05 т
(шт)</t>
  </si>
  <si>
    <t>Накладные расходы 92% ФОТ (от 15 716,64)</t>
  </si>
  <si>
    <t>Сметная прибыль 49% ФОТ (от 15 716,64)</t>
  </si>
  <si>
    <t>КП № 00002083 от 23.10.2023 г.(ООО НПО ПАС) П.1 (ТЦ_61.2.03.01_77_7709026932_23.10.2023_01)</t>
  </si>
  <si>
    <t>Модуль пожаротушения МПГ 60-40-24-Л
- с загрузкой 33 кг хладона 227еа
(шт)</t>
  </si>
  <si>
    <t>КП № 00002083 от 23.10.2023 г.(ООО НПО ПАС) П.2 (ТЦ_61.2.03.01_77_7709026932_23.10.2023_01)</t>
  </si>
  <si>
    <t>Модуль пожаротушения МПГ 60-40-24-Л
- с загрузкой 35 кг хладона 227еа
(шт)</t>
  </si>
  <si>
    <t>ФЕРм37-01-002-03</t>
  </si>
  <si>
    <t>Монтаж сосудов и аппаратов без механизмов в помещении, масса сосудов и аппаратов: 0,1 т
(шт)</t>
  </si>
  <si>
    <t>Накладные расходы 92% ФОТ (от 10 715,04)</t>
  </si>
  <si>
    <t>Сметная прибыль 49% ФОТ (от 10 715,04)</t>
  </si>
  <si>
    <t>КП № 00002083 от 23.10.2023 г.(ООО НПО ПАС) П.3(ТЦ_61.2.03.01_77_7709026932_23.10.2023_01)</t>
  </si>
  <si>
    <t>Модуль пожаротушения МПГ 60-100-40-Л
- с загрузкой 89 кг хладона 227еа
(шт)</t>
  </si>
  <si>
    <t>КП № 00002083 от 23.10.2023 г.(ООО НПО ПАС) П.4</t>
  </si>
  <si>
    <t>Газовое огнетушащий состав с хладоном 227еа
с зарядкой в модуль
(кг)</t>
  </si>
  <si>
    <t>ФЕРм08-02-411-04</t>
  </si>
  <si>
    <t>Ввод гибкий, наружный диаметр металлорукава: до 27 мм
(шт)</t>
  </si>
  <si>
    <t>Накладные расходы 97% ФОТ (от 836,57)</t>
  </si>
  <si>
    <t>Сметная прибыль 51% ФОТ (от 836,57)</t>
  </si>
  <si>
    <t>КП № 00002083 от 23.10.2023 г.(ООО НПО ПАС) П.5</t>
  </si>
  <si>
    <t>Рукав РВД 25.2SN. М39х2,0-0,6
(шт)</t>
  </si>
  <si>
    <t>ФЕРм08-02-411-05</t>
  </si>
  <si>
    <t>Ввод гибкий, наружный диаметр металлорукава: до 48 мм
(шт)</t>
  </si>
  <si>
    <t>Накладные расходы 97% ФОТ (от 418,28)</t>
  </si>
  <si>
    <t>Сметная прибыль 51% ФОТ (от 418,28)</t>
  </si>
  <si>
    <t>КП № 00002083 от 23.10.2023 г.(ООО НПО ПАС) П.6</t>
  </si>
  <si>
    <t>Рукав РВД 50.1SN. М56х2,0-0,6
(шт)</t>
  </si>
  <si>
    <t>Прибор, устанавливаемый на резьбовых соединениях, масса: до 1,5 кг(Пусковое устройство ПУО-2)
(шт)</t>
  </si>
  <si>
    <t>Накладные расходы 90% ФОТ (от 1 663,37)</t>
  </si>
  <si>
    <t>Сметная прибыль 46% ФОТ (от 1 663,37)</t>
  </si>
  <si>
    <t>КП № 00002083 от 23.10.2023 г.(ООО НПО ПАС) П.7</t>
  </si>
  <si>
    <t>Пусковое устройство ПУО-2
(шт)</t>
  </si>
  <si>
    <t>КП № 00002083 от 23.10.2023 г.(ООО НПО ПАС) П.8</t>
  </si>
  <si>
    <t>Втулка РВД 24-труба Дн28
(шт)</t>
  </si>
  <si>
    <t>КП № 00002083 от 23.10.2023 г.(ООО НПО ПАС) П.9</t>
  </si>
  <si>
    <t>Втулка РВД 40-труба Дн48
(шт)</t>
  </si>
  <si>
    <t>Прибор, устанавливаемый на резьбовых соединениях, масса: до 1,5 кг
(шт)</t>
  </si>
  <si>
    <t>КП № 00002083 от 23.10.2023 г.(ООО НПО ПАС) П.10</t>
  </si>
  <si>
    <t>Сигнализатор давления газовый СДГ
(шт)</t>
  </si>
  <si>
    <t>ФЕРм11-01-001-01</t>
  </si>
  <si>
    <t>Конструкции для установки приборов, масса: до 1 кг (прим. Стеновое крепление модулей СКМм-1-316)
(шт)</t>
  </si>
  <si>
    <t>Накладные расходы 90% ФОТ (от 1 640,58)</t>
  </si>
  <si>
    <t>Сметная прибыль 46% ФОТ (от 1 640,58)</t>
  </si>
  <si>
    <t>КП № 00002083 от 23.10.2023 г.(ООО НПО ПАС)</t>
  </si>
  <si>
    <t>Стеновое крепление модулей СКМм-1-316
(шт)</t>
  </si>
  <si>
    <t>ФЕРр69-57-1</t>
  </si>
  <si>
    <t>Установка декоративного деревянного экрана на регистры отопления (прим. Экран декоративный ЭД-1-50)
(м2)</t>
  </si>
  <si>
    <t>Накладные расходы 92% ФОТ (от 1 220,85)</t>
  </si>
  <si>
    <t>Сметная прибыль 44% ФОТ (от 1 220,85)</t>
  </si>
  <si>
    <t>КП № 00002083 от 23.10.2023 г.(ООО НПО ПАС) П.11</t>
  </si>
  <si>
    <t>Экран декоративный ЭД-1-50 (Габариты ВхШхГ, мм 1095х460х483)
(шт)</t>
  </si>
  <si>
    <t>КП № 00002083 от 23.10.2023 г.(ООО НПО ПАС) П.12</t>
  </si>
  <si>
    <t>Экран декоративный ЭД-1-100  (Габариты ВхШхГ, мм 1780х460х483)
(шт)</t>
  </si>
  <si>
    <t>ФЕРм12-08-005-10</t>
  </si>
  <si>
    <t>Оросители, насадки газового пожаротушения: без декоративной розетки (Насадки)
(100 шт)</t>
  </si>
  <si>
    <t>Накладные расходы 90% ФОТ (от 1 071,96)</t>
  </si>
  <si>
    <t>Сметная прибыль 46% ФОТ (от 1 071,96)</t>
  </si>
  <si>
    <t>КП № 00002083 от 23.10.2023 г.(ООО НПО ПАС) П.13</t>
  </si>
  <si>
    <t>Насадок НГПд-2.1-7,0-01
(шт)</t>
  </si>
  <si>
    <t>КП № 00002083 от 23.10.2023 г.(ООО НПО ПАС) П.14</t>
  </si>
  <si>
    <t>Насадок НГПд-2.1-9,0-01
(шт)</t>
  </si>
  <si>
    <t>КП № 00002083 от 23.10.2023 г.(ООО НПО ПАС) П.15</t>
  </si>
  <si>
    <t>Втулка к насадку с контргайкой G3/4”
(шт)</t>
  </si>
  <si>
    <t>Трубы и фитинги</t>
  </si>
  <si>
    <t>ФЕРм12-08-003-02</t>
  </si>
  <si>
    <t>Трубопровод установок газового пожаротушения из стальных труб, монтируемый из готовых узлов, номинальный диаметр: 32 мм
(1000 м)</t>
  </si>
  <si>
    <t>Накладные расходы 90% ФОТ (от 12 700,17)</t>
  </si>
  <si>
    <t>Сметная прибыль 46% ФОТ (от 12 700,17)</t>
  </si>
  <si>
    <t>ФССЦ-23.3.05.02-0045</t>
  </si>
  <si>
    <t>Трубы стальные бесшовные, холоднодеформированные из стали марок 10, 20, 30, 45 (ГОСТ 8734-75, 8733-74), наружным диаметром: 28 мм, толщина стенки 3,0 мм
(м)</t>
  </si>
  <si>
    <t>ФССЦ-23.1.02.06-0033</t>
  </si>
  <si>
    <t>Хомут металлический с шурупом и резиновым профилем для крепления трубопроводов диаметром: 25-28 мм
(10 шт)</t>
  </si>
  <si>
    <t>ФССЦ-01.7.15.12-0013</t>
  </si>
  <si>
    <t>Шпильки резьбовые М8-2000
(шт)</t>
  </si>
  <si>
    <t>ФССЦ-01.7.15.01-0036</t>
  </si>
  <si>
    <t>Анкер забивной М8
(шт)</t>
  </si>
  <si>
    <t>КП № 11877 от 30.10.2023 г.(ООО Сантехкомплект) П.3</t>
  </si>
  <si>
    <t>Струбцина монтажная М8
(шт)</t>
  </si>
  <si>
    <t>КП № 11877 от 30.10.2023 г.(ООО Сантехкомплект) П.4</t>
  </si>
  <si>
    <t>Гайка шестигранная нормальная М8	ГОСТ ISO 4032-2014
(шт)</t>
  </si>
  <si>
    <t>ФЕРм12-08-003-03</t>
  </si>
  <si>
    <t>Трубопровод установок газового пожаротушения из стальных труб, монтируемый из готовых узлов, номинальный диаметр: 50 мм
(1000 м)</t>
  </si>
  <si>
    <t>Накладные расходы 90% ФОТ (от 7 401,39)</t>
  </si>
  <si>
    <t>Сметная прибыль 46% ФОТ (от 7 401,39)</t>
  </si>
  <si>
    <t>ФССЦ-23.3.05.02-0074</t>
  </si>
  <si>
    <t>Трубы стальные бесшовные, холоднодеформированные из стали марок 10, 20, 30, 45 (ГОСТ 8734-75, 8733-74), наружным диаметром: 48 мм, толщина стенки 3,0 мм (4 мм)
(м)</t>
  </si>
  <si>
    <t>ФССЦ-23.8.04.06-0310</t>
  </si>
  <si>
    <t>Отводы 90° с радиусом кривизны R=1,5 Ду на давление до 16 МПа, номинальный диаметр 30 мм, наружный диаметр 32 мм, толщина стенки 2,0 мм/Отвод 90-1-26,9х3,2
(шт)</t>
  </si>
  <si>
    <t>ФССЦ-23.8.04.06-0062</t>
  </si>
  <si>
    <t>Отвод крутоизогнутый, радиус кривизны 1,5 мм, номинальное давление до 16 МПа, номинальный диаметр 40 мм, наружный диаметр 45 мм, толщина стенки 4 мм/48,3Х3,6
(шт)</t>
  </si>
  <si>
    <t>КП № 11877 от 30.10.2023 г.(ООО Сантехкомплект) П.1</t>
  </si>
  <si>
    <t>Тройник 1-48,3х3,6-26,9х3,2 ГОСТ 17376-2001
(шт)</t>
  </si>
  <si>
    <t>КП № 11877 от 30.10.2023 г.(ООО Сантехкомплект) П.2</t>
  </si>
  <si>
    <t>Переход К-1-48,3х3,6-26,9х3,2 ГОСТ 17378-2001
(шт)</t>
  </si>
  <si>
    <t>Накладные расходы 94% ФОТ (от 88,57)</t>
  </si>
  <si>
    <t>Сметная прибыль 51%*0.85 ФОТ (от 88,57)</t>
  </si>
  <si>
    <t>Накладные расходы 94% ФОТ (от 61,02)</t>
  </si>
  <si>
    <t>Сметная прибыль 51%*0.85 ФОТ (от 61,02)</t>
  </si>
  <si>
    <t>Запас на складе</t>
  </si>
  <si>
    <t>КП № 00002083 от 23.10.2023 г.(ООО НПО ПАС) П.16(ТЦ_61.2.03.01_77_7709026932_23.10.2023_01)</t>
  </si>
  <si>
    <t>КП № 00002083 от 23.10.2023 г.(ООО НПО ПАС) П.17(ТЦ_61.2.03.01_77_7709026932_23.10.2023_01)</t>
  </si>
  <si>
    <t>Модуль пожаротушения МПГ 60-100-40-Л
- с загрузкой 97 кг хладона 227еа
(шт)</t>
  </si>
  <si>
    <t>КП № 00002083 от 23.10.2023 г.(ООО НПО ПАС) П.18</t>
  </si>
  <si>
    <t>КП № 00002083 от 23.10.2023 г.(ООО НПО ПАС) П.19</t>
  </si>
  <si>
    <t>СМЕТА № 02-01-12</t>
  </si>
  <si>
    <t xml:space="preserve">на Пожаротушение. Насосная станция.(1 этап)., </t>
  </si>
  <si>
    <t>Раздел 1. Насосная станция</t>
  </si>
  <si>
    <t>ФЕРм37-01-014-07</t>
  </si>
  <si>
    <t>Монтаж машин и механизмов в помещении, масса машин и механизмов: 2 т (вес1850 кг. Моноблочная автоматическая насосная установка ""Спрут-НС"")
(шт)</t>
  </si>
  <si>
    <t>Накладные расходы 92% ФОТ (от 50 886,57)</t>
  </si>
  <si>
    <t>Сметная прибыль 49% ФОТ (от 50 886,57)</t>
  </si>
  <si>
    <t>КП №30/10-2 от 30.10.2023 г.п.17 (ТЦ_65.0.00.00_77_7721732282_30.10.2023_01)</t>
  </si>
  <si>
    <t>"СПРУТ-НС, Моноблочная автоматическая насосная установка ""Спрут-НС"" исполнение [3xNES 80-65-200H-30/2 + CDM5-12 + Мембранный бак]200 + SmartFly + ШАК исполнение
ПН/30/3L/О + ПН/30/3L/Р + ПН/30/3L/АВР" "Жокей/2,2/3L/АВР -Ш6/ПУPL/1ПР10.5/IP54/Red/Со скобами (ПТ311.b00774300 )" (Замена согл письма № 4/459 от 08.11.2023 г.)
(к-т)</t>
  </si>
  <si>
    <t>ФЕРм07-01-034-01</t>
  </si>
  <si>
    <t>Компрессоры V- и W-образные, масса: 0,13 т (Установка компрессорная КВ-7)
(шт)</t>
  </si>
  <si>
    <t>Накладные расходы 91% ФОТ (от 15 268,14)</t>
  </si>
  <si>
    <t>Сметная прибыль 47% ФОТ (от 15 268,14)</t>
  </si>
  <si>
    <t>КП №30/10-2 от 30.10.2023 г.п.18(ТЦ_65.0.00.00_77_7721732282_30.10.2023_01)</t>
  </si>
  <si>
    <t>Установка компрессорная КВ-7
Производительность 275 л/мин, давление 10 бар,
Объём ресивера 110 л, мощность 2,2 Квт
(уст)</t>
  </si>
  <si>
    <t>Монтаж сосудов и аппаратов без механизмов в помещении, масса сосудов и аппаратов: 0,03 т
(шт)</t>
  </si>
  <si>
    <t>Накладные расходы 92% ФОТ (от 5 298,66)</t>
  </si>
  <si>
    <t>Сметная прибыль 49% ФОТ (от 5 298,66)</t>
  </si>
  <si>
    <t>КП №30/10-2 от 30.10.2023 г.п.19 (ТЦ_19.3.03.03_77_7721732282_30.10.2023_01)</t>
  </si>
  <si>
    <t>Коалесцирующий фильтр воздушный F3500 PN16,  520000 л/мин,  DN300, до 5 мкм
(шт)</t>
  </si>
  <si>
    <t>Монтаж сосудов и аппаратов без механизмов в помещении, масса сосудов и аппаратов: 0,03 т (Осушитель ручной АД3400)
(шт)</t>
  </si>
  <si>
    <t>КП №30/10-2 от 30.10.2023 г.п.20(ТЦ_01.7.03.02_77_7721732282_30.10.2023_01)</t>
  </si>
  <si>
    <t>Осушитель ручной АД3400
(шт.)</t>
  </si>
  <si>
    <t>ФЕР16-02-006-03</t>
  </si>
  <si>
    <t>Прокладка трубопроводов обвязки котлов, водонагревателей и насосов из стальных бесшовных и электросварных труб диаметром: до 80 мм
(100 м)</t>
  </si>
  <si>
    <t>Накладные расходы 121% ФОТ (от 3 210,54)</t>
  </si>
  <si>
    <t>Сметная прибыль 72%*0.85 ФОТ (от 3 210,54)</t>
  </si>
  <si>
    <t>КП № 01/11-1 от 01.12.2023 г. п.1</t>
  </si>
  <si>
    <t>Трубы стальные электросварные Ф76x2,8 сталь В-стЗсп ГОСТ 10704-91
(м)</t>
  </si>
  <si>
    <t>Накладные расходы 121% ФОТ (от 2 063,92)</t>
  </si>
  <si>
    <t>Сметная прибыль 72%*0.85 ФОТ (от 2 063,92)</t>
  </si>
  <si>
    <t>КП № 01/11-1 от 01.12.2023 г. п.7</t>
  </si>
  <si>
    <t>Трубы стальные электросварные Ф89x4,5 сталь В-стЗсп ГОСТ 10704-91
(м)</t>
  </si>
  <si>
    <t>ФССЦ-23.8.04.06-0070</t>
  </si>
  <si>
    <t>Отвод крутоизогнутый, радиус кривизны 1,5 мм, номинальное давление до 16 МПа, номинальный диаметр 80 мм, наружный диаметр 89 мм, толщина стенки 4,5 мм
(шт)</t>
  </si>
  <si>
    <t>КП №30/10-2 от 30.10.2023 г.п.22</t>
  </si>
  <si>
    <t>Муфта жесткая МЖ02 Ду100
(шт)</t>
  </si>
  <si>
    <t>ФССЦ-18.3.01.01-0013</t>
  </si>
  <si>
    <t>Головки соединительные напорные для соединения напорных пожарных рукавов между собой и с пожарным оборудованием-муфтовые ГМ 80
(шт)</t>
  </si>
  <si>
    <t>ФССЦ-18.3.01.01-0033</t>
  </si>
  <si>
    <t>Головки-заглушки ГЗ-80
(шт)</t>
  </si>
  <si>
    <t>КП №30/10-2 от 30.10.2023 г.п.33</t>
  </si>
  <si>
    <t>Крепление к стене ОП 4 для Дн76 А14Б505  000-01
(шт)</t>
  </si>
  <si>
    <t>ФЕР16-02-006-05</t>
  </si>
  <si>
    <t>Прокладка трубопроводов обвязки котлов, водонагревателей и насосов из стальных бесшовных и электросварных труб диаметром: до 150 мм
(100 м)</t>
  </si>
  <si>
    <t>Накладные расходы 121% ФОТ (от 20 622,23)</t>
  </si>
  <si>
    <t>Сметная прибыль 72%*0.85 ФОТ (от 20 622,23)</t>
  </si>
  <si>
    <t>КП № 01/11-1 от 01.12.2023 г. п.8</t>
  </si>
  <si>
    <t>Трубы стальные электросварные Ф159x3,2 сталь В-стЗсп ГОСТ 10704-91
(м)</t>
  </si>
  <si>
    <t>ФССЦ-23.8.04.06-0083</t>
  </si>
  <si>
    <t>Отвод крутоизогнутый, радиус кривизны 1,5 мм, номинальное давление до 16 МПа, номинальный диаметр 150 мм, наружный диаметр 159 мм, толщина стенки 4 мм
(шт)</t>
  </si>
  <si>
    <t>ФССЦ-23.8.04.08-0085</t>
  </si>
  <si>
    <t>Переходы концентрические, номинальное давление 16 МПа, наружный диаметр и толщина стенки 159х8-76х4 мм
(шт)</t>
  </si>
  <si>
    <t>КП №30/10-2 от 30.10.2023 г.п.21</t>
  </si>
  <si>
    <t>Переход под муфту 150х100 "ГРУВЛОК" (159х114,3мм)
(шт)</t>
  </si>
  <si>
    <t>КП №30/10-2 от 30.10.2023 г.п.23</t>
  </si>
  <si>
    <t>Муфта жесткая МЖ02 Ду150
(шт)</t>
  </si>
  <si>
    <t>ФССЦ-23.8.03.01-0042</t>
  </si>
  <si>
    <t>Заглушки стальные фланцевые, номинальный диаметр 150 мм
(шт)</t>
  </si>
  <si>
    <t>КП №30/10-2 от 30.10.2023 г.п.31</t>
  </si>
  <si>
    <t>Опора подвесная П2 для Дн150 А14Б579.000-05
(шт)</t>
  </si>
  <si>
    <t>КП №30/10-2 от 30.10.2023 г.п.32</t>
  </si>
  <si>
    <t>Крепление к стене ОП-3.1 для Дн150 А14Б508.000
(шт)</t>
  </si>
  <si>
    <t>ФЕР16-02-005-08</t>
  </si>
  <si>
    <t>Прокладка трубопроводов отопления и водоснабжения из стальных электросварных труб диаметром: 200 мм
(100 м)</t>
  </si>
  <si>
    <t>Накладные расходы 121% ФОТ (от 14 057,51)</t>
  </si>
  <si>
    <t>Сметная прибыль 72%*0.85 ФОТ (от 14 057,51)</t>
  </si>
  <si>
    <t>ФССЦ-23.5.02.02-0087</t>
  </si>
  <si>
    <t>Трубы стальные электросварные прямошовные со снятой фаской из стали марок БСт2кп-БСт4кп и БСт2пс-БСт4пс, наружный диаметр 219 мм, толщина стенки 5 мм
(м)</t>
  </si>
  <si>
    <t>ФССЦ-23.8.04.06-0095</t>
  </si>
  <si>
    <t>Отвод крутоизогнутый, радиус кривизны 1,5 мм, номинальное давление до 16 МПа, номинальный диаметр 200 мм, наружный диаметр 219 мм, толщина стенки 7 мм
(шт)</t>
  </si>
  <si>
    <t>КП № 01/11-1 от 01.12.2023 г. п.9</t>
  </si>
  <si>
    <t>Трубы стальные электросварные Ф219x4,0 сталь В-стЗсп ГОСТ 10704-91
(м)</t>
  </si>
  <si>
    <t>ФССЦ-23.8.04.06-0093</t>
  </si>
  <si>
    <t>Отвод крутоизогнутый, радиус кривизны 1,5 мм, номинальное давление до 16 МПа, номинальный диаметр 200 мм, наружный диаметр 219 мм, толщина стенки 5 мм
(шт)</t>
  </si>
  <si>
    <t>ФССЦ-23.8.04.12-0132</t>
  </si>
  <si>
    <t>Тройники равнопроходные, номинальное давление до 16 МПа, номинальный диаметр 200 мм, наружный диаметр и толщина стенки 219х6,3 мм
(шт)</t>
  </si>
  <si>
    <t>ФССЦ-23.8.04.12-0164</t>
  </si>
  <si>
    <t>Тройники переходные сварные без укрепляющих накладок из труб бесшовных горячедеформированных, номинальное давление до 16 МПа (160 кгс/см2), номинальный диаметр 200х150 мм, наружный диаметр и толщина стенки 219х25-168х16 мм
(шт)</t>
  </si>
  <si>
    <t>ФССЦ-23.8.04.08-0106</t>
  </si>
  <si>
    <t>Переходы концентрические, номинальное давление 16 МПа, наружный диаметр и толщина стенки 219х6-159х4,5 мм
(шт)</t>
  </si>
  <si>
    <t>ФССЦ-23.8.04.08-0097</t>
  </si>
  <si>
    <t>Переходы концентрические, номинальное давление 16 МПа, наружный диаметр и толщина стенки 219х6-89х3,5 мм
(шт)</t>
  </si>
  <si>
    <t>ФССЦ-23.8.03.01-0044</t>
  </si>
  <si>
    <t>Заглушки стальные фланцевые, номинальный диаметр 200 мм
(шт)</t>
  </si>
  <si>
    <t>КП №30/10-2 от 30.10.2023 г.п.30</t>
  </si>
  <si>
    <t>Опора подвесная П1 для Дн200 А14Б579.000-06
(шт)</t>
  </si>
  <si>
    <t>ФЕР16-05-001-06</t>
  </si>
  <si>
    <t>Установка вентилей, задвижек, затворов, клапанов обратных, кранов проходных на трубопроводах из стальных труб диаметром: до 200 мм
(шт)</t>
  </si>
  <si>
    <t>Накладные расходы 121% ФОТ (от 9 051,89)</t>
  </si>
  <si>
    <t>Сметная прибыль 72%*0.85 ФОТ (от 9 051,89)</t>
  </si>
  <si>
    <t>КП №30/10-2 от 30.10.2023 г.п.24</t>
  </si>
  <si>
    <t>Затвор дисковый ЗТ 200/1,6(Р)-Ф.У3.1 "АМК-200" v1" DN200 PN16
(шт)</t>
  </si>
  <si>
    <t>ФССЦ-23.8.03.11-0012</t>
  </si>
  <si>
    <t>Фланцы приварные встык, марка стали 20, номинальное давление 1,6 МПа, номинальный диаметр 200 мм
(компл)</t>
  </si>
  <si>
    <t>ФЕР16-05-001-05</t>
  </si>
  <si>
    <t>Установка вентилей, задвижек, затворов, клапанов обратных, кранов проходных на трубопроводах из стальных труб диаметром: до 150 мм
(шт)</t>
  </si>
  <si>
    <t>Накладные расходы 121% ФОТ (от 13 997,12)</t>
  </si>
  <si>
    <t>Сметная прибыль 72%*0.85 ФОТ (от 13 997,12)</t>
  </si>
  <si>
    <t>КП №30/10-2 от 30.10.2023 г.п.25</t>
  </si>
  <si>
    <t>Затвор дисковый ЗТ 150/1,6(Р)-Ф.У3.1 "АМК-150" v1" DN150 PN16
(шт)</t>
  </si>
  <si>
    <t>ФССЦ-23.8.03.11-0011</t>
  </si>
  <si>
    <t>Фланцы приварные встык, марка стали 20, номинальное давление 1,6 МПа, номинальный диаметр 150 мм
(компл)</t>
  </si>
  <si>
    <t>Накладные расходы 121% ФОТ (от 1 505,74)</t>
  </si>
  <si>
    <t>Сметная прибыль 72%*0.85 ФОТ (от 1 505,74)</t>
  </si>
  <si>
    <t>КП №30/10-2 от 30.10.2023 г.п.26</t>
  </si>
  <si>
    <t>Затвор дисковый ЗТ 65/1,6(Р)-Ф.У3.1 "АМК-65" v1" DN65 PN16
(шт)</t>
  </si>
  <si>
    <t>ФССЦ-23.8.03.11-0007</t>
  </si>
  <si>
    <t>Фланцы приварные встык, марка стали 20, номинальное давление 1,6 МПа, номинальный диаметр 65 мм
(компл)</t>
  </si>
  <si>
    <t>Накладные расходы 121% ФОТ (от 9 034,42)</t>
  </si>
  <si>
    <t>Сметная прибыль 72%*0.85 ФОТ (от 9 034,42)</t>
  </si>
  <si>
    <t>КП №30/10-2 от 30.10.2023 г.п.27</t>
  </si>
  <si>
    <t>Задвижка клиновая фланцевая с ручным управлением ГРАНАР серии KR11 DN80 PN16
(шт)</t>
  </si>
  <si>
    <t>ФССЦ-18.1.04.06-0004</t>
  </si>
  <si>
    <t>Клапаны обратные пружинные чугунные, номинальное давление 1,6 МПа (16 кгс/см2), номинальный диаметр 80 мм, присоединение к трубопроводу фланцевое
(шт)</t>
  </si>
  <si>
    <t>ФССЦ-23.8.03.11-0008</t>
  </si>
  <si>
    <t>Фланцы приварные встык, марка стали 20, номинальное давление 1,6 МПа, номинальный диаметр 80 мм
(компл)</t>
  </si>
  <si>
    <t>ФЕР22-03-014-02</t>
  </si>
  <si>
    <t>Приварка фланцев к стальным трубопроводам диаметром: 80 мм
(шт)</t>
  </si>
  <si>
    <t>Накладные расходы 117% ФОТ (от 3 394,28)</t>
  </si>
  <si>
    <t>Сметная прибыль 74%*0.85 ФОТ (от 3 394,28)</t>
  </si>
  <si>
    <t>ФССЦ-23.8.03.11-0130</t>
  </si>
  <si>
    <t>Фланцы стальные плоские приварные с соединительным выступом, марка стали ВСт3сп2, ВСт3сп3, номинальное давление 1 МПа, номинальный диаметр 80 мм
(шт)</t>
  </si>
  <si>
    <t>ФЕР22-03-014-05</t>
  </si>
  <si>
    <t>Приварка фланцев к стальным трубопроводам диаметром: 150 мм
(шт)</t>
  </si>
  <si>
    <t>Накладные расходы 117% ФОТ (от 2 196,07)</t>
  </si>
  <si>
    <t>Сметная прибыль 74%*0.85 ФОТ (от 2 196,07)</t>
  </si>
  <si>
    <t>ФССЦ-23.8.03.11-0133</t>
  </si>
  <si>
    <t>Фланцы стальные плоские приварные с соединительным выступом, марка стали ВСт3сп2, ВСт3сп3, номинальное давление 1 МПа, номинальный диаметр 150 мм
(шт)</t>
  </si>
  <si>
    <t>ФЕР22-03-014-06</t>
  </si>
  <si>
    <t>Приварка фланцев к стальным трубопроводам диаметром: 200 мм
(шт)</t>
  </si>
  <si>
    <t>Накладные расходы 117% ФОТ (от 5 574,64)</t>
  </si>
  <si>
    <t>Сметная прибыль 74%*0.85 ФОТ (от 5 574,64)</t>
  </si>
  <si>
    <t>ФССЦ-23.8.03.11-0134</t>
  </si>
  <si>
    <t>Фланцы стальные плоские приварные с соединительным выступом, марка стали ВСт3сп2, ВСт3сп3, номинальное давление 1 МПа, номинальный диаметр 200 мм
(шт)</t>
  </si>
  <si>
    <t>Накладные расходы 117% ФОТ (от 565,71)</t>
  </si>
  <si>
    <t>Сметная прибыль 74%*0.85 ФОТ (от 565,71)</t>
  </si>
  <si>
    <t>ФССЦ-23.8.03.11-0129</t>
  </si>
  <si>
    <t>Фланцы стальные плоские приварные с соединительным выступом, марка стали ВСт3сп2, ВСт3сп3, номинальное давление 1 МПа, номинальный диаметр 65 мм
(шт)</t>
  </si>
  <si>
    <t>Узлы управления</t>
  </si>
  <si>
    <t>Монтаж сосудов и аппаратов без механизмов в помещении, масса сосудов и аппаратов: 0,1 т (Узел управления УУ-С150/1,6Вз(Э220)-ВФ.04-"Спринт-150")
(шт)</t>
  </si>
  <si>
    <t>Накладные расходы 92% ФОТ (от 11 748,95)</t>
  </si>
  <si>
    <t>Сметная прибыль 49% ФОТ (от 11 748,95)</t>
  </si>
  <si>
    <t>КП №30/10-2 от 30.10.2023 г.п.28(ТЦ_65.1.02.00_77_7721732282_30.10.2023_01)</t>
  </si>
  <si>
    <t>Узел управления УУ-С150/1,6Вз(Э220)-ВФ.04-"Спринт-150" (вес 150 кг)
(к-т)</t>
  </si>
  <si>
    <t>КП №30/10-2 от 30.10.2023 г.п.29(ТЦ_65.1.02.00_77_7721732282_30.10.2023_01)</t>
  </si>
  <si>
    <t>Узел управления сплинкерный водозаполненный УУ-С65/1,6В-ВФ.04 "Шалтан" (вес 13кг)
(к-т)</t>
  </si>
  <si>
    <t>Накладные расходы 102% ФОТ (от 6 002,47)</t>
  </si>
  <si>
    <t>Сметная прибыль 58%*0.85 ФОТ (от 6 002,47)</t>
  </si>
  <si>
    <t>ФССЦ-23.5.02.02-0085</t>
  </si>
  <si>
    <t>Трубы стальные электросварные прямошовные со снятой фаской из стали марок БСт2кп-БСт4кп и БСт2пс-БСт4пс, наружный диаметр 219 мм, толщина стенки 4 мм
(м)</t>
  </si>
  <si>
    <t>ФССЦ-23.5.02.02-0059</t>
  </si>
  <si>
    <t>Трубы стальные электросварные прямошовные со снятой фаской из стали марок Ст2кп-Ст4кп и Ст2пс-Ст4пс, наружный диаметр 114 мм, толщина стенки 3 мм
(м)</t>
  </si>
  <si>
    <t>ФССЦ-23.5.02.02-0070</t>
  </si>
  <si>
    <t>Трубы стальные электросварные прямошовные со снятой фаской из стали марок Ст2кп-Ст4кп и Ст2пс-Ст4пс, наружный диаметр 159 мм, толщина стенки 3,2 мм
(м)</t>
  </si>
  <si>
    <t>Окраска и грунтовка</t>
  </si>
  <si>
    <t>Накладные расходы 94% ФОТ (от 992,06)</t>
  </si>
  <si>
    <t>Сметная прибыль 51%*0.85 ФОТ (от 992,06)</t>
  </si>
  <si>
    <t>ФССЦ-14.4.01.09-0427</t>
  </si>
  <si>
    <t>Грунтовка антикоррозионная цинкнаполненная на основе эпоксидной смолы (прим Краска-грунтовка УХРА-1503. Расход 0,15кг/м2)
(кг)</t>
  </si>
  <si>
    <t>ФЕР15-04-030-03</t>
  </si>
  <si>
    <t>Масляная окраска металлических поверхностей: стальных балок, труб диаметром более 50 мм и т.п., количество окрасок 2
(100 м2)</t>
  </si>
  <si>
    <t>Накладные расходы 100% ФОТ (от 5 720,49)</t>
  </si>
  <si>
    <t>Сметная прибыль 49%*0.85 ФОТ (от 5 720,49)</t>
  </si>
  <si>
    <t>ФССЦ-14.4.02.04-0259</t>
  </si>
  <si>
    <t>Краска масляная, цветная, жидкотертая, готовая к применению для наружных и внутренних работ МА-25, красно-коричневая
(т)</t>
  </si>
  <si>
    <t>Итого по разделу 1 Насосная станция</t>
  </si>
  <si>
    <t>Раздел 2. Воздухопровод В3 в насосной станции</t>
  </si>
  <si>
    <t>Накладные расходы 121% ФОТ (от 1 276,69)</t>
  </si>
  <si>
    <t>Сметная прибыль 72%*0.85 ФОТ (от 1 276,69)</t>
  </si>
  <si>
    <t>ФССЦ-23.3.06.06-0001</t>
  </si>
  <si>
    <t>Трубы стальные сварные водогазопроводные с резьбой черные усиленные (неоцинкованные), диаметр условного прохода: 15 мм, толщина стенки 3,2 мм
(м)</t>
  </si>
  <si>
    <t>ФССЦ-18.1.04.06-0031</t>
  </si>
  <si>
    <t>Клапан обратный пружинный латунный, номинальное давление 2,5 МПа (25 кгс/см2), номинальный диаметр 15 мм (прим. VT.151 ду15)
(шт)</t>
  </si>
  <si>
    <t>ФССЦ-18.1.10.01-0283</t>
  </si>
  <si>
    <t>Клапан запорный игольчатый 15нж54бк номинальное давление 16 МПа (160 кгс/см2) номинальный диаметр 15 мм, присоединение к трубопроводу цапковое (прим. 15с54бк Ду 15)
(шт)</t>
  </si>
  <si>
    <t>ФССЦ-23.1.02.06-0041</t>
  </si>
  <si>
    <t>Хомут стальной оцинкованный с саморезом и резиновой прокладкой для крепления труб диаметром: 15 мм
(10 шт)</t>
  </si>
  <si>
    <t>Накладные расходы 94% ФОТ (от 11,69)</t>
  </si>
  <si>
    <t>Сметная прибыль 51%*0.85 ФОТ (от 11,69)</t>
  </si>
  <si>
    <t>ФЕР15-04-030-04</t>
  </si>
  <si>
    <t>Масляная окраска металлических поверхностей: решеток, переплетов, труб диаметром менее 50 мм и т.п., количество окрасок 2
(100 м2)</t>
  </si>
  <si>
    <t>Накладные расходы 100% ФОТ (от 117,95)</t>
  </si>
  <si>
    <t>Сметная прибыль 49%*0.85 ФОТ (от 117,95)</t>
  </si>
  <si>
    <t>Итого по разделу 2 Воздухопровод В3 в насосной станции</t>
  </si>
  <si>
    <t>Раздел 3. Направление №1</t>
  </si>
  <si>
    <t>ФЕРм12-08-005-01</t>
  </si>
  <si>
    <t>Оросители, насадки установок водяного и пенного пожаротушения: спринклерные
(100 шт)</t>
  </si>
  <si>
    <t>Накладные расходы 90% ФОТ (от 123 994,45)</t>
  </si>
  <si>
    <t>Сметная прибыль 46% ФОТ (от 123 994,45)</t>
  </si>
  <si>
    <t>КП №30/10-2 от 30.10.2023 г.п.34</t>
  </si>
  <si>
    <t>Ороситель спринклерный водяной СВО0-РВ0(д)0,77-R1/2/Р57.В3-"СВВ-15"
(шт)</t>
  </si>
  <si>
    <t>Ороситель спринклерный водяной СВО0-РВ0(д)0,77-R1/2/Р57.В3-"СВВ-15"  (ЗИП)
(шт)</t>
  </si>
  <si>
    <t>ФССЦ-23.8.03.04-0161</t>
  </si>
  <si>
    <t>Муфты стальные прямые, номинальный диаметр 15 мм (прим. Муфта приварная трубная G1/2)
(шт)</t>
  </si>
  <si>
    <t>Накладные расходы 90% ФОТ (от 10 803,74)</t>
  </si>
  <si>
    <t>Сметная прибыль 46% ФОТ (от 10 803,74)</t>
  </si>
  <si>
    <t>ФССЦ-18.1.09.06-1058</t>
  </si>
  <si>
    <t>Кран шаровый муфтовый для воды, номинальный диаметр 50 мм, тип в/н
(шт)</t>
  </si>
  <si>
    <t>ФЕРм12-12-009-05</t>
  </si>
  <si>
    <t>Арматура муфтовая с ручным приводом или без привода водопроводная на номинальное давление до 10 МПа, номинальный диаметр: 32 мм
(шт)</t>
  </si>
  <si>
    <t>Накладные расходы 90% ФОТ (от 2 505,36)</t>
  </si>
  <si>
    <t>Сметная прибыль 46% ФОТ (от 2 505,36)</t>
  </si>
  <si>
    <t>ФССЦ-18.1.09.06-1050</t>
  </si>
  <si>
    <t>Кран шаровый муфтовый для воды, номинальный диаметр 32 мм, тип в/н
(шт)</t>
  </si>
  <si>
    <t>ФЕРм12-12-009-04</t>
  </si>
  <si>
    <t>Арматура муфтовая с ручным приводом или без привода водопроводная на номинальное давление до 10 МПа, номинальный диаметр: 25 мм
(шт)</t>
  </si>
  <si>
    <t>Накладные расходы 90% ФОТ (от 37 580,36)</t>
  </si>
  <si>
    <t>Сметная прибыль 46% ФОТ (от 37 580,36)</t>
  </si>
  <si>
    <t>ФССЦ-18.1.09.06-1042</t>
  </si>
  <si>
    <t>Кран шаровый муфтовый для воды, номинальный диаметр 25 мм, тип в/н
(шт)</t>
  </si>
  <si>
    <t>ФЕРм11-05-001-02</t>
  </si>
  <si>
    <t>Механизм исполнительный, масса: до 50 кг (Эксгаустер )
(шт)</t>
  </si>
  <si>
    <t>Накладные расходы 90% ФОТ (от 2 197,21)</t>
  </si>
  <si>
    <t>Сметная прибыль 46% ФОТ (от 2 197,21)</t>
  </si>
  <si>
    <t>КП №30/10-2 от 30.10.2023 г.п.35(ТЦ_65.1.02.00_77_7721732282_30.10.2023_01)</t>
  </si>
  <si>
    <t>Эксгаустер Э50/1,2(Э12)-ВМ.У3.1
(шт)</t>
  </si>
  <si>
    <t>ФЕР18-07-001-02</t>
  </si>
  <si>
    <t>Установка манометров: с трехходовым краном
(компл)</t>
  </si>
  <si>
    <t>Накладные расходы 121% ФОТ (от 136,01)</t>
  </si>
  <si>
    <t>Сметная прибыль 72%*0.85 ФОТ (от 136,01)</t>
  </si>
  <si>
    <t>ФССЦ-63.4.01.01-0002</t>
  </si>
  <si>
    <t>Манометр для неагрессивных сред (класс точности 1.5) с резьбовым присоединением марка: МП-3У-16 с трехходовым краном 11П18пкРу16
(компл)</t>
  </si>
  <si>
    <t>ФЕРм12-08-002-01</t>
  </si>
  <si>
    <t>Трубопровод спринклерных установок водяного и пенного пожаротушения и побудительный из стальных труб, монтируемый из готовых узлов, номинальный диаметр: 40 мм
(100 м)</t>
  </si>
  <si>
    <t>Накладные расходы 90% ФОТ (от 1 570 674,28)</t>
  </si>
  <si>
    <t>Сметная прибыль 46% ФОТ (от 1 570 674,28)</t>
  </si>
  <si>
    <t>КП № 01/11-1 от 01.12.2023 г. п.10</t>
  </si>
  <si>
    <t>Трубы стальные электросварные прямошовные Ф25x2,0 (Фусл20) сталь В-стЗсп ГОСТ 10704-91
(м)</t>
  </si>
  <si>
    <t>КП № 01/11-1 от 01.12.2023 г. п.11</t>
  </si>
  <si>
    <t>Трубы стальные электросварные прямошовные Ф32x2,2 (Фусл25) сталь В-стЗсп ГОСТ 10704-91
(м)</t>
  </si>
  <si>
    <t>КП № 01/11-1 от 01.12.2023 г. п.12</t>
  </si>
  <si>
    <t>Трубы стальные электросварные прямошовные Ф40x2,2 (Фусл32) сталь В-стЗсп ГОСТ 10704-91
(м)</t>
  </si>
  <si>
    <t>Переходы стальные концентрические бесшовные приварные, наружный диаметр и толщина стенки 45х4,0-32х4,0 мм
(шт)</t>
  </si>
  <si>
    <t>ФССЦ-23.8.04.01-0016</t>
  </si>
  <si>
    <t>Заглушки эллиптические из стали марки 20, номинальное давление 10 МПа, номинальный диаметр 40 мм, наружный диаметр 45 мм, толщина стенки 4,0 мм
(шт)</t>
  </si>
  <si>
    <t>ФЕРм12-08-002-02</t>
  </si>
  <si>
    <t>Трубопровод спринклерных установок водяного и пенного пожаротушения и побудительный из стальных труб, монтируемый из готовых узлов, номинальный диаметр: 50 мм
(100 м)</t>
  </si>
  <si>
    <t>Накладные расходы 90% ФОТ (от 5 469,82)</t>
  </si>
  <si>
    <t>Сметная прибыль 46% ФОТ (от 5 469,82)</t>
  </si>
  <si>
    <t>КП № 01/11-1 от 01.12.2023 г. п.13</t>
  </si>
  <si>
    <t>Трубы стальные электросварные прямошовные Ф57x2,5 (Фусл50) сталь В-стЗсп ГОСТ 10704-91
(м)</t>
  </si>
  <si>
    <t>ФЕРм12-08-002-03</t>
  </si>
  <si>
    <t>Трубопровод спринклерных установок водяного и пенного пожаротушения и побудительный из стальных труб, монтируемый из готовых узлов, номинальный диаметр: 100 мм
(100 м)</t>
  </si>
  <si>
    <t>Накладные расходы 90% ФОТ (от 542 241,14)</t>
  </si>
  <si>
    <t>Сметная прибыль 46% ФОТ (от 542 241,14)</t>
  </si>
  <si>
    <t>КП № 01/11-1 от 01.12.2023 г. п.14</t>
  </si>
  <si>
    <t>Трубы стальные электросварные Ф108x2,8 (Фусл100) сталь В-стЗсп ГОСТ 10704-91
(м)</t>
  </si>
  <si>
    <t>КП № 01/11-1 от 01.12.2023 г. п.15</t>
  </si>
  <si>
    <t>Отвод крутоизогнутый приварной стальной ТИП 3D 90-108x3,5
(шт)</t>
  </si>
  <si>
    <t>КП № 01/11-1 от 01.12.2023 г. п.16</t>
  </si>
  <si>
    <t>Переход бесшовный приварной стальной K-1-108,0x4,0-57,0x3,0
(шт)</t>
  </si>
  <si>
    <t>ФЕРм12-08-002-04</t>
  </si>
  <si>
    <t>Трубопровод спринклерных установок водяного и пенного пожаротушения и побудительный из стальных труб, монтируемый из готовых узлов, номинальный диаметр: 150 мм
(100 м)</t>
  </si>
  <si>
    <t>Накладные расходы 90% ФОТ (от 11 533,76)</t>
  </si>
  <si>
    <t>Сметная прибыль 46% ФОТ (от 11 533,76)</t>
  </si>
  <si>
    <t>КП № 01/11-1 от 01.12.2023 г. п.17</t>
  </si>
  <si>
    <t>Трубы стальные электросварные Ф159x3,2 (Фусл150) сталь В стЗСП ГОСТ 10704-91
(м)</t>
  </si>
  <si>
    <t>КП № 01/11-1 от 01.12.2023 г. п.18</t>
  </si>
  <si>
    <t>Отвод крутоизогнутый приварной стальной ТИП 3D 90-159x4,0
(шт)</t>
  </si>
  <si>
    <t>КП № 01/11-1 от 01.12.2023 г. п.19</t>
  </si>
  <si>
    <t>Переход бесшовный приварной стальной Э-1-159,0х4.5-108,0х4,0
(шт)</t>
  </si>
  <si>
    <t>ФЕР09-03-039-04</t>
  </si>
  <si>
    <t>Монтаж опорных конструкций: подвесок и хомутов для крепления трубопроводов внутри зданий и сооружений
(т)</t>
  </si>
  <si>
    <t>Накладные расходы 93% ФОТ (от 42 684,89)</t>
  </si>
  <si>
    <t>Сметная прибыль 62%*0.85 ФОТ (от 42 684,89)</t>
  </si>
  <si>
    <t>КП №30/10-2 от 30.10.2023 г.п.36</t>
  </si>
  <si>
    <t>Подвеска для крепления труб к плитам перекрытия для трубы Ду32 АПЭ1391.0-01, шаг 3,5 м
(шт)</t>
  </si>
  <si>
    <t>КП №30/10-2 от 30.10.2023 г.п.37</t>
  </si>
  <si>
    <t>Подвеска для крепления труб к металлоконструкциям для трубы Ду32 АПЭ1404.0-01, шаг 4,0 м
(шт)</t>
  </si>
  <si>
    <t>КП №30/10-2 от 30.10.2023 г.п.38</t>
  </si>
  <si>
    <t>Опора подвесная для трубы Ду100 А 14Б 579.000-03, шаг 6,0 м
(шт)</t>
  </si>
  <si>
    <t>КП №30/10-2 от 30.10.2023 г.п.39</t>
  </si>
  <si>
    <t>Опора для крепления к стене для трубы Ду100 А 14Б 507.000, шаг6,0 м
(шт)</t>
  </si>
  <si>
    <t>КП №30/10-2 от 30.10.2023 г.п.40</t>
  </si>
  <si>
    <t>Опора для вертикального трубопровода Ду100 А 14Б 593.000-03, шаг 6,0 м
(шт)</t>
  </si>
  <si>
    <t>Накладные расходы 94% ФОТ (от 13 920,69)</t>
  </si>
  <si>
    <t>Сметная прибыль 51%*0.85 ФОТ (от 13 920,69)</t>
  </si>
  <si>
    <t>Накладные расходы 100% ФОТ (от 80 270,76)</t>
  </si>
  <si>
    <t>Сметная прибыль 49%*0.85 ФОТ (от 80 270,76)</t>
  </si>
  <si>
    <t>Итого по разделу 3 Направление №1</t>
  </si>
  <si>
    <t>Раздел 4. Направление №2</t>
  </si>
  <si>
    <t>Накладные расходы 90% ФОТ (от 13 085,92)</t>
  </si>
  <si>
    <t>Сметная прибыль 46% ФОТ (от 13 085,92)</t>
  </si>
  <si>
    <t>КП №30/10-2 от 30.10.2023 г.п.41</t>
  </si>
  <si>
    <t>Ороситель спринклерный водяной СВО0-РВ0(д)0,60-R1/2/Р57.В3-"СВН-К115"
(шт)</t>
  </si>
  <si>
    <t>Ороситель спринклерный водяной СВО0-РВ0(д)0,60-R1/2/Р57.В3-"СВН-К115" (ЗИП)
(шт)</t>
  </si>
  <si>
    <t>Муфты стальные прямые, номинальный диаметр 15 мм (Муфта приварная трубная G1/2)
(шт)</t>
  </si>
  <si>
    <t>Приборы, устанавливаемые на металлоконструкциях, щитах и пультах, масса: до 5 кг
(шт)</t>
  </si>
  <si>
    <t>Накладные расходы 90% ФОТ (от 7 278,45)</t>
  </si>
  <si>
    <t>Сметная прибыль 46% ФОТ (от 7 278,45)</t>
  </si>
  <si>
    <t>КП №30/10-2 от 30.10.2023 г.п.42</t>
  </si>
  <si>
    <t>Сигнализатор (реле) потока жидкости СПЖ(25-200) "СТРИМ"v6
(шт)</t>
  </si>
  <si>
    <t>КП №30/10-2 от 30.10.2023 г.п.43</t>
  </si>
  <si>
    <t>Устройство контроля положения запорной арматуры УКПЗА v1
(шт)</t>
  </si>
  <si>
    <t>Арматура муфтовая с ручным приводом или без привода водопроводная на номинальное давление до 10 МПа, номинальный диаметр: 40 мм
(шт)</t>
  </si>
  <si>
    <t>Накладные расходы 90% ФОТ (от 8 455,17)</t>
  </si>
  <si>
    <t>Сметная прибыль 46% ФОТ (от 8 455,17)</t>
  </si>
  <si>
    <t>ФССЦ-18.1.09.06-1054</t>
  </si>
  <si>
    <t>Кран шаровый муфтовый для воды, номинальный диаметр 40 мм, тип в/н
(шт)</t>
  </si>
  <si>
    <t>Накладные расходы 90% ФОТ (от 47 601,79)</t>
  </si>
  <si>
    <t>Сметная прибыль 46% ФОТ (от 47 601,79)</t>
  </si>
  <si>
    <t>ФЕРм12-12-001-07</t>
  </si>
  <si>
    <t>Арматура фланцевая с ручным приводом или без привода водопроводная на номинальное давление до 4 МПа, номинальный диаметр: 50 мм
(шт)</t>
  </si>
  <si>
    <t>Накладные расходы 90% ФОТ (от 3 800,89)</t>
  </si>
  <si>
    <t>Сметная прибыль 46% ФОТ (от 3 800,89)</t>
  </si>
  <si>
    <t>КП №30/10-2 от 30.10.2023 г.п.44</t>
  </si>
  <si>
    <t>Задвижка клиновая фланцевая с ручным управлением ГРАНАР серии KR14 DN50 PN16
(шт)</t>
  </si>
  <si>
    <t>ФЕР22-03-014-01</t>
  </si>
  <si>
    <t>Приварка фланцев к стальным трубопроводам диаметром: 50 мм
(шт)</t>
  </si>
  <si>
    <t>Накладные расходы 117% ФОТ (от 1 545,10)</t>
  </si>
  <si>
    <t>Сметная прибыль 74%*0.85 ФОТ (от 1 545,10)</t>
  </si>
  <si>
    <t>ФССЦ-23.8.03.11-0152</t>
  </si>
  <si>
    <t>Фланцы стальные плоские приварные с соединительным выступом, марка стали ВСт3сп2, ВСт3сп3, номинальное давление 1,6 МПа, номинальный диаметр 50 мм
(шт)</t>
  </si>
  <si>
    <t>Накладные расходы 90% ФОТ (от 554,46)</t>
  </si>
  <si>
    <t>Сметная прибыль 46% ФОТ (от 554,46)</t>
  </si>
  <si>
    <t>ФЕР24-01-033-01</t>
  </si>
  <si>
    <t>Установка вентилей и клапанов обратных муфтовых диаметром: 20 мм
(шт)</t>
  </si>
  <si>
    <t>Накладные расходы 117% ФОТ (от 475,41)</t>
  </si>
  <si>
    <t>Сметная прибыль 74%*0.85 ФОТ (от 475,41)</t>
  </si>
  <si>
    <t>ФССЦ-19.3.01.06-1004</t>
  </si>
  <si>
    <t>Клапаны воздушные автоматические с отсекателем, размер 1/2"
(шт)</t>
  </si>
  <si>
    <t>Накладные расходы 90% ФОТ (от 149 330,12)</t>
  </si>
  <si>
    <t>Сметная прибыль 46% ФОТ (от 149 330,12)</t>
  </si>
  <si>
    <t>КП № 01/11-1 от 01.12.2023 г. п.20</t>
  </si>
  <si>
    <t>Трубы стальные электросварные прямошовные Ф20х2 сталь В-стЗсп ГОСТ 10704-91
(м)</t>
  </si>
  <si>
    <t>КП № 01/11-1 от 01.12.2023 г. п.21</t>
  </si>
  <si>
    <t>Трубы стальные электросварные прямошовные Ф25x2 сталь В-стЗсп ГОСТ 10704-91
(м)</t>
  </si>
  <si>
    <t>КП № 01/11-1 от 01.12.2023 г. п.22</t>
  </si>
  <si>
    <t>Трубы стальные электросварные прямошовные Ф32x2,0 сталь В-стЗсп ГОСТ 10704-91
(м)</t>
  </si>
  <si>
    <t>ФССЦ-23.8.04.01-0013</t>
  </si>
  <si>
    <t>Заглушки эллиптические из стали марки 20, номинальное давление 10 МПа, номинальный диаметр 32 мм, наружный диаметр 38 мм, толщина стенки 2,0 мм
(шт)</t>
  </si>
  <si>
    <t>КП № 01/11-1 от 01.12.2023 г. п.23</t>
  </si>
  <si>
    <t>Трубы стальные электросварные прямошовные Ф40x2,5 сталь В-стЗсп ГОСТ 10704-91
(м)</t>
  </si>
  <si>
    <t>ФССЦ-23.8.04.01-0015</t>
  </si>
  <si>
    <t>Заглушки эллиптические из стали марки 20, номинальное давление 10 МПа, номинальный диаметр 40 мм, наружный диаметр 45 мм, толщина стенки 2,5 мм
(шт)</t>
  </si>
  <si>
    <t>Накладные расходы 90% ФОТ (от 136 745,42)</t>
  </si>
  <si>
    <t>Сметная прибыль 46% ФОТ (от 136 745,42)</t>
  </si>
  <si>
    <t>КП № 01/11-1 от 01.12.2023 г. п.24</t>
  </si>
  <si>
    <t>Трубы стальные электросварные прямошовные Ф76x2,8 сталь В-стЗсп ГОСТ 10704-91
(м)</t>
  </si>
  <si>
    <t>Накладные расходы 93% ФОТ (от 4 042,87)</t>
  </si>
  <si>
    <t>Сметная прибыль 62%*0.85 ФОТ (от 4 042,87)</t>
  </si>
  <si>
    <t>КП №30/10-2 от 30.10.2023 г.п.45</t>
  </si>
  <si>
    <t>Подвеска для крепления труб к металлоконструкциям для трубы Дн25 АПЭ1404.0, шаг 3,0 м
(шт)</t>
  </si>
  <si>
    <t>КП №30/10-2 от 30.10.2023 г.п.46</t>
  </si>
  <si>
    <t>Подвеска для крепления труб к металлоконструкциям для трубы Дн32 АПЭ1404.01, шаг 3,5 м
(шт)</t>
  </si>
  <si>
    <t>КП №30/10-2 от 30.10.2023 г.п.47</t>
  </si>
  <si>
    <t>Подвеска для крепления труб к металлоконструкциям для трубы Дн40 АПЭ1404.01, шаг 4,0 м
(шт)</t>
  </si>
  <si>
    <t>КП №30/10-2 от 30.10.2023 г.п.48</t>
  </si>
  <si>
    <t>Oпopa для крепления труб ДН76 к кирпичной стене АПЭ1378-01
(шт)</t>
  </si>
  <si>
    <t>Накладные расходы 94% ФОТ (от 1 682,96)</t>
  </si>
  <si>
    <t>Сметная прибыль 51%*0.85 ФОТ (от 1 682,96)</t>
  </si>
  <si>
    <t>Накладные расходы 100% ФОТ (от 9 704,40)</t>
  </si>
  <si>
    <t>Сметная прибыль 49%*0.85 ФОТ (от 9 704,40)</t>
  </si>
  <si>
    <t>Итого по разделу 4 Направление №2</t>
  </si>
  <si>
    <t>СМЕТА № 02-01-13</t>
  </si>
  <si>
    <t xml:space="preserve">на Силовое электрооборудование.1 этап, </t>
  </si>
  <si>
    <t>Раздел 1. Монтажные работы. Щитовое оборудование. 1 этап</t>
  </si>
  <si>
    <t>Щиты</t>
  </si>
  <si>
    <t>Накладные расходы 97% ФОТ (от 7 326,19)</t>
  </si>
  <si>
    <t>Сметная прибыль 51% ФОТ (от 7 326,19)</t>
  </si>
  <si>
    <t>КП б/н от 13.10.2023 г. (ООО "Эмэсби-Эм") п.1 (ТЦ_62.1.02.15_50_5032288380_13.12.2023_01)</t>
  </si>
  <si>
    <t>Щит силовой ПЭСПЗ навесной (1800х800х400)
(к-т)</t>
  </si>
  <si>
    <t>КП б/н от 13.10.2023 г. (ООО "Эмэсби-Эм") п.2 (ТЦ_62.1.02.15_50_5032288380_13.12.2023_01)</t>
  </si>
  <si>
    <t>Щит силовой ЩС-ПЭСПЗ навесной (1800х800х400)
(к-т)</t>
  </si>
  <si>
    <t>ФЕРм08-03-571-04</t>
  </si>
  <si>
    <t>Щит заводского изготовления однорядный или двухрядный: шкафного исполнения, глубина до 600 мм
(м)</t>
  </si>
  <si>
    <t>Накладные расходы 97% ФОТ (от 4 584,51)</t>
  </si>
  <si>
    <t>Сметная прибыль 51% ФОТ (от 4 584,51)</t>
  </si>
  <si>
    <t>КП б/н от 13.10.2023 г. (ООО "Эмэсби-Эм") п.3 (ТЦ_62.1.02.15_50_5032288380_13.12.2023_01)</t>
  </si>
  <si>
    <t>МЩТХ1 щит силовой (2000х600х450)
(к-т)</t>
  </si>
  <si>
    <t>КП б/н от 13.10.2023 г. (ООО "Эмэсби-Эм") п.4 (ТЦ_62.1.02.15_50_5032288380_13.12.2023_01)</t>
  </si>
  <si>
    <t>МЩТХ3  щит силовой (2000х600х450)
(к-т)</t>
  </si>
  <si>
    <t>ФЕРм08-03-572-03</t>
  </si>
  <si>
    <t>Блок управления шкафного исполнения или распределительный пункт (шкаф), устанавливаемый: на стене, высота и ширина до 600х600 мм
(шт)</t>
  </si>
  <si>
    <t>Накладные расходы 97% ФОТ (от 13 546,72)</t>
  </si>
  <si>
    <t>Сметная прибыль 51% ФОТ (от 13 546,72)</t>
  </si>
  <si>
    <t>КП б/н от 13.10.2023 г. (ООО "Эмэсби-Эм") п.5(ТЦ_62.1.02.15_50_5032288380_13.12.2023_01)</t>
  </si>
  <si>
    <t>Щит силовой ЩР-АВР навесной (650х500х220)
(к-т)</t>
  </si>
  <si>
    <t>КП б/н от 13.10.2023 г. (ООО "Эмэсби-Эм") п.6(ТЦ_62.1.02.15_50_5032288380_13.12.2023_01)</t>
  </si>
  <si>
    <t>ЩР1  щит силовой (540х440х120)
(к-т)</t>
  </si>
  <si>
    <t>КП б/н от 13.10.2023 г. (ООО "Эмэсби-Эм") п.7(ТЦ_62.1.02.15_50_5032288380_13.12.2023_01)</t>
  </si>
  <si>
    <t>ЩР2  щит силовой (690х620х136)
(к-т)</t>
  </si>
  <si>
    <t>КП б/н от 13.10.2023 г. (ООО "Эмэсби-Эм") п.8</t>
  </si>
  <si>
    <t>ЩР3  щит силовой (410х330х120)
(к-т)</t>
  </si>
  <si>
    <t>КП б/н от 13.10.2023 г. (ООО "Эмэсби-Эм") п.9</t>
  </si>
  <si>
    <t>ЩР4  щит силовой (450х330х120)
(к-т)</t>
  </si>
  <si>
    <t>КП б/н от 13.10.2023 г. (ООО "Эмэсби-Эм") п.10</t>
  </si>
  <si>
    <t>ЩР5  щит силовой (450х330х120)
(к-т)</t>
  </si>
  <si>
    <t>КП б/н от 13.10.2023 г. (ООО "Эмэсби-Эм") п.11 (ТЦ_62.1.02.15_50_5032288380_13.12.2023_01)</t>
  </si>
  <si>
    <t>ЩР6  щит силовой (690х620х136)
(к-т)</t>
  </si>
  <si>
    <t>КП б/н от 13.10.2023 г. (ООО "Эмэсби-Эм") п.12(ТЦ_62.1.02.15_50_5032288380_13.12.2023_01)</t>
  </si>
  <si>
    <t>ЩР7 щит силовой (540х440х120)
(к-т)</t>
  </si>
  <si>
    <t>КП б/н от 13.10.2023 г. (ООО "Эмэсби-Эм") п.13(ТЦ_62.1.02.15_50_5032288380_13.12.2023_01)</t>
  </si>
  <si>
    <t>ЩР8  щит силовой (540х440х120)
(к-т)</t>
  </si>
  <si>
    <t>КП б/н от 13.10.2023 г. (ООО "Эмэсби-Эм") п.14 (ТЦ_62.1.02.15_50_5032288380_13.12.2023_01)</t>
  </si>
  <si>
    <t>Щит силовой ЩРВ1 ( (579х620х135)
(к-т)</t>
  </si>
  <si>
    <t>КП б/н от 13.10.2023 г. (ООО "Эмэсби-Эм") п.15(ТЦ_62.1.02.15_50_5032288380_13.12.2023_01)</t>
  </si>
  <si>
    <t>Щит силовой ЩРВ2 (579х620х135)
(к-т)</t>
  </si>
  <si>
    <t>Приборы, устанавливаемые на металлоконструкциях, щитах и пультах, масса: до 5 кг (Автоматический выключатель)
(шт)</t>
  </si>
  <si>
    <t>КП №201/37815574 от 06.10.2023 г (ЭТМ) п.14</t>
  </si>
  <si>
    <t>Автоматический выключатель OptiDin ВМ63 С Зп 32А, 380В
(шт)</t>
  </si>
  <si>
    <t>Отводные блоки</t>
  </si>
  <si>
    <t>ФЕРм10-04-066-04</t>
  </si>
  <si>
    <t>Коробка кабельная соединительная или разветвительная
(шт)</t>
  </si>
  <si>
    <t>Накладные расходы 95% ФОТ (от 37 021,56)</t>
  </si>
  <si>
    <t>Сметная прибыль 53% ФОТ (от 37 021,56)</t>
  </si>
  <si>
    <t>КП б/н от 24.11.2023 г.(АО "СЗ ЭМИ" п.5(ТЦ_20.5.02.04_63_6318100022_24.11.2023_01)</t>
  </si>
  <si>
    <t>Отводной блок к шинопроводу ШРА4 (ШРА73) с автоматическим выключателем АЕ 2046 наток 32А, 380В	У2038 УЗ
(шт)</t>
  </si>
  <si>
    <t>КП б/н от 24.11.2023 г.(АО "СЗ ЭМИ" п.6(ТЦ_20.5.02.04_63_6318100022_24.11.2023_01)</t>
  </si>
  <si>
    <t>Отводной блок к шинопроводу ШРА4 (ШРА73) с автоматическим выключателем АЕ 2046 наток 40А, 380В	У2038 УЗ
(шт)</t>
  </si>
  <si>
    <t>КП б/н от 24.11.2023 г.(АО "СЗ ЭМИ" п.1(ТЦ_20.5.02.04_63_6318100022_24.11.2023_01)</t>
  </si>
  <si>
    <t>Отводной блок к шинопроводу ШРА4 (ШРА73) с автоматическим выключателем АЕ 2056 наток 100А, 380В	У2038 УЗ
(шт)</t>
  </si>
  <si>
    <t>КП б/н от 24.11.2023 г.(АО "СЗ ЭМИ" п.2(ТЦ_20.5.02.04_63_6318100022_24.11.2023_01)</t>
  </si>
  <si>
    <t>Отводной блок к шинопроводу ШРА4 (ШРА73) с автоматическим выключателем ВА51-35-3 на ток 125А, 380В	У2039 УЗ
(шт)</t>
  </si>
  <si>
    <t>КП б/н от 24.11.2023 г.(АО "СЗ ЭМИ" п.3(ТЦ_20.5.02.04_63_6318100022_24.11.2023_01)</t>
  </si>
  <si>
    <t>Отводной блок к шинопроводу ШРА4 (ШРА73) с автоматическим выключателем ВА51-35-3 на ток 160А, 380В	У2039 УЗ
(шт)</t>
  </si>
  <si>
    <t>КП б/н от 24.11.2023 г.(АО "СЗ ЭМИ" п.4 (ТЦ_20.5.02.04_63_6318100022_24.11.2023_01)</t>
  </si>
  <si>
    <t>Отводной блок к шинопроводу ШРА4 (ШРА73) с автоматическим выключателем ВА51-35-3 на ток 250А, 380В	У2051 УЗ
(шт)</t>
  </si>
  <si>
    <t>Накладные расходы 90% ФОТ (от 839,82)</t>
  </si>
  <si>
    <t>Сметная прибыль 46% ФОТ (от 839,82)</t>
  </si>
  <si>
    <t>КП №201/37815574 от 06.10.2023 г (ЭТМ) п.15</t>
  </si>
  <si>
    <t>Автоматический выключатель In 16А 	OptiDin ВМ63 С
(шт)</t>
  </si>
  <si>
    <t>КП №201/37815574 от 06.10.2023 г (ЭТМ) п.16</t>
  </si>
  <si>
    <t>Автоматический выключатель 3n 50А 	OptiDin ВМ63 С
(шт)</t>
  </si>
  <si>
    <t>Подключение троллейного шинопровода</t>
  </si>
  <si>
    <t>ФЕРм08-03-511-01</t>
  </si>
  <si>
    <t>Монтаж шинопровода троллейного на ток до 400 А, напряжением до 660 В на кронштейнах, масса кронштейна: до 2 кг
(100 м)</t>
  </si>
  <si>
    <t>Накладные расходы 97% ФОТ (от 116,28)</t>
  </si>
  <si>
    <t>Сметная прибыль 51% ФОТ (от 116,28)</t>
  </si>
  <si>
    <t>КП №128 от т07.11.2023 г. (ГПМакинтех) П.1-8(ТЦ_21.2.03.09_77_7705948929_07.11.2023_01)</t>
  </si>
  <si>
    <t>Троллейный шинопровод 105 A, IP44, L=190m, 4-шинный, с двумя ремонтными зонами	E-line ТВХ-Е
(шт)</t>
  </si>
  <si>
    <t>ФЕРм08-03-524-04</t>
  </si>
  <si>
    <t>Ящик с одним двухполюсным рубильником, или с двухполюсным рубильником и двумя предохранителями, или с двумя блоками "предохранитель-выключатель", или с двумя предохранителями, устанавливаемый на конструкции на стене или колонне, на ток: до 100 А
(шт)</t>
  </si>
  <si>
    <t>Накладные расходы 97% ФОТ (от 3 465,08)</t>
  </si>
  <si>
    <t>Сметная прибыль 51% ФОТ (от 3 465,08)</t>
  </si>
  <si>
    <t>КП №201/37815574 от 06.10.2023 г (ЭТМ) п.17</t>
  </si>
  <si>
    <t>Ящик силовой с рубильником и плавкими вставками 100А, 380В, IP54, УХЛ1	ЯРВ-31-100А-1Р54- УХЛ1
(к-т)</t>
  </si>
  <si>
    <t>ФЕРм08-02-148-01</t>
  </si>
  <si>
    <t>Кабель до 35 кВ в проложенных трубах, блоках и коробах, масса 1 м кабеля: до 1 кг
(100 м)</t>
  </si>
  <si>
    <t>Накладные расходы 97% ФОТ (от 2 665,67)</t>
  </si>
  <si>
    <t>Сметная прибыль 51% ФОТ (от 2 665,67)</t>
  </si>
  <si>
    <t>КП №201/37815574 от 06.10.2023 г (ЭТМ) п.18</t>
  </si>
  <si>
    <t>Кабель силовой с медными жилами, не распространяющий горение, с изоляцией и оболочкой из полимерных композиций, не содержащих галогенов, сечением:	ППГнг(А)-НF 1кВ 4x3 5мм2
(м)</t>
  </si>
  <si>
    <t>ФЕРм08-04-741-01</t>
  </si>
  <si>
    <t>Муфта концевая для кабеля с изоляцией из вулканизированного полиэтилена с применением термоусаживаемой перчатки напряжением: 1 кВ, сечением до 3х70 мм2
(шт)</t>
  </si>
  <si>
    <t>Накладные расходы 126% ФОТ (от 35 837,97)</t>
  </si>
  <si>
    <t>Сметная прибыль 68% ФОТ (от 35 837,97)</t>
  </si>
  <si>
    <t>КП №201/37815574 от 06.10.2023 г (ЭТМ) п.19</t>
  </si>
  <si>
    <t>Муфта концевая в комплекте с наконечниками, с болтами со срывающимися головками для кабелей в пластмассовой оболочке с числом жил: 4 жилы сечением 35-50мм2	 4ПКВНтп-в-35/50
(шт)</t>
  </si>
  <si>
    <t>ФЕРм08-03-591-08</t>
  </si>
  <si>
    <t>Розетка штепсельная: неутопленного типа при открытой проводке
(100 шт)</t>
  </si>
  <si>
    <t>Накладные расходы 97% ФОТ (от 24 038,47)</t>
  </si>
  <si>
    <t>Сметная прибыль 51% ФОТ (от 24 038,47)</t>
  </si>
  <si>
    <t>КП №201/37815574 от 06.10.2023 г (ЭТМ) п.20</t>
  </si>
  <si>
    <t>Розетка серии «Этюд» «евро», одинарная, открытой установки, с прозрачной крышкой и шторками, IP44, серая 	РА16-044с
(шт)</t>
  </si>
  <si>
    <t>КП №201/37815574 от 06.10.2023 г (ЭТМ) п.21</t>
  </si>
  <si>
    <t>Розетка «евро», двойная, открытой установки, с прозрачной крышкой, IP54, серая	РА16-302(02)
(шт)</t>
  </si>
  <si>
    <t>ФЕРм08-03-591-10</t>
  </si>
  <si>
    <t>Розетка штепсельная: полугерметическая и герметическая
(100 шт)</t>
  </si>
  <si>
    <t>Накладные расходы 97% ФОТ (от 657,47)</t>
  </si>
  <si>
    <t>Сметная прибыль 51% ФОТ (от 657,47)</t>
  </si>
  <si>
    <t>КП №201/37815574 от 06.10.2023 г (ЭТМ) п.23</t>
  </si>
  <si>
    <t>Розетка щитовая с установкой на DIN-рейку 2Р+Е, 16А, 220В
(шт)</t>
  </si>
  <si>
    <t>Приборы, устанавливаемые на металлоконструкциях, щитах и пультах, масса: до 5 кг(Промышленный разъём)
(шт)</t>
  </si>
  <si>
    <t>Накладные расходы 90% ФОТ (от 2 799,40)</t>
  </si>
  <si>
    <t>Сметная прибыль 46% ФОТ (от 2 799,40)</t>
  </si>
  <si>
    <t>КП №201/37815574 от 06.10.2023 г (ЭТМ) п.22</t>
  </si>
  <si>
    <t>Промышленный разъём 32А, 380В, IP44, 5 контактов, установка открыто на стену	125-6 РСЕ
(шт)</t>
  </si>
  <si>
    <t>ФЕРм08-03-591-01</t>
  </si>
  <si>
    <t>Выключатель: одноклавишный неутопленного типа при открытой проводке
(100 шт)</t>
  </si>
  <si>
    <t>Накладные расходы 97% ФОТ (от 1 363,29)</t>
  </si>
  <si>
    <t>Сметная прибыль 51% ФОТ (от 1 363,29)</t>
  </si>
  <si>
    <t>КП №201/37815574 от 06.10.2023 г (ЭТМ) п.24</t>
  </si>
  <si>
    <t>Выключатель серии «Этюд», одноклавишный, открытой установки, IP44, серый, 10А, 250В	ВА10-041С
(шт)</t>
  </si>
  <si>
    <t>Итого по разделу 1 Монтажные работы. Щитовое оборудование. 1 этап</t>
  </si>
  <si>
    <t>Раздел 2. Кабели</t>
  </si>
  <si>
    <t>Кабели по конструкциям (1675м)</t>
  </si>
  <si>
    <t>ФЕРм08-02-402-01</t>
  </si>
  <si>
    <t>Кабель трех-пятижильный по установленным конструкциям и лоткам с установкой ответвительных коробок: в помещениях с нормальной средой сечением жилы до 10 мм2
(100 м)</t>
  </si>
  <si>
    <t>Накладные расходы 97% ФОТ (от 106 838,33)</t>
  </si>
  <si>
    <t>Сметная прибыль 51% ФОТ (от 106 838,33)</t>
  </si>
  <si>
    <t>КП №201/135779192 от 30.10.2023 г (ЭТМ) п.13</t>
  </si>
  <si>
    <t>Кабель ППГнг(А)-HF 1кВ 4х10
(м)</t>
  </si>
  <si>
    <t>КП №201/135779192 от 30.10.2023 г (ЭТМ) п.2</t>
  </si>
  <si>
    <t>Кабель ППГнг(А)-HF 1кВ 4х1,5
(м)</t>
  </si>
  <si>
    <t>КП №201/135779192 от 30.10.2023 г (ЭТМ) п.16</t>
  </si>
  <si>
    <t>Кабель ППГнг(А)-HF 1кВ 4х50
(м)</t>
  </si>
  <si>
    <t>КП №201/135779192 от 30.10.2023 г (ЭТМ) п.11</t>
  </si>
  <si>
    <t>Кабель ППГнг(А)-HF 1кВ 4х6
(м)</t>
  </si>
  <si>
    <t>КП №201/135779192 от 30.10.2023 г (ЭТМ) п.18</t>
  </si>
  <si>
    <t>Кабель ППГнг(А)-HF 1кВ 4х120
(м)</t>
  </si>
  <si>
    <t>КП №201/135779192 от 30.10.2023 г (ЭТМ) п.14</t>
  </si>
  <si>
    <t>Кабель ППГнг(А)-HF 1кВ 4х35
(м)</t>
  </si>
  <si>
    <t>КП №201/135779192 от 30.10.2023 г (ЭТМ) п.4</t>
  </si>
  <si>
    <t>Кабель ППГнг(А)-HF 1кВ 3х2,5
(м)</t>
  </si>
  <si>
    <t>КП №201/135779192 от 30.10.2023 г (ЭТМ) п.1</t>
  </si>
  <si>
    <t>Кабель ППГнг(А)-HF 1кВ 3х1,5
(м)</t>
  </si>
  <si>
    <t>КП №201/135779192 от 30.10.2023 г (ЭТМ) п.3</t>
  </si>
  <si>
    <t>Кабель ППГнг(А)-HF 1кВ 5х1,5
(м)</t>
  </si>
  <si>
    <t>КП №201/135779192 от 30.10.2023 г (ЭТМ) п.6</t>
  </si>
  <si>
    <t>Кабель КППГнг(А)-HF 7х2,5
(м)</t>
  </si>
  <si>
    <t>КП №201/135779192 от 30.10.2023 г (ЭТМ) п.25</t>
  </si>
  <si>
    <t>Кабель ППГнг(A)-FRHF 1кВ 4х120
(м)</t>
  </si>
  <si>
    <t>ФССЦ-20.5.02.04-0008</t>
  </si>
  <si>
    <t>Коробка ответвительная с кабельными вводами (6 выводов, диаметр 20 мм), размер 80х80х40 мм, цвет серый (прим К1641)
(10 шт)</t>
  </si>
  <si>
    <t>КП №201/37815574 от 06.10.2023 г (ЭТМ) п.25</t>
  </si>
  <si>
    <t>Зажим соединительный безвинтовой WAGO Зх(0,08-4,0)	 	К4625
(шт)</t>
  </si>
  <si>
    <t>Кабели  в лотке, в трубе (5070м)</t>
  </si>
  <si>
    <t>ФЕРм08-02-412-02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</si>
  <si>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
(100 м)</t>
  </si>
  <si>
    <t>Накладные расходы 97% ФОТ (от 74 260,00)</t>
  </si>
  <si>
    <t>Сметная прибыль 51% ФОТ (от 74 260,00)</t>
  </si>
  <si>
    <t>КП №201/135779192 от 30.10.2023 г (ЭТМ) п.19</t>
  </si>
  <si>
    <t>Кабель ППГнг(A)-FRHF 1кВ 3х1,5
(м)</t>
  </si>
  <si>
    <t>ФЕРм08-02-412-03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</si>
  <si>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16 мм2
(100 м)</t>
  </si>
  <si>
    <t>Накладные расходы 97% ФОТ (от 56 047,87)</t>
  </si>
  <si>
    <t>Сметная прибыль 51% ФОТ (от 56 047,87)</t>
  </si>
  <si>
    <t>КП №201/135779192 от 30.10.2023 г (ЭТМ) п.20</t>
  </si>
  <si>
    <t>Кабель ППГнг(A)-FRHF 1кВ 5х1,5
(м)</t>
  </si>
  <si>
    <t>КП №201/135779192 от 30.10.2023 г (ЭТМ) п.21</t>
  </si>
  <si>
    <t>Кабель ППГнг(A)-FRHF 1кВ 4х2,5
(м)</t>
  </si>
  <si>
    <t>ФЕРм08-02-412-04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</si>
  <si>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35 мм2
(100 м)</t>
  </si>
  <si>
    <t>Накладные расходы 97% ФОТ (от 22 790,02)</t>
  </si>
  <si>
    <t>Сметная прибыль 51% ФОТ (от 22 790,02)</t>
  </si>
  <si>
    <t>КП №201/135779192 от 30.10.2023 г (ЭТМ) п.7</t>
  </si>
  <si>
    <t>Кабель ППГнг(А)-HF 1кВ 3х4
(м)</t>
  </si>
  <si>
    <t>КП №201/135779192 от 30.10.2023 г (ЭТМ) п.22</t>
  </si>
  <si>
    <t>Кабель ППГнг(A)-FRHF 1кВ 5х2,5
(м)</t>
  </si>
  <si>
    <t>КП №201/135779192 от 30.10.2023 г (ЭТМ) п.9</t>
  </si>
  <si>
    <t>Кабель ППГнг(А)-HF 1кВ 3х6
(м)</t>
  </si>
  <si>
    <t>КП №201/135779192 от 30.10.2023 г (ЭТМ) п.8</t>
  </si>
  <si>
    <t>Кабель ППГнг(А)-HF 1кВ 5х4
(м)</t>
  </si>
  <si>
    <t>КП №201/135779192 от 30.10.2023 г (ЭТМ) п.12</t>
  </si>
  <si>
    <t>Кабель ППГнг(А)-HF 1кВ 5х6
(м)</t>
  </si>
  <si>
    <t>ФЕРм08-02-412-05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</si>
  <si>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70 мм2
(100 м)</t>
  </si>
  <si>
    <t>Накладные расходы 97% ФОТ (от 610,66)</t>
  </si>
  <si>
    <t>Сметная прибыль 51% ФОТ (от 610,66)</t>
  </si>
  <si>
    <t>КП №201/135779192 от 30.10.2023 г (ЭТМ) п.23</t>
  </si>
  <si>
    <t>Кабель ППГнг(A)-FRHF 1кВ 5х10
(м)</t>
  </si>
  <si>
    <t>ФЕРм08-02-412-07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</si>
  <si>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150 мм2
(100 м)</t>
  </si>
  <si>
    <t>Накладные расходы 97% ФОТ (от 2 825,31)</t>
  </si>
  <si>
    <t>Сметная прибыль 51% ФОТ (от 2 825,31)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</si>
  <si>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240 мм2 (свыше 240)
(100 м)</t>
  </si>
  <si>
    <t>Накладные расходы 97% ФОТ (от 23 880,45)</t>
  </si>
  <si>
    <t>Сметная прибыль 51% ФОТ (от 23 880,45)</t>
  </si>
  <si>
    <t>КП №201/135779192 от 30.10.2023 г (ЭТМ) п.24</t>
  </si>
  <si>
    <t>Кабель ППГнг(A)-FRHF 1кВ 5х95
(м)</t>
  </si>
  <si>
    <t>Кабель в лотке в конструкциях (200м)</t>
  </si>
  <si>
    <t>Накладные расходы 97% ФОТ (от 12 756,82)</t>
  </si>
  <si>
    <t>Сметная прибыль 51% ФОТ (от 12 756,82)</t>
  </si>
  <si>
    <t>Кабель в трубе (580м)</t>
  </si>
  <si>
    <t>ФЕРм08-02-148-04</t>
  </si>
  <si>
    <t>Кабель до 35 кВ в проложенных трубах, блоках и коробах, масса 1 м кабеля: до 6 кг
(100 м)</t>
  </si>
  <si>
    <t>Накладные расходы 97% ФОТ (от 69 729,01)</t>
  </si>
  <si>
    <t>Сметная прибыль 51% ФОТ (от 69 729,01)</t>
  </si>
  <si>
    <t>КП №201/135779192 от 30.10.2023 г (ЭТМ) п.17</t>
  </si>
  <si>
    <t>Кабель ППГнг(А)-HF 1кВ 5х70
(м)</t>
  </si>
  <si>
    <t>Кабель в трубе, в кабель канале (945 м)</t>
  </si>
  <si>
    <t>Накладные расходы 97% ФОТ (от 30 542,04)</t>
  </si>
  <si>
    <t>Сметная прибыль 51% ФОТ (от 30 542,04)</t>
  </si>
  <si>
    <t>Накладные расходы 97% ФОТ (от 232,56)</t>
  </si>
  <si>
    <t>Сметная прибыль 51% ФОТ (от 232,56)</t>
  </si>
  <si>
    <t>Кабель в лотке, в кабель канале (370м)</t>
  </si>
  <si>
    <t>Накладные расходы 97% ФОТ (от 23 600,11)</t>
  </si>
  <si>
    <t>Сметная прибыль 51% ФОТ (от 23 600,11)</t>
  </si>
  <si>
    <t>Кабель в лотке на скобах (220м)</t>
  </si>
  <si>
    <t>ФЕРм08-02-147-10</t>
  </si>
  <si>
    <t>Кабель до 35 кВ по установленным конструкциям и лоткам с креплением по всей длине, масса 1 м кабеля: до 1 кг
(100 м)</t>
  </si>
  <si>
    <t>Накладные расходы 97% ФОТ (от 16 395,71)</t>
  </si>
  <si>
    <t>Сметная прибыль 51% ФОТ (от 16 395,71)</t>
  </si>
  <si>
    <t>КП №201/135779192 от 30.10.2023 г (ЭТМ) п.5</t>
  </si>
  <si>
    <t>Кабель ППГнг(А)-HF 1кВ 5х2,5
(м)</t>
  </si>
  <si>
    <t>кабель в лотке,в трубе, в кабель канале (95м)</t>
  </si>
  <si>
    <t>Накладные расходы 97% ФОТ (от 1 787,04)</t>
  </si>
  <si>
    <t>Сметная прибыль 51% ФОТ (от 1 787,04)</t>
  </si>
  <si>
    <t>Накладные расходы 97% ФОТ (от 1 860,41)</t>
  </si>
  <si>
    <t>Сметная прибыль 51% ФОТ (от 1 860,41)</t>
  </si>
  <si>
    <t>Кабель в трубе на скобах (10м)</t>
  </si>
  <si>
    <t>Накладные расходы 97% ФОТ (от 1 646,92)</t>
  </si>
  <si>
    <t>Сметная прибыль 51% ФОТ (от 1 646,92)</t>
  </si>
  <si>
    <t>КП №201/135779192 от 30.10.2023 г (ЭТМ) п.15</t>
  </si>
  <si>
    <t>Кабель ППГнг(А)-HF 1кВ 5х35
(м)</t>
  </si>
  <si>
    <t>Кабель на скобах (55м)</t>
  </si>
  <si>
    <t>Накладные расходы 97% ФОТ (от 3 508,12)</t>
  </si>
  <si>
    <t>Сметная прибыль 51% ФОТ (от 3 508,12)</t>
  </si>
  <si>
    <t>Муфты</t>
  </si>
  <si>
    <t>Накладные расходы 126% ФОТ (от 64 508,34)</t>
  </si>
  <si>
    <t>Сметная прибыль 68% ФОТ (от 64 508,34)</t>
  </si>
  <si>
    <t>КП №201/135779192 от 30.10.2023 г (ЭТМ) п.27</t>
  </si>
  <si>
    <t>Муфта концевая в комплекте с наконечниками, с болтами со срывающимися головками для кабелей в пластмассовой оболочке с числом жил: 5 жил сечением 35-50мм2	 5ПКВНтп-в-35/50
(шт)</t>
  </si>
  <si>
    <t>ФЕРм08-04-741-02</t>
  </si>
  <si>
    <t>Муфта концевая для кабеля с изоляцией из вулканизированного полиэтилена с применением термоусаживаемой перчатки напряжением: 1 кВ, сечением до 3х185 мм2
(шт)</t>
  </si>
  <si>
    <t>Накладные расходы 126% ФОТ (от 147 443,37)</t>
  </si>
  <si>
    <t>Сметная прибыль 68% ФОТ (от 147 443,37)</t>
  </si>
  <si>
    <t>КП №201/135779192 от 30.10.2023 г (ЭТМ) п.28</t>
  </si>
  <si>
    <t>Муфта концевая в комплекте с наконечниками, с болтами со срывающимися головками для кабелей в пластмассовой оболочке с числом жил:4 жилы сечением 70-120мм2  	4ПКВНтп-в-70/120
(шт)</t>
  </si>
  <si>
    <t>КП №201/135779192 от 30.10.2023 г (ЭТМ) п.29</t>
  </si>
  <si>
    <t>Муфта концевая в комплекте с наконечниками, с болтами со срывающимися головками для кабелей в пластмассовой оболочке с числом жил:5 жил сечением 70-120мм2	 5ПКВНтп-в-70/120
(шт)</t>
  </si>
  <si>
    <t>КП №201/135779192 от 30.10.2023 г (ЭТМ) п.30</t>
  </si>
  <si>
    <t>Муфты соединительные в комплекте с гильзаим с болтами со срывающимися головками для кабелей в пластмассовой оболочке 4 жилы сечений 70-120мм2 : 4ПСт-в-70/120
(шт)</t>
  </si>
  <si>
    <t>Лотки</t>
  </si>
  <si>
    <t>ФЕРм08-02-395-02</t>
  </si>
  <si>
    <t>Лоток металлический штампованный по установленным конструкциям, ширина лотка: до 400 мм
(т)</t>
  </si>
  <si>
    <t>Накладные расходы 97% ФОТ (от 68 412,39)</t>
  </si>
  <si>
    <t>Сметная прибыль 51% ФОТ (от 68 412,39)</t>
  </si>
  <si>
    <t>ФССЦ-01.7.15.03-0042</t>
  </si>
  <si>
    <t>Болты с гайками и шайбами строительные
(кг)</t>
  </si>
  <si>
    <t>КП №201/37815574 от 06.10.2023 г (ЭТМ) п.1</t>
  </si>
  <si>
    <t>Лоток перфорированный оцинкованный	50x300x3000 	35265HDZ (вес 3кг/м)
(м)</t>
  </si>
  <si>
    <t>КП №201/37815574 от 06.10.2023 г (ЭТМ) п.2</t>
  </si>
  <si>
    <t>Крышка лотка прямая оцинкованная	осн.300мм, L=3000mm 	35525HDZ (вес 2,61кг/м)
(м)</t>
  </si>
  <si>
    <t>КП №201/37815574 от 06.10.2023 г (ЭТМ) п.3</t>
  </si>
  <si>
    <t>Винт с квадратным подголовником 	М6x10	 СМ010610HDZ
(шт)</t>
  </si>
  <si>
    <t>КП №201/37815574 от 06.10.2023 г (ЭТМ) п.4</t>
  </si>
  <si>
    <t>Гайка с насечкой	 М6 	СМ100600HDZ
(шт)</t>
  </si>
  <si>
    <t>КП №201/37815574 от 06.10.2023 г (ЭТМ) п.5</t>
  </si>
  <si>
    <t>Винт для обеспечения электрического контакта	 М5х8	 СМ030508HDZ
(шт)</t>
  </si>
  <si>
    <t>ФЕРм08-04-750-01</t>
  </si>
  <si>
    <t>Опорные конструкции на болтовых соединениях (подвесы, консоли, профили, опоры, кронштейны и т.п.)
(т)</t>
  </si>
  <si>
    <t>Накладные расходы 126% ФОТ (от 61 467,86)</t>
  </si>
  <si>
    <t>Сметная прибыль 68% ФОТ (от 61 467,86)</t>
  </si>
  <si>
    <t>КП №201/37815574 от 06.10.2023 г (ЭТМ) п.6</t>
  </si>
  <si>
    <t>Консоль усиленная оцинкованная	 LP, осн.ЗООмм 	BBH6030HDZ
(шт)</t>
  </si>
  <si>
    <t>КП №201/37815574 от 06.10.2023 г (ЭТМ) п.7</t>
  </si>
  <si>
    <t>Винт с квадратным подголовником	М6x10	 СМ010610HDZ
(шт)</t>
  </si>
  <si>
    <t>КП №201/37815574 от 06.10.2023 г (ЭТМ) п.8</t>
  </si>
  <si>
    <t>Гайка с насечкой 	М6  	СМ100600HDZ
(шт)</t>
  </si>
  <si>
    <t>Кабель канал</t>
  </si>
  <si>
    <t>ФЕРм08-02-390-01</t>
  </si>
  <si>
    <t>Короба пластмассовые: шириной до 40 мм
(100 м)</t>
  </si>
  <si>
    <t>Накладные расходы 97% ФОТ (от 42 061,58)</t>
  </si>
  <si>
    <t>Сметная прибыль 51% ФОТ (от 42 061,58)</t>
  </si>
  <si>
    <t>КП №201/37815574 от 06.10.2023 г (ЭТМ) п.9</t>
  </si>
  <si>
    <t>00304R TMC 25x17 Миниканал белый с крышкой
(м)</t>
  </si>
  <si>
    <t>ФЕРм08-02-390-03</t>
  </si>
  <si>
    <t>Короба пластмассовые: шириной до 120 мм
(100 м)</t>
  </si>
  <si>
    <t>Накладные расходы 97% ФОТ (от 10 496,68)</t>
  </si>
  <si>
    <t>Сметная прибыль 51% ФОТ (от 10 496,68)</t>
  </si>
  <si>
    <t>КП №201/37815574 от 06.10.2023 г (ЭТМ) п.10</t>
  </si>
  <si>
    <t>Кабель-канал ПВХ с крышкой, 150x60мм одноканальный белый 	TA-GN	 1788
(м)</t>
  </si>
  <si>
    <t>Трубки</t>
  </si>
  <si>
    <t>Накладные расходы 97% ФОТ (от 75 703,24)</t>
  </si>
  <si>
    <t>Сметная прибыль 51% ФОТ (от 75 703,24)</t>
  </si>
  <si>
    <t>ФССЦ-24.3.03.05-0033</t>
  </si>
  <si>
    <t>Трубы полиэтиленовые гибкие гофрированные тяжелые с протяжкой, номинальный внутренний диаметр 25 мм
(м)</t>
  </si>
  <si>
    <t>ФССЦ-20.2.05.02-0011</t>
  </si>
  <si>
    <t>Держатель пластмассовый с защелкой для труб диаметром 25 мм
(100 шт)</t>
  </si>
  <si>
    <t>ФЕРм08-02-407-12</t>
  </si>
  <si>
    <t>Труба стальная по установленным конструкциям, в опалубке фундаментов и перекрытиях, диаметр: до 40 мм
(100 м)</t>
  </si>
  <si>
    <t>Накладные расходы 97% ФОТ (от 18 291,61)</t>
  </si>
  <si>
    <t>Сметная прибыль 51% ФОТ (от 18 291,61)</t>
  </si>
  <si>
    <t>ФЕРм08-02-411-01</t>
  </si>
  <si>
    <t>Рукав металлический наружным диаметром: до 48 мм
(100 м)</t>
  </si>
  <si>
    <t>Накладные расходы 97% ФОТ (от 4 320,53)</t>
  </si>
  <si>
    <t>Сметная прибыль 51% ФОТ (от 4 320,53)</t>
  </si>
  <si>
    <t>ФССЦ-08.1.02.13-0011</t>
  </si>
  <si>
    <t>Рукава металлические из стальной оцинкованной ленты, негерметичные, простого профиля, РЗ-ЦХ, диаметр условный 32 мм
(м)</t>
  </si>
  <si>
    <t>Накладные расходы 97% ФОТ (от 15 140,65)</t>
  </si>
  <si>
    <t>Сметная прибыль 51% ФОТ (от 15 140,65)</t>
  </si>
  <si>
    <t>ФССЦ-24.3.03.05-0013</t>
  </si>
  <si>
    <t>Трубы полиэтиленовые гибкие гофрированные легкие с протяжкой, номинальный внутренний диаметр 25 мм
(м)</t>
  </si>
  <si>
    <t>ФССЦ-20.2.08.07-0058</t>
  </si>
  <si>
    <t>Скобы анодированные однолапковые для крепления кабелей, проводов, труб к различным основаниям, СМО 25-26
(100 шт)</t>
  </si>
  <si>
    <t>КП №201/37815574 от 06.10.2023 г (ЭТМ) п.11</t>
  </si>
  <si>
    <t>Анкер разрезной латунный длиной 16мм с резьбой М4	 	СМ410416
(шт)</t>
  </si>
  <si>
    <t>КП №201/37815574 от 06.10.2023 г (ЭТМ) п.12</t>
  </si>
  <si>
    <t>Болт с шестигранной головкой М4х16	 	СМ080416
(шт)</t>
  </si>
  <si>
    <t>ФЕРм08-02-410-02</t>
  </si>
  <si>
    <t>Труба полиэтиленовая по основанию пола, диаметр: до 50 мм
(100 м)</t>
  </si>
  <si>
    <t>Накладные расходы 97% ФОТ (от 108 017,90)</t>
  </si>
  <si>
    <t>Сметная прибыль 51% ФОТ (от 108 017,90)</t>
  </si>
  <si>
    <t>ФССЦ-24.3.03.13-0414</t>
  </si>
  <si>
    <t>Трубы напорные полиэтиленовые, среднего типа, ПНД, номинальный наружный диаметр 50 мм
(м)</t>
  </si>
  <si>
    <t>ФЕРм08-02-410-03</t>
  </si>
  <si>
    <t>Труба полиэтиленовая по основанию пола, диаметр: до 63 мм
(100 м)</t>
  </si>
  <si>
    <t>Накладные расходы 97% ФОТ (от 115 739,04)</t>
  </si>
  <si>
    <t>Сметная прибыль 51% ФОТ (от 115 739,04)</t>
  </si>
  <si>
    <t>ФССЦ-24.3.03.13-0501</t>
  </si>
  <si>
    <t>Трубы полиэтиленовые низкого давления (ПНД) с наружным диаметром 110 мм
(м)</t>
  </si>
  <si>
    <t>ФЕРм08-02-155-01</t>
  </si>
  <si>
    <t>Герметизация проходов при вводе кабелей во взрывоопасные помещения уплотнительной массой
(шт)</t>
  </si>
  <si>
    <t>Накладные расходы 97% ФОТ (от 1 355,76)</t>
  </si>
  <si>
    <t>Сметная прибыль 51% ФОТ (от 1 355,76)</t>
  </si>
  <si>
    <t>ФССЦ-01.1.01.09-0024</t>
  </si>
  <si>
    <t>Шнур асбестовый общего назначения ШАОН, диаметр 3-5 мм
(т)</t>
  </si>
  <si>
    <t>ФССЦ-01.7.07.29-0111</t>
  </si>
  <si>
    <t>Пакля пропитанная
(кг)</t>
  </si>
  <si>
    <t>ФССЦ-01.7.07.29-0221</t>
  </si>
  <si>
    <t>Состав уплотнительный
(кг)</t>
  </si>
  <si>
    <t>КП №201/37815574 от 06.10.2023 г (ЭТМ) п.13</t>
  </si>
  <si>
    <t>Герметик огнезащитный DS1202 300мм
(шт)</t>
  </si>
  <si>
    <t>ФЕРм08-01-087-03</t>
  </si>
  <si>
    <t>Металлические конструкции
(т)</t>
  </si>
  <si>
    <t>Накладные расходы 97% ФОТ (от 15 076,36)</t>
  </si>
  <si>
    <t>Сметная прибыль 51% ФОТ (от 15 076,36)</t>
  </si>
  <si>
    <t>Итого по разделу 2 Кабели</t>
  </si>
  <si>
    <t>СМЕТА № 02-01-14</t>
  </si>
  <si>
    <t xml:space="preserve">на Электроосвещение 1 этап, </t>
  </si>
  <si>
    <t>Раздел 1. Монтажные работы. ЭЛЕКТРООСВЕЩЕНИЕ. 1 этап</t>
  </si>
  <si>
    <t>ФЕРм08-03-599-12</t>
  </si>
  <si>
    <t>Щитки осветительные, устанавливаемые на стене: болтами на конструкции, масса щитка до 6 кг
(шт)</t>
  </si>
  <si>
    <t>Накладные расходы 97% ФОТ (от 1 503,86)</t>
  </si>
  <si>
    <t>Сметная прибыль 51% ФОТ (от 1 503,86)</t>
  </si>
  <si>
    <t>КП №б/н от 13.10.2023 г. (ООО ЭмЭсБи-ЭМ) п.1</t>
  </si>
  <si>
    <t>Щит распределительный навесной «ЩОЗ »	18 мод.(Вводной автоматический выключатель, 25А	OptiDin ВМ63 С Зр	шт1+Автоматический выключ. распределения, 16А	OptiDin ВМ63 С 1р	шт9)
(к-т)</t>
  </si>
  <si>
    <t>ФЕРм08-03-599-13</t>
  </si>
  <si>
    <t>Щитки осветительные, устанавливаемые на стене: болтами на конструкции, масса щитка до 15 кг
(шт)</t>
  </si>
  <si>
    <t>Накладные расходы 97% ФОТ (от 5 715,99)</t>
  </si>
  <si>
    <t>Сметная прибыль 51% ФОТ (от 5 715,99)</t>
  </si>
  <si>
    <t>КП №б/н от 13.10.2023 г. (ООО ЭмЭсБи-ЭМ) п.2 (ТЦ_20.4.04.02_50_5032288380_13.10.2023_01)</t>
  </si>
  <si>
    <t>Щит распределительный навесной «ЩО1»	96 мод.(Вводной автоматический выключатель, 100А OptiDinBM 125С Зр 	шт1+Автоматический выключ. распределения, 16А OptiDinBM63 С Зр шт12+Автоматический выключ. распределения, 10А	OptiDinBM63 С 1р шт1+Импульсное реле	РИО-3-63	 шт12)
(к-т)</t>
  </si>
  <si>
    <t>КП №б/н от 13.10.2023 г. (ООО ЭмЭсБи-ЭМ) п.3 (ТЦ_20.4.04.02_50_5032288380_13.10.2023_01)</t>
  </si>
  <si>
    <t>Щит распределительный навесной «ЩО2»	96 мод.(Вводной автоматический выключатель, 32А	OptiDin ВМ63 С Зр	шт1+Автоматический выключ. распределения, 16А	OptiDinBM63 С Зр	шт8+Автоматический выключ. распределения, 16А	OptiDin ВМ63 С 1р	шт8+Автоматический выключ. распределения, 10А	OptiDin ВМ63 С 1р	шт1+Импульсное реле	РИО-3-63	 шт8)
(к-т)</t>
  </si>
  <si>
    <t>КП №б/н от 13.10.2023 г. (ООО ЭмЭсБи-ЭМ) п.4 (ТЦ_20.4.04.02_50_5032288380_13.10.2023_01)</t>
  </si>
  <si>
    <t>Щит распределительный навесной «ЩАО»	72 мод.	(
Вводной автоматический выключатель, 32А	OptiDin ВМ63 С Зр шт1+Автоматический выключ. распределения, 16А	OptiDin ВМ63 С Зр шт7+Автоматический выключ. распределения, 16А OptiDin ВМ63 С 1р шт12+Автоматический выключ. распределения, 10А	OptiDin ВМ63 С 1р	шт1+Автоматический выключ. распределения, 10А OptiDin ВМ63 С 2р шт1+Импульсное реле	РИО-3-63	 шт6+Контактор	МК63-20	шт6+Фотореле с фотоэлементом шт1)
(к-т)</t>
  </si>
  <si>
    <t>ФЕРм08-03-573-04</t>
  </si>
  <si>
    <t>Шкаф (пульт) управления навесной, высота, ширина и глубина: до 600х600х350 мм
(шт)</t>
  </si>
  <si>
    <t>Накладные расходы 97% ФОТ (от 18 122,34)</t>
  </si>
  <si>
    <t>Сметная прибыль 51% ФОТ (от 18 122,34)</t>
  </si>
  <si>
    <t>КП №б/н от 13.10.2023 г. (ООО ЭмЭсБи-ЭМ) п.5</t>
  </si>
  <si>
    <t>Шкаф управления ШУ 01.1 пластик., IP65, RAL 7000, 18 мод.(Кнопочный выключатель на DIN-рейку без фиксации положения, со световым индикатором, 1НО 6А- 18шт.)
(к-т)</t>
  </si>
  <si>
    <t>КП №б/н от 13.10.2023 г. (ООО ЭмЭсБи-ЭМ) п.6</t>
  </si>
  <si>
    <t>Шкаф управления ШУ 01.2 пластик., IP65, RAL 7000, 18 мод.(Кнопочный выключатель на DIN-рейку без фиксации положения, со световым индикатором, 1 НО 6 А - 18шт.)
(к-т)</t>
  </si>
  <si>
    <t>КП №б/н от 13.10.2023 г. (ООО ЭмЭсБи-ЭМ) п.7</t>
  </si>
  <si>
    <t>Шкаф управления ШУО1.3 пластик., IP65, RAL 7000, 18 мод.(Кнопочный выключатель на DIN-рейку без фиксации положения, со световым индикатором, 1НО 6А- 18шт.)
(к-т)</t>
  </si>
  <si>
    <t>КП №б/н от 13.10.2023 г. (ООО ЭмЭсБи-ЭМ) п.8</t>
  </si>
  <si>
    <t>Шкаф управления ШУ02.1 пластик., IP65, RAL 7000, 4 мод.(Кнопочный выключатель на DIN-рейку без фиксации положения, со световым индикатором, 1НО 6А - 2шт.)
(к-т)</t>
  </si>
  <si>
    <t>КП №б/н от 13.10.2023 г. (ООО ЭмЭсБи-ЭМ) п.9</t>
  </si>
  <si>
    <t>Шкаф управления ШУ02.2 пластик., IP65, RAL 7000, 4 мод.(Кнопочный выключатель на DIN-рейку без фиксации положения, со световым индикатором, 1 НО 6А — 2шт.)
(к-т)</t>
  </si>
  <si>
    <t>КП №б/н от 13.10.2023 г. (ООО ЭмЭсБи-ЭМ) п.10</t>
  </si>
  <si>
    <t>Шкаф управления ШУ О 3.1 пластик., IP65, RAL 7000, 4 мод.(Кнопочный выключатель на DIN-рейку без фиксации положения, со световым индикатором, 1НО 6А — 2шт.)
(к-т)</t>
  </si>
  <si>
    <t>КП №б/н от 13.10.2023 г. (ООО ЭмЭсБи-ЭМ) п.11</t>
  </si>
  <si>
    <t>Шкаф управления ШУ ОЗ.2 пластик., IP65, RAL 7000, 4 мод.(Кнопочный выключатель на DIN-рейку без фиксации положения, со световым  индикатором, 1НО 6А - 2шт.)
(к-т)</t>
  </si>
  <si>
    <t>КП №б/н от 13.10.2023 г. (ООО ЭмЭсБи-ЭМ) п.12</t>
  </si>
  <si>
    <t>Шкаф управления ШУ04.1 пластик., IP65, RAL 7000, 4 мод.(Кнопочный выключатель на DIN-рейку без фиксации положения, со световым индикатором, 1НО 6А — 2шт.)
(к-т)</t>
  </si>
  <si>
    <t>КП №б/н от 13.10.2023 г. (ООО ЭмЭсБи-ЭМ) п.13</t>
  </si>
  <si>
    <t>Шкаф управления ШУ04.2 пластик., IP65, RAL 7000, 4 мод.(Кнопочный выключатель на DIN-рейку без фиксации положения, со световым индикатором, 1 НО 6 А - 2шт.)
(к-т)</t>
  </si>
  <si>
    <t>КП №б/н от 13.10.2023 г. (ООО ЭмЭсБи-ЭМ) п.14</t>
  </si>
  <si>
    <t>Шкаф управления ШУ05.1 пластик., IP65, RAL 7000, 4 мод.(Кнопочный выключатель на DIN-рейку без фиксации положения, со световым индикатором, 1 НО 6А — 2шт.)
(к-т)</t>
  </si>
  <si>
    <t>КП №б/н от 13.10.2023 г. (ООО ЭмЭсБи-ЭМ) п.15</t>
  </si>
  <si>
    <t>Шкаф управления ШУ05.2 пластик., IP65, RAL 7000, 4 мод.(Кнопочный выключатель на DIN-рейку без фиксации положения, со световым индикатором, 1НО 6А —2шт.)
(к-т)</t>
  </si>
  <si>
    <t>КП №б/н от 13.10.2023 г. (ООО ЭмЭсБи-ЭМ) п.16</t>
  </si>
  <si>
    <t>Шкаф управления ШУ06.1 пластик., IP65, RAL 7000, 8 мод.(Кнопочный выключатель на DIN-рейку без фиксации положения, со световым индикатором, 1НО 6А- 8шт.)
(к-т)</t>
  </si>
  <si>
    <t>КП №б/н от 13.10.2023 г. (ООО ЭмЭсБи-ЭМ) п.17</t>
  </si>
  <si>
    <t>Шкаф управления ШУ Об. 2 пластик., IP65, RAL 7000, 8 мод.(Кнопочный выключатель на DIN-рейку без фиксации положения, со световым индикатором, 1НО 6А - 8шт.)
(к-т)</t>
  </si>
  <si>
    <t>КП №б/н от 13.10.2023 г. (ООО ЭмЭсБи-ЭМ) п.18</t>
  </si>
  <si>
    <t>Шкаф управления ШУ06.3 пластик., IP65, RAL 7000, 8 мод.(Кнопочный выключатель на DIN-рейку без фиксации положения, со световым индикатором, 1НО 6А - 8шт.)
(к-т)</t>
  </si>
  <si>
    <t>ФЕРм08-03-603-01</t>
  </si>
  <si>
    <t>Ящик с понижающим трансформатором
(шт)</t>
  </si>
  <si>
    <t>Накладные расходы 97% ФОТ (от 18 830,87)</t>
  </si>
  <si>
    <t>Сметная прибыль 51% ФОТ (от 18 830,87)</t>
  </si>
  <si>
    <t>ФССЦ-62.1.02.22-0033</t>
  </si>
  <si>
    <t>Ящики с понижающим трансформатором автомат. выключателем,: 36в ЯТП-0,25-1
(шт)</t>
  </si>
  <si>
    <t>Кабели, провода</t>
  </si>
  <si>
    <t>Накладные расходы 97% ФОТ (от 340 664,58)</t>
  </si>
  <si>
    <t>Сметная прибыль 51% ФОТ (от 340 664,58)</t>
  </si>
  <si>
    <t>ФССЦ-24.3.01.02-0043</t>
  </si>
  <si>
    <t>Трубы из самозатухающего ПВХ гибкие гофрированные, тяжелые, с протяжкой, номинальный внутренний диаметр 25 мм
(м)</t>
  </si>
  <si>
    <t>ФССЦ-20.2.09.05-0001</t>
  </si>
  <si>
    <t>Муфта соединительная "труба-коробка" для гофрированных или жестких гладких труб диаметром 25 мм, класс защиты IP65
(10 шт)</t>
  </si>
  <si>
    <t>ФССЦ-24.3.01.02-0044</t>
  </si>
  <si>
    <t>Трубы из самозатухающего ПВХ гибкие гофрированные, тяжелые, с протяжкой, номинальный внутренний диаметр 32 мм
(м)</t>
  </si>
  <si>
    <t>ФССЦ-24.3.01.02-0002</t>
  </si>
  <si>
    <t>Трубы гибкие гофрированные из самозатухающего ПВХ легкие с протяжкой, диаметр 25 мм
(м)</t>
  </si>
  <si>
    <t>ФССЦ-20.2.05.02-0012</t>
  </si>
  <si>
    <t>Держатель пластмассовый с защелкой для труб диаметром 32 мм
(100 шт)</t>
  </si>
  <si>
    <t>Накладные расходы 97% ФОТ (от 8 412,32)</t>
  </si>
  <si>
    <t>Сметная прибыль 51% ФОТ (от 8 412,32)</t>
  </si>
  <si>
    <t>Сметная раценка без коэф работы</t>
  </si>
  <si>
    <t>Сметная расценка без коэф матер</t>
  </si>
  <si>
    <t>Взис</t>
  </si>
  <si>
    <t>Коэф</t>
  </si>
  <si>
    <t>Итого работы</t>
  </si>
  <si>
    <t>Итого материалы</t>
  </si>
  <si>
    <t>ФССЦ-20.2.05.04-0026</t>
  </si>
  <si>
    <t>Кабель-канал (короб) 25х25 мм
(м)</t>
  </si>
  <si>
    <t>Накладные расходы 97% ФОТ (от 241 295,16)</t>
  </si>
  <si>
    <t>Сметная прибыль 51% ФОТ (от 241 295,16)</t>
  </si>
  <si>
    <t>Накладные расходы 97% ФОТ (от 146 211,85)</t>
  </si>
  <si>
    <t>Сметная прибыль 51% ФОТ (от 146 211,85)</t>
  </si>
  <si>
    <t>ФССЦ-20.5.02.04-0001</t>
  </si>
  <si>
    <t>Коробка ответвительная "DKC" размером 100х100х50 мм
(шт)</t>
  </si>
  <si>
    <t>КП №201/3781984145 от 04.10.2023 г. (ЭТМ) п.12</t>
  </si>
  <si>
    <t>Коробка распределительная огнестойкая, для открытой установки, без галогена, IP55
(шт.)</t>
  </si>
  <si>
    <t>ФССЦ-20.5.04.11-0013</t>
  </si>
  <si>
    <t>Зажим проходной WAGO 281-652 (Зажим соединительный безвинтовой)
(100 шт)</t>
  </si>
  <si>
    <t>КП №201/3781984145 от 04.10.2023 г. (ЭТМ) п.1</t>
  </si>
  <si>
    <t>Кабель силовой с медными жилами, с ПВХ изоляцией в оболочке из ПВХ пластиката пониженной горючести, не распространяющий горение, с пониженным дымо-газовыделением  ППГнг(А)-HF 3х2,5мм.кв
(м)</t>
  </si>
  <si>
    <t>КП №201/3781984145 от 04.10.2023 г. (ЭТМ) п.2</t>
  </si>
  <si>
    <t>Кабель силовой с медными жилами, с ПВХ изоляцией в оболочке из ПВХ пластиката пониженной горючести, не распространяющий горение, с пониженным дымо-газовыделением  ППГнг(А)-HF 5х2,5мм.кв
(м)</t>
  </si>
  <si>
    <t>КП №201/3781984145 от 04.10.2023 г. (ЭТМ) п.3</t>
  </si>
  <si>
    <t>Кабель силовой с медными жилами, с ПВХ изоляцией в оболочке из ПВХ пластиката пониженной горючести, не распространяющий горение, с пониженным дымо-газовыделением  ППГнг(А)-HF 5х4мм.кв
(м)</t>
  </si>
  <si>
    <t>КП №201/3781984145 от 04.10.2023 г. (ЭТМ) п.4</t>
  </si>
  <si>
    <t>Кабель силовой с медными жилами, с ПВХ изоляцией в оболочке из ПВХ пластиката пониженной горючести, не распространяющий горение, с пониженным дымо-газовыделением  ППГнг(А)-FRHF 3х1,5мм.кв
(м)</t>
  </si>
  <si>
    <t>КП №201/3781984145 от 04.10.2023 г. (ЭТМ) п.5</t>
  </si>
  <si>
    <t>Кабель силовой с медными жилами, с ПВХ изоляцией в оболочке из ПВХ пластиката пониженной горючести, не распространяющий горение, с пониженным дымо-газовыделением  ППГнг(А)-FRHF 3х2,5мм.кв
(м)</t>
  </si>
  <si>
    <t>КП №201/3781984145 от 04.10.2023 г. (ЭТМ) п.6</t>
  </si>
  <si>
    <t>Кабель силовой с медными жилами, с ПВХ изоляцией в оболочке из ПВХ пластиката пониженной горючести, не распространяющий горение, с пониженным дымо-газовыделением  ППГнг(А)-FRHF 5х2,5мм.кв
(м)</t>
  </si>
  <si>
    <t>КП №201/3781984145 от 04.10.2023 г. (ЭТМ) п.7</t>
  </si>
  <si>
    <t>Кабель силовой с медными жилами, с ПВХ изоляцией в оболочке из ПВХ пластиката пониженной горючести, не распространяющий горение, с пониженным дымо-газовыделением  ППГнг(А)-FRHF 5х4мм.кв
(м)</t>
  </si>
  <si>
    <t>КП №201/3781984145 от 04.10.2023 г. (ЭТМ) п.8</t>
  </si>
  <si>
    <t>Кабель контрольный силовой с медными жилами не распространяющий горение, с изоляцией и оболочкой из полимерных композиций не содержащих галогенов, сечением:	КППГнг(А)-HF  5х1,5мм.кв
(м)</t>
  </si>
  <si>
    <t>КП №201/3781984145 от 04.10.2023 г. (ЭТМ) п.9</t>
  </si>
  <si>
    <t>Кабель контрольный силовой с медными жилами не распространяющий горение, с изоляцией и оболочкой из полимерных композиций не содержащих галогенов, сечением:	КППГнг(А)-HF  19х1,5мм.кв
(м)</t>
  </si>
  <si>
    <t>КП №201/3781984145 от 04.10.2023 г. (ЭТМ) п.10</t>
  </si>
  <si>
    <t>Кабель контрольный силовой с медными жилами не распространяющий горение, с изоляцией и оболочкой из полимерных композиций не содержащих галогенов, сечением:	КППГнг(А)-HF  37х1,5мм.кв
(м)</t>
  </si>
  <si>
    <t>Накладные расходы 97% ФОТ (от 5 964,38)</t>
  </si>
  <si>
    <t>Сметная прибыль 51% ФОТ (от 5 964,38)</t>
  </si>
  <si>
    <t>КП №201/3781984145 от 04.10.2023 г. (ЭТМ) п.11</t>
  </si>
  <si>
    <t>Выключатель одноклавишный о/п 10А IP44	Legrand Quteo	782300
(шт)</t>
  </si>
  <si>
    <t>Накладные расходы 97% ФОТ (от 193,68)</t>
  </si>
  <si>
    <t>Сметная прибыль 51% ФОТ (от 193,68)</t>
  </si>
  <si>
    <t>ФССЦ-14.2.02.05-0003</t>
  </si>
  <si>
    <t>Мастика огнестойкая, марка "PROMASEAL Mastic" (310 мл)
(шт)</t>
  </si>
  <si>
    <t>Осветительное оборудование</t>
  </si>
  <si>
    <t>ФЕРм08-03-593-06</t>
  </si>
  <si>
    <t>Светильник потолочный или настенный с креплением винтами или болтами для помещений: с нормальными условиями среды, одноламповый
(100 шт)</t>
  </si>
  <si>
    <t>Накладные расходы 97% ФОТ (от 48 619,17)</t>
  </si>
  <si>
    <t>Сметная прибыль 51% ФОТ (от 48 619,17)</t>
  </si>
  <si>
    <t>ФЕРм08-02-152-02</t>
  </si>
  <si>
    <t>Скоба П-образная из полосовой или угловой стали
(т)</t>
  </si>
  <si>
    <t>Накладные расходы 97% ФОТ (от 6 897,04)</t>
  </si>
  <si>
    <t>Сметная прибыль 51% ФОТ (от 6 897,04)</t>
  </si>
  <si>
    <t>КП №201/37815334 от 13.10.2023 г. (ЭТМ) п.1 (ТЦ_20.3.03.07_78_7804526950_13.10.2023_01)</t>
  </si>
  <si>
    <t>Светильник LODESTAR ECO LED G2 150W D90 750 BK SB в комплекте со скобой
(шт)</t>
  </si>
  <si>
    <t>Накладные расходы 97% ФОТ (от 110 569,39)</t>
  </si>
  <si>
    <t>Сметная прибыль 51% ФОТ (от 110 569,39)</t>
  </si>
  <si>
    <t>КП №201/37815334 от 13.10.2023 г. (ЭТМ) п.2</t>
  </si>
  <si>
    <t>Светильник CD LED 18 4000K
(шт)</t>
  </si>
  <si>
    <t>КП №201/37815334 от 13.10.2023 г. (ЭТМ) п.5</t>
  </si>
  <si>
    <t>Светильник ARCTIC.OPL ECO LED 1200 4000K
(шт)</t>
  </si>
  <si>
    <t>Накладные расходы 97% ФОТ (от 3 136,72)</t>
  </si>
  <si>
    <t>Сметная прибыль 51% ФОТ (от 3 136,72)</t>
  </si>
  <si>
    <t>КП №201/37815334 от 13.10.2023 г. (ЭТМ) п.6</t>
  </si>
  <si>
    <t>Светильник LEADER LED 30W D75 740 RAL9006
(шт)</t>
  </si>
  <si>
    <t>Накладные расходы 97% ФОТ (от 784,18)</t>
  </si>
  <si>
    <t>Сметная прибыль 51% ФОТ (от 784,18)</t>
  </si>
  <si>
    <t>КП №201/37815334 от 13.10.2023 г. (ЭТМ) п.7</t>
  </si>
  <si>
    <t>СветильникC LED 360 4000K CRI90 DALI
(шт)</t>
  </si>
  <si>
    <t>ФЕРм08-03-594-10</t>
  </si>
  <si>
    <t>Светильник в подвесных потолках, устанавливаемый: на подвесках, количество ламп в светильнике до 2
(100 шт)</t>
  </si>
  <si>
    <t>Накладные расходы 97% ФОТ (от 57 692,53)</t>
  </si>
  <si>
    <t>Сметная прибыль 51% ФОТ (от 57 692,53)</t>
  </si>
  <si>
    <t>КП №201/37815334 от 13.10.2023 г. (ЭТМ) п.3</t>
  </si>
  <si>
    <t>Светильник OPTIMA.OPL ECO LED 595 4000K SCHOOL
(шт)</t>
  </si>
  <si>
    <t>ФЕРм08-03-594-16</t>
  </si>
  <si>
    <t>Светильник в подвесных потолках, устанавливаемый: на закладных деталях, количество ламп в светильнике до 2
(100 шт)</t>
  </si>
  <si>
    <t>Накладные расходы 97% ФОТ (от 8 890,45)</t>
  </si>
  <si>
    <t>Сметная прибыль 51% ФОТ (от 8 890,45)</t>
  </si>
  <si>
    <t>КП №201/37815334 от 13.10.2023 г. (ЭТМ) п.4</t>
  </si>
  <si>
    <t>Светильник SAFARI DL LED G2 10W 840 WH
(шт)</t>
  </si>
  <si>
    <t>ФЕРм08-03-593-10</t>
  </si>
  <si>
    <t>Световые настенные указатели
(100 шт)</t>
  </si>
  <si>
    <t>Накладные расходы 97% ФОТ (от 12 765,60)</t>
  </si>
  <si>
    <t>Сметная прибыль 51% ФОТ (от 12 765,60)</t>
  </si>
  <si>
    <t>КП б/н от 14.10.2023 г. (ООО Триа Групп) п.1</t>
  </si>
  <si>
    <t>Световой указатель IP65 («Выход») мощностью 7Вт, с блоком аварийного питания
(шт)</t>
  </si>
  <si>
    <t>КП б/н от 14.10.2023 г. (ООО Триа Групп) п.2</t>
  </si>
  <si>
    <t>Световой указатель IP65 («ПК») мощностью 7Вт
(шт)</t>
  </si>
  <si>
    <t>КП б/н от 14.10.2023 г. (ООО Триа Групп) п.3</t>
  </si>
  <si>
    <t>Световой указатель IP65 («Направление к выходу») мощностью 7Вт,
(шт)</t>
  </si>
  <si>
    <t>КП б/н от 14.10.2023 г. (ООО Триа Групп) п.4</t>
  </si>
  <si>
    <t>Световой указатель IP65 («Станция пожаротушения») мощностью 7Вт,
(шт)</t>
  </si>
  <si>
    <t>КП б/н от 14.10.2023 г. (ООО Триа Групп) п.5</t>
  </si>
  <si>
    <t>Пиктограмма «Выход»
(шт)</t>
  </si>
  <si>
    <t>КП б/н от 14.10.2023 г. (ООО Триа Групп) п.6</t>
  </si>
  <si>
    <t>Пиктограмма «ПК»
(шт)</t>
  </si>
  <si>
    <t>КП б/н от 14.10.2023 г. (ООО Триа Групп) п.7</t>
  </si>
  <si>
    <t>Пиктограмма «Направление к выходу»
(шт)</t>
  </si>
  <si>
    <t>КП б/н от 14.10.2023 г. (ООО Триа Групп) п.8</t>
  </si>
  <si>
    <t>Пиктограмма «Станция пожаротушения»
(шт)</t>
  </si>
  <si>
    <t>лоток перфорированный 80х80</t>
  </si>
  <si>
    <t>ФЕРм08-02-396-01</t>
  </si>
  <si>
    <t>Короб металлический на конструкциях, кронштейнах, по фермам и колоннам, длина: 2 м
(100 м)</t>
  </si>
  <si>
    <t>Накладные расходы 97% ФОТ (от 194 878,18)</t>
  </si>
  <si>
    <t>Сметная прибыль 51% ФОТ (от 194 878,18)</t>
  </si>
  <si>
    <t>ФССЦ-01.7.15.07-0014</t>
  </si>
  <si>
    <t>Дюбели распорные полипропиленовые
(100 шт)</t>
  </si>
  <si>
    <t>ФССЦ-20.2.08.07-0033</t>
  </si>
  <si>
    <t>Скоба У1078
(100 шт)</t>
  </si>
  <si>
    <t>КП №201/3781984145 от 04.10.2023 г. (ЭТМ) п.13</t>
  </si>
  <si>
    <t>3531112HDZ Лоток перфорированный 80х80 L 2000 толщ. 1,2 мм, горячеоцинкованный
(м)</t>
  </si>
  <si>
    <t>КП №201/3781984145 от 04.10.2023 г. (ЭТМ) п.14</t>
  </si>
  <si>
    <t>35511HDZ Крышка на лоток с заземлением осн. 80 L 2000, горячеоцинкованная
(м)</t>
  </si>
  <si>
    <t>КП №201/3781984145 от 04.10.2023 г. (ЭТМ) п.15</t>
  </si>
  <si>
    <t>38500ZL  Держатель крышки, цинк-ламельный
(шт)</t>
  </si>
  <si>
    <t>КП №201/3781984145 от 04.10.2023 г. (ЭТМ) п.16</t>
  </si>
  <si>
    <t>BMT1010ZL  Направляющая SPC под лоток осн.100, цинк-ламельная
(шт)</t>
  </si>
  <si>
    <t>КП №201/3781984145 от 04.10.2023 г. (ЭТМ) п.17</t>
  </si>
  <si>
    <t>CM300800HDZ  Струбцина М8 HDZ
(шт)</t>
  </si>
  <si>
    <t>КП №201/3781984145 от 04.10.2023 г. (ЭТМ) п.18</t>
  </si>
  <si>
    <t>36141HDZ  Ответвитель DPT Т-образный горизонтальный  80х80, HDZ
(шт)</t>
  </si>
  <si>
    <t>КП №201/3781984145 от 04.10.2023 г. (ЭТМ) п.19</t>
  </si>
  <si>
    <t>38041HDZ  Крышка DPT на ответвитель Т-образный горизонтальный  осн. 80, HDZ
(шт)</t>
  </si>
  <si>
    <t>КП №201/3781984145 от 04.10.2023 г. (ЭТМ) п.20</t>
  </si>
  <si>
    <t>37501  Пластина PTSE для заземления
(шт)</t>
  </si>
  <si>
    <t>КП №201/3781984145 от 04.10.2023 г. (ЭТМ) п.21</t>
  </si>
  <si>
    <t>36021HDZ  Угол CPO 90 горизонтальный 90° 80х80, HDZ
(шт)</t>
  </si>
  <si>
    <t>КП №201/3781984145 от 04.10.2023 г. (ЭТМ) п.22</t>
  </si>
  <si>
    <t>38001HDZ  Крышка CPO 90 на угол горизонтальный 90° осн. 80, HDZ
(шт)</t>
  </si>
  <si>
    <t>КП №201/3781984145 от 04.10.2023 г. (ЭТМ) п.23</t>
  </si>
  <si>
    <t>CM100600HDZ Гайка с насечкой, препятствующей откручиванию М6 HDZ
(шт)</t>
  </si>
  <si>
    <t>КП №201/3781984145 от 04.10.2023 г. (ЭТМ) п.24</t>
  </si>
  <si>
    <t>CM010610HDZ  Винт с крестообразным шлицем М6х10 HDZ
(шт)</t>
  </si>
  <si>
    <t>КП №201/3781984145 от 04.10.2023 г. (ЭТМ) п.25</t>
  </si>
  <si>
    <t>CM030508HDZ  Винт для электрического соединения М5х8 HDZ
(шт)</t>
  </si>
  <si>
    <t>КП №201/3781984145 от 04.10.2023 г. (ЭТМ) п.26</t>
  </si>
  <si>
    <t>CM100800HDZ  Гайка с насечкой, препятствующей откручиванию М8 HDZ
(шт)</t>
  </si>
  <si>
    <t>КП №201/3781984145 от 04.10.2023 г. (ЭТМ) п.27</t>
  </si>
  <si>
    <t>CM430850  Стандартный анкер с болтом М8
(шт)</t>
  </si>
  <si>
    <t>КП №201/3781984145 от 04.10.2023 г. (ЭТМ) п.28</t>
  </si>
  <si>
    <t>CM010620HDZ  Винт с гладкой головкой и квадратным подголовником М6х20
(шт)</t>
  </si>
  <si>
    <t>Накладные расходы 126% ФОТ (от 2 048,93)</t>
  </si>
  <si>
    <t>Сметная прибыль 68% ФОТ (от 2 048,93)</t>
  </si>
  <si>
    <t>КП №201/3781984145 от 04.10.2023 г. (ЭТМ) п.29</t>
  </si>
  <si>
    <t>BBN4010HDZ | Консоль универсальная легкая осн. 100мм (вес 0,216)
(шт)</t>
  </si>
  <si>
    <t>лоток перфорированный 150х80</t>
  </si>
  <si>
    <t>Накладные расходы 97% ФОТ (от 39 771,06)</t>
  </si>
  <si>
    <t>Сметная прибыль 51% ФОТ (от 39 771,06)</t>
  </si>
  <si>
    <t>КП №201/3781984145 от 04.10.2023 г. (ЭТМ) п.30</t>
  </si>
  <si>
    <t>3531312HDZ Лоток перфорированный 150х80 L  2000, горячеоцинкованный
(м)</t>
  </si>
  <si>
    <t>КП №201/3781984145 от 04.10.2023 г. (ЭТМ) п.31</t>
  </si>
  <si>
    <t>3551310HDZ  Крышка на лоток с заземлением осн. 150 L 2000 толщ. 1,0 мм, горячеоцинкованная
(м)</t>
  </si>
  <si>
    <t>КП №201/3781984145 от 04.10.2023 г. (ЭТМ) п.32</t>
  </si>
  <si>
    <t>КП №201/3781984145 от 04.10.2023 г. (ЭТМ) п.33</t>
  </si>
  <si>
    <t>BMT1015HDZ Направляющая SPC под лоток осн.150, горячеоцинкованная
(шт)</t>
  </si>
  <si>
    <t>КП №201/3781984145 от 04.10.2023 г. (ЭТМ) п.34</t>
  </si>
  <si>
    <t>КП №201/3781984145 от 04.10.2023 г. (ЭТМ) п.35</t>
  </si>
  <si>
    <t>36143HDZ  Ответвитель DPT Т-образный горизонтальный  150х80, HDZ
(шт)</t>
  </si>
  <si>
    <t>КП №201/3781984145 от 04.10.2023 г. (ЭТМ) п.36</t>
  </si>
  <si>
    <t>38043HDZ  Крышка DPT на ответвитель Т-образный горизонтальный  осн. 150, HDZ
(шт)</t>
  </si>
  <si>
    <t>КП №201/3781984145 от 04.10.2023 г. (ЭТМ) п.37</t>
  </si>
  <si>
    <t>КП №201/3781984145 от 04.10.2023 г. (ЭТМ) п.38</t>
  </si>
  <si>
    <t>36023HDZ  Угол CPO 90 горизонтальный 90° 150х80, HDZ
(шт)</t>
  </si>
  <si>
    <t>КП №201/3781984145 от 04.10.2023 г. (ЭТМ) п.39</t>
  </si>
  <si>
    <t>38003HDZ  Крышка CPO 90 на угол горизонтальный 90°  осн. 150, HDZ
(шт)</t>
  </si>
  <si>
    <t>КП №201/3781984145 от 04.10.2023 г. (ЭТМ) п.40</t>
  </si>
  <si>
    <t>LP3000  Пластина монтажная вертикальная
(шт)</t>
  </si>
  <si>
    <t>КП №201/3781984145 от 04.10.2023 г. (ЭТМ) п.41</t>
  </si>
  <si>
    <t>КП №201/3781984145 от 04.10.2023 г. (ЭТМ) п.42</t>
  </si>
  <si>
    <t>КП №201/3781984145 от 04.10.2023 г. (ЭТМ) п.43</t>
  </si>
  <si>
    <t>КП №201/3781984145 от 04.10.2023 г. (ЭТМ) п.44</t>
  </si>
  <si>
    <t>КП №201/3781984145 от 04.10.2023 г. (ЭТМ) п.45</t>
  </si>
  <si>
    <t>КП №201/3781984145 от 04.10.2023 г. (ЭТМ) п.46</t>
  </si>
  <si>
    <t>КП №201/3781984145 от 04.10.2023 г. (ЭТМ) п.47</t>
  </si>
  <si>
    <t>CM010610  Винт с крестообразным шлицем М6х10
(шт)</t>
  </si>
  <si>
    <t>КП №201/3781984145 от 04.10.2023 г. (ЭТМ) п.48</t>
  </si>
  <si>
    <t>CM080645  Шестигранный болт М6х45
(шт)</t>
  </si>
  <si>
    <t>Накладные расходы 126% ФОТ (от 6 630,56)</t>
  </si>
  <si>
    <t>Сметная прибыль 68% ФОТ (от 6 630,56)</t>
  </si>
  <si>
    <t>КП №201/3781984145 от 04.10.2023 г. (ЭТМ) п.49</t>
  </si>
  <si>
    <t>BBL4015HDZ  Консоль с опорой ML облегченная осн.150, горячеоцинкованный
(шт)</t>
  </si>
  <si>
    <t>СМЕТА № 02-01-15</t>
  </si>
  <si>
    <t xml:space="preserve">на Молниезащита и заземление. 1 этап, </t>
  </si>
  <si>
    <t>Раздел 1. Монтажные работы. Внутренний контур заземления. 1 этап</t>
  </si>
  <si>
    <t>ФЕРм08-02-472-10</t>
  </si>
  <si>
    <t>Проводник заземляющий из медного изолированного провода сечением 25 мм2 открыто по строительным основаниям
(100 м)</t>
  </si>
  <si>
    <t>Накладные расходы 97% ФОТ (от 82 208,06)</t>
  </si>
  <si>
    <t>Сметная прибыль 51% ФОТ (от 82 208,06)</t>
  </si>
  <si>
    <t>КП № 201/3781984216 от 05.10.2023 (ЭТМ) п.1</t>
  </si>
  <si>
    <t>Провод ПуГВнг(А)-HF 1x6 мм
(м)</t>
  </si>
  <si>
    <t>КП № 201/3781984216 от 05.10.2023 (ЭТМ) п.4</t>
  </si>
  <si>
    <t>НАКОНЕЧНИК ТМЛ 70-(12Х2)-13 МЕДНЫЙ 70ММ2 ЛУЖЁНЫЙ
(шт)</t>
  </si>
  <si>
    <t>ФЕРм08-02-472-06</t>
  </si>
  <si>
    <t>Проводник заземляющий открыто по строительным основаниям: из полосовой стали сечением 100 мм2
(100 м)</t>
  </si>
  <si>
    <t>Накладные расходы 97% ФОТ (от 66 575,29)</t>
  </si>
  <si>
    <t>Сметная прибыль 51% ФОТ (от 66 575,29)</t>
  </si>
  <si>
    <t>ФССЦ-08.3.05.02-0101</t>
  </si>
  <si>
    <t>Прокат толстолистовой горячекатаный в листах, марка стали ВСт3пс5, толщина 4-6 мм
(т)</t>
  </si>
  <si>
    <t>ФССЦ-08.3.07.01-0035</t>
  </si>
  <si>
    <t>Сталь полосовая: 25х4 мм, марка Ст3сп
(т)</t>
  </si>
  <si>
    <t>КП № 201/3781984216 от 05.10.2023 (ЭТМ) п.3</t>
  </si>
  <si>
    <t>Скоба-держатель полосы
(шт)</t>
  </si>
  <si>
    <t>ФССЦ-01.7.15.02-0051</t>
  </si>
  <si>
    <t>Болты анкерные (прим М8х70)
(т)</t>
  </si>
  <si>
    <t>ФЕРм08-02-472-07</t>
  </si>
  <si>
    <t>Проводник заземляющий открыто по строительным основаниям: из полосовой стали сечением 160 мм2
(100 м)</t>
  </si>
  <si>
    <t>Накладные расходы 97% ФОТ (от 1 949,60)</t>
  </si>
  <si>
    <t>Сметная прибыль 51% ФОТ (от 1 949,60)</t>
  </si>
  <si>
    <t>ФССЦ-08.3.07.01-0042</t>
  </si>
  <si>
    <t>Сталь полосовая: 40х4 мм, кипящая
(т)</t>
  </si>
  <si>
    <t>ФЕРм10-06-034-12</t>
  </si>
  <si>
    <t>Коробка распределительная настенная на кабеле с пластмассовой оболочкой
(коробка)</t>
  </si>
  <si>
    <t>Накладные расходы 90% ФОТ (от 3 772,69)</t>
  </si>
  <si>
    <t>Сметная прибыль 46% ФОТ (от 3 772,69)</t>
  </si>
  <si>
    <t>КП № 201/3781984216 от 05.10.2023 (ЭТМ) п.2</t>
  </si>
  <si>
    <t>Коробка уравнивания потенциалов о/у IP55 на 13 присоединений
(шт)</t>
  </si>
  <si>
    <t>Накладные расходы 103% ФОТ (от 942,78)</t>
  </si>
  <si>
    <t>Сметная прибыль 59% ФОТ (от 942,78)</t>
  </si>
  <si>
    <t>ФССЦ-01.7.15.03-0032</t>
  </si>
  <si>
    <t>Болты с гайками и шайбами оцинкованные, диаметр 8 мм (Вес болт 0,012 кг/шт+шайба 0,0010 кг/шт+гайка 0,0055 кг/шт+ гровер шайба 0,0010 кг/шт)
(кг)</t>
  </si>
  <si>
    <t>СМЕТА № 02-01-16</t>
  </si>
  <si>
    <t xml:space="preserve">на Автоматизация противопожарного водопровода. 1-й этап, </t>
  </si>
  <si>
    <t>Раздел 1. Монажные работы.</t>
  </si>
  <si>
    <t>ФЕРм08-01-081-01</t>
  </si>
  <si>
    <t>Аппарат (кнопка, ключ управления, замок электромагнитной блокировки, звуковой сигнал, сигнальная лампа) управления и сигнализации, количество подключаемых концов: до 2
(шт)</t>
  </si>
  <si>
    <t>Накладные расходы 97% ФОТ (от 12 735,11)</t>
  </si>
  <si>
    <t>Сметная прибыль 51% ФОТ (от 12 735,11)</t>
  </si>
  <si>
    <t>КП б/н от 10.10.2023 г п.4 (ООО Триа Групп)</t>
  </si>
  <si>
    <t>Устройство дистанционного пуска адресное	УДП 513-ЗАМ
(шт)</t>
  </si>
  <si>
    <t>ФЕРм10-08-001-13</t>
  </si>
  <si>
    <t>Устройства промежуточные на количество лучей: 1 ("С2000-КДЛ-2И")
(шт)</t>
  </si>
  <si>
    <t>Накладные расходы 90% ФОТ (от 664,59)</t>
  </si>
  <si>
    <t>Сметная прибыль 46% ФОТ (от 664,59)</t>
  </si>
  <si>
    <t>КП б/н от 10.10.2023 г п.7 (ООО Триа Групп)</t>
  </si>
  <si>
    <t>Контроллер двухпроводной линии связи, марка "С2000-КДЛ-2И"
(шт)</t>
  </si>
  <si>
    <t>Накладные расходы 97% ФОТ (от 1 294,45)</t>
  </si>
  <si>
    <t>Сметная прибыль 51% ФОТ (от 1 294,45)</t>
  </si>
  <si>
    <t>КП б/н от 10.10.2023 г п.1 (ООО Триа Групп)</t>
  </si>
  <si>
    <t>Шкаф с резервированным источником питания, IP54 ШПС-24 исп.12
(шт)</t>
  </si>
  <si>
    <t>ФЕРм08-03-575-01</t>
  </si>
  <si>
    <t>Прибор или аппарат (Батарея аккумуляторная)
(шт)</t>
  </si>
  <si>
    <t>Накладные расходы 97% ФОТ (от 1 108,91)</t>
  </si>
  <si>
    <t>Сметная прибыль 51% ФОТ (от 1 108,91)</t>
  </si>
  <si>
    <t>ФССЦ-62.4.01.01-0006</t>
  </si>
  <si>
    <t>Батарея аккумуляторная, тип АКБ-17, 12В/ емкость 17 А/ч
(шт)</t>
  </si>
  <si>
    <t>ФЕРм10-08-001-03</t>
  </si>
  <si>
    <t>Приборы ПС приемно-контрольные, пусковые, концентратор: блок линейный (С2000-СП2)
(10 лучей)</t>
  </si>
  <si>
    <t>Накладные расходы 90% ФОТ (от 581,26)</t>
  </si>
  <si>
    <t>Сметная прибыль 46% ФОТ (от 581,26)</t>
  </si>
  <si>
    <t>ФССЦ-61.2.07.02-0080</t>
  </si>
  <si>
    <t>Блок сигнально-пусковой (релейный блок), тип С2000-СП2
(шт)</t>
  </si>
  <si>
    <t>Устройства промежуточные на количество лучей: 1 (Адресный расширитель )
(шт)</t>
  </si>
  <si>
    <t>Накладные расходы 90% ФОТ (от 5 981,28)</t>
  </si>
  <si>
    <t>Сметная прибыль 46% ФОТ (от 5 981,28)</t>
  </si>
  <si>
    <t>КП б/н от 10.10.2023 г п.2 (ООО Триа Групп)</t>
  </si>
  <si>
    <t>Адресный расширитель 	С2000-АР2 исп.02
(шт)</t>
  </si>
  <si>
    <t>КП б/н от 10.10.2023 г п.3 (ООО Триа Групп)</t>
  </si>
  <si>
    <t>Адресный расширитель	 С2000-АР8
(шт)</t>
  </si>
  <si>
    <t>Устройства промежуточные на количество лучей: 1 ("С2000-БИ")
(шт)</t>
  </si>
  <si>
    <t>ФССЦ-61.2.07.02-0030</t>
  </si>
  <si>
    <t>Блок индикации, марка "С2000-БИ"
(шт)</t>
  </si>
  <si>
    <t>ФЕРм11-02-032-01</t>
  </si>
  <si>
    <t>Первичный преобразователь уровнемер, устанавливаемый на резервуаре, работающем: при атмосферном давлении, масса до 10 кг (Датчик)
(шт)</t>
  </si>
  <si>
    <t>Накладные расходы 90% ФОТ (от 3 020,75)</t>
  </si>
  <si>
    <t>Сметная прибыль 46% ФОТ (от 3 020,75)</t>
  </si>
  <si>
    <t>КП б/н от 10.10.2023 г п.5 (ООО Триа Групп)</t>
  </si>
  <si>
    <t>Датчик сигнализатор уровня Овен ПСУ-1/20, подвесной, IP68, кабель 20 м
(шт)</t>
  </si>
  <si>
    <t>ФЕРм10-08-002-01</t>
  </si>
  <si>
    <t>Извещатель ПС автоматический: тепловой электро-контактный, магнитоконтактный в нормальном исполнении ( БРИЗ)
(шт)</t>
  </si>
  <si>
    <t>Накладные расходы 90% ФОТ (от 876,71)</t>
  </si>
  <si>
    <t>Сметная прибыль 46% ФОТ (от 876,71)</t>
  </si>
  <si>
    <t>ФССЦ-61.2.07.02-0051</t>
  </si>
  <si>
    <t>Блоки разветвительно-изолирующие типа БРИЗ, для участка двухпроводной линии с коротким замыканием, размер не более 56х38х20 мм
(шт)</t>
  </si>
  <si>
    <t>Накладные расходы 90% ФОТ (от 5 047,61)</t>
  </si>
  <si>
    <t>Сметная прибыль 46% ФОТ (от 5 047,61)</t>
  </si>
  <si>
    <t>КАЦ п.46 (ТЦ_62.1.02.14_78_7802613685_10.10.2023_01)</t>
  </si>
  <si>
    <t>Шкаф управления пожарной задвижкой ГРАНТОР АЭП 40-006-54-11ЗП
(шт.)</t>
  </si>
  <si>
    <t>Накладные расходы 97% ФОТ (от 1 231,52)</t>
  </si>
  <si>
    <t>Сметная прибыль 51% ФОТ (от 1 231,52)</t>
  </si>
  <si>
    <t>КП б/н от 16.10.2023 г п.6 (ООО «ЭмЭсБи-Эм»)</t>
  </si>
  <si>
    <t>Шкаф металлический навесной 200x300x150 с монтажной платой Б0107 в составе:		
( автоматический выключатель однополюсный 1н=6,0А	A9F79106	шт1+ реле промежуточное, 2 перекл. контакта, ~230В	RXM2AB1P7	ПГГ	2+ розетка для реле	RXZE2M114M	шт2+ сигнальная LED-лампа, цвет красный, -220В, IP65	MT22-S64	шт2+ звонок, -220В, IP40	MT22-FM220	шт1+ клемма винтовая одноуровневая	MTU-2.5	шт10+ торцевой фиксатор клемм	MTU-S1	шт2+ DIN-рейка 250 мм	Б2516	шт1)
(шт.)</t>
  </si>
  <si>
    <t>ФЕРм11-08-001-02</t>
  </si>
  <si>
    <t>Присоединение к приборам концов жил электрических проводок под винт: с изготовлением колец (Резисторы)
(100 шт)</t>
  </si>
  <si>
    <t>Накладные расходы 90% ФОТ (от 1 276,27)</t>
  </si>
  <si>
    <t>Сметная прибыль 46% ФОТ (от 1 276,27)</t>
  </si>
  <si>
    <t>ФССЦ-62.1.02.09-0001</t>
  </si>
  <si>
    <t>Резисторы
(шт)</t>
  </si>
  <si>
    <t>Кабели</t>
  </si>
  <si>
    <t>ФЕРм08-02-412-01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</si>
  <si>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2,5 мм2
(100 м)</t>
  </si>
  <si>
    <t>Накладные расходы 97% ФОТ (от 17 511,02)</t>
  </si>
  <si>
    <t>Сметная прибыль 51% ФОТ (от 17 511,02)</t>
  </si>
  <si>
    <t>Накладные расходы 97% ФОТ (от 9 077,76)</t>
  </si>
  <si>
    <t>Сметная прибыль 51% ФОТ (от 9 077,76)</t>
  </si>
  <si>
    <t>Накладные расходы 97% ФОТ (от 2 092,96)</t>
  </si>
  <si>
    <t>Сметная прибыль 51% ФОТ (от 2 092,96)</t>
  </si>
  <si>
    <t>КП 201/3789632205 от 09.10.2023 г п.1 (ООО Триа Групп)</t>
  </si>
  <si>
    <t>Кабель для систем ОПС огнестойкий, не поддреживающий горение, экранированный КПСЭнг(А)-FRLS 1х2х0,75 мм2
(м.)</t>
  </si>
  <si>
    <t>КП 201/3789632205 от 09.10.2023 г п.2</t>
  </si>
  <si>
    <t>Кабель для систем ОПС огнестойкий, не поддреживающий горение, экранированный КПСЭнг(А)-FRLS 2х2х0,75 мм2
(м)</t>
  </si>
  <si>
    <t>КП 201/3789632205 от 09.10.2023 г п.3</t>
  </si>
  <si>
    <t>Кабель для систем ОПС огнестойкий, не поддреживающий горение, экранированный КПСЭнг(А)-FRLS 6х2х0,75 мм2
(м)</t>
  </si>
  <si>
    <t>ФССЦ-21.1.08.03-0512</t>
  </si>
  <si>
    <t>Кабель контрольный КВВГнг(A)-LS 4х1,5
(1000 м)</t>
  </si>
  <si>
    <t>ФССЦ-21.1.08.03-0060</t>
  </si>
  <si>
    <t>Кабель контрольный КВВГнг(A)-FRLS 19х1,5
(1000 м)</t>
  </si>
  <si>
    <t>ФССЦ-21.1.06.10-0199</t>
  </si>
  <si>
    <t>Кабель силовой с медными жилами ВВГнг(A)-FRLS 5х2,5ок(N,PE)-1000
(1000 м)</t>
  </si>
  <si>
    <t>Трубы</t>
  </si>
  <si>
    <t>ФЕРм08-02-407-01</t>
  </si>
  <si>
    <t>Труба стальная по установленным конструкциям, по стенам с креплением скобами, диаметр: до 25 мм
(100 м)</t>
  </si>
  <si>
    <t>Накладные расходы 97% ФОТ (от 2 616,68)</t>
  </si>
  <si>
    <t>Сметная прибыль 51% ФОТ (от 2 616,68)</t>
  </si>
  <si>
    <t>Накладные расходы 97% ФОТ (от 81 532,39)</t>
  </si>
  <si>
    <t>Сметная прибыль 51% ФОТ (от 81 532,39)</t>
  </si>
  <si>
    <t>ФССЦ-01.7.15.07-0152</t>
  </si>
  <si>
    <t>Дюбели с шурупом, размер 6х35 мм
(100 шт)</t>
  </si>
  <si>
    <t>ФССЦ-24.3.01.02-0001</t>
  </si>
  <si>
    <t>Трубы гибкие гофрированные из самозатухающего ПВХ легкие с протяжкой, диаметр 20 мм
(м)</t>
  </si>
  <si>
    <t>КП № 201/37815418 от 23.10.2023 г (ЭТМ) п.1</t>
  </si>
  <si>
    <t>Труба гофрированная диам. 20 (ТУ 3491-052-4702248-2 типа ДКС-Техно Л айн ОКЛ-бЕх
(м)</t>
  </si>
  <si>
    <t>КП 201/3789632205 от 09.10.2023 г п.5</t>
  </si>
  <si>
    <t>Дюбель металлический для газобетона 6x32 CM280632
(шт.)</t>
  </si>
  <si>
    <t>КП 201/3789632205 от 09.10.2023 г п.6</t>
  </si>
  <si>
    <t>Саморез с пресс-шайбой 4.2x32 острый CM275032
(шт.)</t>
  </si>
  <si>
    <t>ФССЦ-20.2.08.07-0056</t>
  </si>
  <si>
    <t>Скобы анодированные однолапковые для крепления кабелей, проводов, труб к различным основаниям, СМО 19-20
(100 шт)</t>
  </si>
  <si>
    <t>Накладные расходы 97% ФОТ (от 12 961,57)</t>
  </si>
  <si>
    <t>Сметная прибыль 51% ФОТ (от 12 961,57)</t>
  </si>
  <si>
    <t>ФССЦ-08.1.02.13-0009</t>
  </si>
  <si>
    <t>Рукава металлические из стальной оцинкованной ленты, негерметичные, простого профиля, РЗ-ЦХ, диаметр условный 25 мм
(м)</t>
  </si>
  <si>
    <t>ФССЦ-20.2.08.07-0013</t>
  </si>
  <si>
    <t>Скоба К-142
(100 шт)</t>
  </si>
  <si>
    <t>ФССЦ-20.2.08.07-0014</t>
  </si>
  <si>
    <t>Скоба К-144 (прим. К143У2)
(100 шт)</t>
  </si>
  <si>
    <t>ФЕРм10-08-019-01</t>
  </si>
  <si>
    <t>Коробка ответвительная на стене
(шт)</t>
  </si>
  <si>
    <t>Накладные расходы 90% ФОТ (от 529,50)</t>
  </si>
  <si>
    <t>Сметная прибыль 46% ФОТ (от 529,50)</t>
  </si>
  <si>
    <t>КП 201/3789632205 от 09.10.2023 г п.4</t>
  </si>
  <si>
    <t>Коробка распределительная ОП 75х75х45 Epplast 220223, IP54, 6 клемм
(шт.)</t>
  </si>
  <si>
    <t>СМЕТА № 02-01-17</t>
  </si>
  <si>
    <t xml:space="preserve">на Автоматическая установка водяного пожаротушения. 1-й этап, </t>
  </si>
  <si>
    <t>ARK2</t>
  </si>
  <si>
    <t>Устройства промежуточные на количество лучей: 1
(шт)</t>
  </si>
  <si>
    <t>Накладные расходы 90% ФОТ (от 1 329,17)</t>
  </si>
  <si>
    <t>Сметная прибыль 46% ФОТ (от 1 329,17)</t>
  </si>
  <si>
    <t>КП б/н от 12.10.2023 г (ООО ТриаГрупп) п.1</t>
  </si>
  <si>
    <t>Контроллер двухпроводной линии связи с гальванической изоляцией 	С2000-КДЛ-2И
(шт)</t>
  </si>
  <si>
    <t>ШПС-А-1</t>
  </si>
  <si>
    <t>КП б/н от 12.10.2023 г (ООО ТриаГрупп) п.2</t>
  </si>
  <si>
    <t>Прибор или аппарат(Батарея аккумуляторная)
(шт)</t>
  </si>
  <si>
    <t>А1.1</t>
  </si>
  <si>
    <t>Приборы ПС приемно-контрольные, пусковые, концентратор: блок линейный( "С2000-СП1" исп. 01)
(10 лучей)</t>
  </si>
  <si>
    <t>Накладные расходы 90% ФОТ (от 290,63)</t>
  </si>
  <si>
    <t>Сметная прибыль 46% ФОТ (от 290,63)</t>
  </si>
  <si>
    <t>ФССЦ-61.2.07.02-0081</t>
  </si>
  <si>
    <t>Блок сигнально-пусковой, марка "С2000-СП1" исп. 01
(шт)</t>
  </si>
  <si>
    <t>SK2</t>
  </si>
  <si>
    <t>Приборы ПС приемно-контрольные, пусковые, концентратор: блок линейный
(10 лучей)</t>
  </si>
  <si>
    <t>Накладные расходы 90% ФОТ (от 1 743,77)</t>
  </si>
  <si>
    <t>Сметная прибыль 46% ФОТ (от 1 743,77)</t>
  </si>
  <si>
    <t>ФССЦ-61.2.07.02-0082</t>
  </si>
  <si>
    <t>Блок сигнально-пусковой, марка "С2000-СП2" исп. 02
(шт)</t>
  </si>
  <si>
    <t>АР2</t>
  </si>
  <si>
    <t>Накладные расходы 90% ФОТ (от 23 260,55)</t>
  </si>
  <si>
    <t>Сметная прибыль 46% ФОТ (от 23 260,55)</t>
  </si>
  <si>
    <t>ФССЦ-61.2.07.06-0005</t>
  </si>
  <si>
    <t>Расширитель адресный ("адресная метка"), марка "С2000-АР2"
(100 шт)</t>
  </si>
  <si>
    <t>КП б/н от 12.10.2023 г (ООО ТриаГрупп) п.3</t>
  </si>
  <si>
    <t>ФЕРм10-01-039-06</t>
  </si>
  <si>
    <t>Реле, ключ, кнопка и др. с подготовкой места установки
(шт)</t>
  </si>
  <si>
    <t>Накладные расходы 90% ФОТ (от 925,54)</t>
  </si>
  <si>
    <t>Сметная прибыль 46% ФОТ (от 925,54)</t>
  </si>
  <si>
    <t>КП б/н от 12.10.2023 г (ООО ТриаГрупп) п.4</t>
  </si>
  <si>
    <t>Устройство коммутационные УК-ВК исп. 11
(шт)</t>
  </si>
  <si>
    <t>КП б/н от 12.10.2023 г (ООО ТриаГрупп) п.5</t>
  </si>
  <si>
    <t>Блок индикации с клавиатурой С2000-БКИ
(шт)</t>
  </si>
  <si>
    <t>Извещатель ПС автоматический: тепловой электро-контактный, магнитоконтактный в нормальном исполнении (Блоки разветвительно-изолирующие типа БРИЗ)
(шт)</t>
  </si>
  <si>
    <t>Накладные расходы 90% ФОТ (от 4 383,56)</t>
  </si>
  <si>
    <t>Сметная прибыль 46% ФОТ (от 4 383,56)</t>
  </si>
  <si>
    <t>Накладные расходы 90% ФОТ (от 1 993,76)</t>
  </si>
  <si>
    <t>Сметная прибыль 46% ФОТ (от 1 993,76)</t>
  </si>
  <si>
    <t>КП б/н от 12.10.2023 г (ООО ТриаГрупп) п.6</t>
  </si>
  <si>
    <t>Модуль сопряжения МС-1 v4.1
(шт)</t>
  </si>
  <si>
    <t>Присоединение к приборам концов жил электрических проводок под винт: с изготовлением колец
(100 шт)</t>
  </si>
  <si>
    <t>Накладные расходы 90% ФОТ (от 5 055,98)</t>
  </si>
  <si>
    <t>Сметная прибыль 46% ФОТ (от 5 055,98)</t>
  </si>
  <si>
    <t>Накладные расходы 97% ФОТ (от 425,52)</t>
  </si>
  <si>
    <t>Сметная прибыль 51% ФОТ (от 425,52)</t>
  </si>
  <si>
    <t>КП б/н от 12.10.2023 г (ООО ТриаГрупп) п.7</t>
  </si>
  <si>
    <t>Оповещатель пожарный световой Люкс-24 НИ, надпись "Подключение пожарной техники"
(шт)</t>
  </si>
  <si>
    <t>прокладка кабелей</t>
  </si>
  <si>
    <t>Накладные расходы 97% ФОТ (от 18 893,48)</t>
  </si>
  <si>
    <t>Сметная прибыль 51% ФОТ (от 18 893,48)</t>
  </si>
  <si>
    <t>Накладные расходы 97% ФОТ (от 21 375,78)</t>
  </si>
  <si>
    <t>Сметная прибыль 51% ФОТ (от 21 375,78)</t>
  </si>
  <si>
    <t>Накладные расходы 97% ФОТ (от 2 772,30)</t>
  </si>
  <si>
    <t>Сметная прибыль 51% ФОТ (от 2 772,30)</t>
  </si>
  <si>
    <t>КП б/н от 12.10.2023 г (ООО ТриаГрупп) п.8</t>
  </si>
  <si>
    <t>КП б/н от 12.10.2023 г (ООО ТриаГрупп) п.9</t>
  </si>
  <si>
    <t>КП б/н от 12.10.2023 г (ООО ТриаГрупп) п.10</t>
  </si>
  <si>
    <t>Кабель для систем ОПС огнестойкий, не поддреживающий горение, экранированный КПСЭнг(А)-FRLS 1х2х1,5 мм2
(м)</t>
  </si>
  <si>
    <t>ФССЦ-21.1.06.10-0168</t>
  </si>
  <si>
    <t>Кабель силовой с медными жилами ВВГнг(A)-FRLS 3х1,5ок(N, РЕ)-1000
(1000 м)</t>
  </si>
  <si>
    <t>Накладные расходы 97% ФОТ (от 35 284,26)</t>
  </si>
  <si>
    <t>Сметная прибыль 51% ФОТ (от 35 284,26)</t>
  </si>
  <si>
    <t>ФССЦ-08.1.02.13-0007</t>
  </si>
  <si>
    <t>Рукава металлические из стальной оцинкованной ленты, негерметичные, простого профиля, РЗ-ЦХ, диаметр условный 20 мм
(м)</t>
  </si>
  <si>
    <t>Накладные расходы 97% ФОТ (от 100 306,79)</t>
  </si>
  <si>
    <t>Сметная прибыль 51% ФОТ (от 100 306,79)</t>
  </si>
  <si>
    <t>КП № 201/3781984321 от 12.10.2023 г. (ЭТМ) п.2</t>
  </si>
  <si>
    <t>Дюбель 6x32 CM280632
(шт)</t>
  </si>
  <si>
    <t>КП № 201/3781984321 от 12.10.2023 г. (ЭТМ) п.3</t>
  </si>
  <si>
    <t>Саморез с пресс-шайбой 4.2x32 острый CM275032
(шт)</t>
  </si>
  <si>
    <t>Накладные расходы 97% ФОТ (от 4 374,40)</t>
  </si>
  <si>
    <t>Сметная прибыль 51% ФОТ (от 4 374,40)</t>
  </si>
  <si>
    <t>КП № 01/3781984321 от 12.10.2023 г. (ЭТМ) п.1</t>
  </si>
  <si>
    <t>Кабель-канал ПВХ, ТМС 15х1х17х2000
(м.)</t>
  </si>
  <si>
    <t>Накладные расходы 97% ФОТ (от 774,72)</t>
  </si>
  <si>
    <t>Сметная прибыль 51% ФОТ (от 774,72)</t>
  </si>
  <si>
    <t>ФССЦ-14.2.02.05-0001</t>
  </si>
  <si>
    <t>Мастика огнезащитная
(кг)</t>
  </si>
  <si>
    <t>СМЕТА № 02-01-18</t>
  </si>
  <si>
    <t xml:space="preserve">на Автоматическая установка газового пожаротушения. 1-й этап, </t>
  </si>
  <si>
    <t>КП б/н от 12.10.2023 г (ООО Триа Групп) п.1</t>
  </si>
  <si>
    <t>Прибор приемно-контрольный и управления автоматическими средствами пожаротушения и оповещателями С2000-АСПТ, в комплекте с 2 аккумуляторными батареями 4,5 Ач
(шт)</t>
  </si>
  <si>
    <t>Устройства промежуточные на количество лучей: 1 (С2000-ПТ)
(шт)</t>
  </si>
  <si>
    <t>КП б/н от 12.10.2023 г (ООО Триа Групп) п.2</t>
  </si>
  <si>
    <t>Блок индикации системы пожаротушения, вер. 3.00	 С2000-ПТ
(шт)</t>
  </si>
  <si>
    <t>ФЕРм08-01-081-02</t>
  </si>
  <si>
    <t>Аппарат (кнопка, ключ управления, замок электромагнитной блокировки, звуковой сигнал, сигнальная лампа) управления и сигнализации, количество подключаемых концов: до 6 (ИПР 513-3М)
(шт)</t>
  </si>
  <si>
    <t>Накладные расходы 97% ФОТ (от 2 315,48)</t>
  </si>
  <si>
    <t>Сметная прибыль 51% ФОТ (от 2 315,48)</t>
  </si>
  <si>
    <t>КП б/н от 12.10.2023 г (ООО Триа Групп) п.3</t>
  </si>
  <si>
    <t>Извещатель пожарный ручной электроконтактный ИПР 513-3М
(шт)</t>
  </si>
  <si>
    <t>Приборы, устанавливаемые на металлоконструкциях, щитах и пультах, масса: до 5 кг (БК-24-RS485-01)
(шт)</t>
  </si>
  <si>
    <t>КП б/н от 12.10.2023 г (ООО Триа Групп) п.4</t>
  </si>
  <si>
    <t>Блок коммуникации БК-24-RS485-01
(шт)</t>
  </si>
  <si>
    <t>ФЕРм10-08-002-04</t>
  </si>
  <si>
    <t>Извещатель ОС автоматический: контактный, магнитоконтактный на открывание окон, дверей
(шт)</t>
  </si>
  <si>
    <t>Накладные расходы 90% ФОТ (от 1 753,42)</t>
  </si>
  <si>
    <t>Сметная прибыль 46% ФОТ (от 1 753,42)</t>
  </si>
  <si>
    <t>ФССЦ-61.2.01.05-0015</t>
  </si>
  <si>
    <t>Извещатель охранный точечный магнитоконтактный, диаметр контакта 58х11х11 мм (прим Магнитоконтактный охранный извещатель	 СМК-1)
(шт)</t>
  </si>
  <si>
    <t>ФЕРм10-08-002-02</t>
  </si>
  <si>
    <t>Извещатель ПС автоматический: дымовой, фотоэлектрический, радиоизотопный, световой в нормальном исполнении  (КОП-25С)
(шт)</t>
  </si>
  <si>
    <t>Накладные расходы 90% ФОТ (от 10 520,55)</t>
  </si>
  <si>
    <t>Сметная прибыль 46% ФОТ (от 10 520,55)</t>
  </si>
  <si>
    <t>КП б/н от 12.10.2023 г (ООО Триа Групп) п.5</t>
  </si>
  <si>
    <t>Оповещатель КОП-25(С) (Автоматика отключена)
(шт)</t>
  </si>
  <si>
    <t>КП б/н от 12.10.2023 г (ООО Триа Групп) п.6</t>
  </si>
  <si>
    <t>Оповещатель КОП-25(С) (Газ уходи)
(шт)</t>
  </si>
  <si>
    <t>КП б/н от 12.10.2023 г (ООО Триа Групп) п.7</t>
  </si>
  <si>
    <t>Оповещатель КОП-25С "Газ не входи"
(шт)</t>
  </si>
  <si>
    <t>ФЕРм11-07-001-05</t>
  </si>
  <si>
    <t>Панели и переключатели измерительных цепей: резисторы и конденсаторы
(шт)</t>
  </si>
  <si>
    <t>Накладные расходы 90% ФОТ (от 4 549,03)</t>
  </si>
  <si>
    <t>Сметная прибыль 46% ФОТ (от 4 549,03)</t>
  </si>
  <si>
    <t>КП б/н от 18.10.2023 г.(АО "Чип и Дип") п.3</t>
  </si>
  <si>
    <t>Диод 1N5400
(шт)</t>
  </si>
  <si>
    <t>КП б/н от 12.10.2023 г (ООО Триа Групп) п.1-2</t>
  </si>
  <si>
    <t>Диод 1N4148
(шт)</t>
  </si>
  <si>
    <t>Накладные расходы 97% ФОТ (от 3 883,36)</t>
  </si>
  <si>
    <t>Сметная прибыль 51% ФОТ (от 3 883,36)</t>
  </si>
  <si>
    <t>КП №201/3781999303 от 04.10.2023 г (ЭТМ) п.2</t>
  </si>
  <si>
    <t>Щит с монтажной панелью ЩМП 500x400x200мм IP65 серия ST артикул R5ST0542
(шт)</t>
  </si>
  <si>
    <t>ФЕРм10-01-001-13</t>
  </si>
  <si>
    <t>Рамка со штифтами на винтах и гайках с шайбами (din-рейка)
(шт)</t>
  </si>
  <si>
    <t>Накладные расходы 90% ФОТ (от 180,66)</t>
  </si>
  <si>
    <t>Сметная прибыль 46% ФОТ (от 180,66)</t>
  </si>
  <si>
    <t>КП №201/3781999303 от 04.10.2023 г (ЭТМ) п.3</t>
  </si>
  <si>
    <t>DIN-рейка оцинкованная, перфорированная 400 мм (10/1500) Б0036466 ЭРА
(шт)</t>
  </si>
  <si>
    <t>Накладные расходы 97% ФОТ (от 34 066,46)</t>
  </si>
  <si>
    <t>Сметная прибыль 51% ФОТ (от 34 066,46)</t>
  </si>
  <si>
    <t>ФССЦ-24.3.01.02-0021</t>
  </si>
  <si>
    <t>Трубы из самозатухающего ПВХ гибкие гофрированные, легкие, с зондом, номинальный внутренний диаметр 16 мм
(м)</t>
  </si>
  <si>
    <t>ФЕРм08-02-407-11</t>
  </si>
  <si>
    <t>Труба стальная по установленным конструкциям, в опалубке фундаментов и перекрытиях, диаметр: до 25 мм
(100 м)</t>
  </si>
  <si>
    <t>Накладные расходы 97% ФОТ (от 701,07)</t>
  </si>
  <si>
    <t>Сметная прибыль 51% ФОТ (от 701,07)</t>
  </si>
  <si>
    <t>ФЕРм08-02-146-01</t>
  </si>
  <si>
    <t>Кабель до 35 кВ с креплением накладными скобами, масса 1 м кабеля: до 0,5 кг
(100 м)</t>
  </si>
  <si>
    <t>Накладные расходы 97% ФОТ (от 2 696,05)</t>
  </si>
  <si>
    <t>Сметная прибыль 51% ФОТ (от 2 696,05)</t>
  </si>
  <si>
    <t>Накладные расходы 97% ФОТ (от 5 529,79)</t>
  </si>
  <si>
    <t>Сметная прибыль 51% ФОТ (от 5 529,79)</t>
  </si>
  <si>
    <t>ФССЦ-21.1.08.01-0141</t>
  </si>
  <si>
    <t>Кабели парной скрутки огнестойкие для систем пожарной сигнализации с однопроволочными медными жилами, изоляцией из кремнийорганической резины, оболочкой из безгалогенной полимерной композиции, не распространяющий горение, с низким дымо- и газовыделением, марки КПСнг(А)-FRHF 1х2х0,5
(1000 м)</t>
  </si>
  <si>
    <t>ФССЦ-21.1.08.01-0143</t>
  </si>
  <si>
    <t>Кабели парной скрутки огнестойкие для систем пожарной сигнализации с однопроволочными медными жилами, изоляцией из кремнийорганической резины, оболочкой из безгалогенной полимерной композиции, не распространяющий горение, с низким дымо- и газовыделением, марки КПСнг(А)-FRHF 1х2х1,0 (прим 1х2х1,5)
(1000 м)</t>
  </si>
  <si>
    <t>Накладные расходы 97% ФОТ (от 5 829,75)</t>
  </si>
  <si>
    <t>Сметная прибыль 51% ФОТ (от 5 829,75)</t>
  </si>
  <si>
    <t>ФССЦ-21.1.08.01-0145</t>
  </si>
  <si>
    <t>Кабели парной скрутки огнестойкие для систем пожарной сигнализации с однопроволочными медными жилами, изоляцией из кремнийорганической резины, оболочкой из безгалогенной полимерной композиции, не распространяющий горение, с низким дымо- и газовыделением, марки КПСнг(А)-FRHF 2х2х0,75
(1000 м)</t>
  </si>
  <si>
    <t>Накладные расходы 97% ФОТ (от 1 936,80)</t>
  </si>
  <si>
    <t>Сметная прибыль 51% ФОТ (от 1 936,80)</t>
  </si>
  <si>
    <t>КП №201/3781999303 от 04.10.2023 г (ЭТМ) п.1</t>
  </si>
  <si>
    <t>Герметик огнезащитный DS1202
(шт)</t>
  </si>
  <si>
    <t>СМЕТА № 02-01-19</t>
  </si>
  <si>
    <t xml:space="preserve">на Автоматизация и низковольтный электропривод систем вентиляции, </t>
  </si>
  <si>
    <t>Раздел 1. АОВ</t>
  </si>
  <si>
    <t>Приборы и средства автоматизации</t>
  </si>
  <si>
    <t>Шкаф (пульт) управления навесной, высота, ширина и глубина: до 600х600х350 мм ( ШПС-24 исп.12)
(шт)</t>
  </si>
  <si>
    <t>КП №30/10-2 от 30.10.2023 г п.70</t>
  </si>
  <si>
    <t>Приборы ПС приемно-контрольные, пусковые, концентратор: блок линейный ( "С2000-КПБ")
(10 лучей)</t>
  </si>
  <si>
    <t>ФССЦ-61.2.07.02-0034</t>
  </si>
  <si>
    <t>Блок контрольно-пусковой, марка "С2000-КПБ"
(шт)</t>
  </si>
  <si>
    <t>Устройства промежуточные на количество лучей: 1 ("С2000-КДЛ")
(шт)</t>
  </si>
  <si>
    <t>ФССЦ-61.2.07.04-0002</t>
  </si>
  <si>
    <t>Контроллер двухпроводной линии связи, марка "С2000-КДЛ"
(шт)</t>
  </si>
  <si>
    <t>Приборы ПС приемно-контрольные, пусковые, концентратор: блок линейный (С2000-СП4/220)
(10 лучей)</t>
  </si>
  <si>
    <t>Накладные расходы 90% ФОТ (от 13 078,26)</t>
  </si>
  <si>
    <t>Сметная прибыль 46% ФОТ (от 13 078,26)</t>
  </si>
  <si>
    <t>КП №30/10-2 от 30.10.2023 г п.71</t>
  </si>
  <si>
    <t>Блок сигнально-пусковой С2000-СП4/220
(шт)</t>
  </si>
  <si>
    <t>Устройства промежуточные на количество лучей: 1 ( С2000-БКИ)
(шт)</t>
  </si>
  <si>
    <t>КП №30/10-2 от 30.10.2023 г п.72</t>
  </si>
  <si>
    <t>Реле, ключ, кнопка и др. с подготовкой места установки 9УК-ВК исп.15)
(шт)</t>
  </si>
  <si>
    <t>Накладные расходы 90% ФОТ (от 3 702,16)</t>
  </si>
  <si>
    <t>Сметная прибыль 46% ФОТ (от 3 702,16)</t>
  </si>
  <si>
    <t>КП №30/10-2 от 30.10.2023 г п.73</t>
  </si>
  <si>
    <t>Устройство коммутационные УК-ВК исп.15
(шт)</t>
  </si>
  <si>
    <t>Панели и переключатели измерительных цепей: резисторы и конденсаторы (Модуль подключения нагрузки МПН)
(шт)</t>
  </si>
  <si>
    <t>Накладные расходы 90% ФОТ (от 466,57)</t>
  </si>
  <si>
    <t>Сметная прибыль 46% ФОТ (от 466,57)</t>
  </si>
  <si>
    <t>КП №30/10-2 от 30.10.2023 г п.74</t>
  </si>
  <si>
    <t>Модуль подключения нагрузки МПН
(шт)</t>
  </si>
  <si>
    <t>Извещатель ПС автоматический: тепловой электро-контактный, магнитоконтактный в нормальном исполнении (БРИЗ)
(шт)</t>
  </si>
  <si>
    <t>Приборы, устанавливаемые на металлоконструкциях, щитах и пультах, масса: до 5 кг (ТРМ1-Н.У.Р) (ДТС3005-РТ1000.В3)
(шт)</t>
  </si>
  <si>
    <t>КП №30/10-2 от 30.10.2023 г п.76</t>
  </si>
  <si>
    <t>Измеритель -регулятор микропроцессорный одноканальный ТРМ1-Н.У.Р
(шт.)</t>
  </si>
  <si>
    <t>КП №30/10-2 от 30.10.2023 г п.77</t>
  </si>
  <si>
    <t>Термопреобразователь сопротивления настенный ДТС3005-РТ1000.В3
(шт.)</t>
  </si>
  <si>
    <t>Электроаппаратура</t>
  </si>
  <si>
    <t>Аппарат (кнопка, ключ управления, замок электромагнитной блокировки, звуковой сигнал, сигнальная лампа) управления и сигнализации, количество подключаемых концов: до 2 (посты)
(шт)</t>
  </si>
  <si>
    <t>Накладные расходы 97% ФОТ (от 28 364,57)</t>
  </si>
  <si>
    <t>Сметная прибыль 51% ФОТ (от 28 364,57)</t>
  </si>
  <si>
    <t>КП №30/10-2 от 30.10.2023 г п.78</t>
  </si>
  <si>
    <t>Пост кнопочным, IP54 	ПКЕ 222-2
(шт.)</t>
  </si>
  <si>
    <t>ФССЦ-62.2.01.04-0028</t>
  </si>
  <si>
    <t>Пост управления кнопочный, тип ПКЕ-222-1 У2
(шт)</t>
  </si>
  <si>
    <t>Приборы, устанавливаемые на металлоконструкциях, щитах и пультах, масса: до 5 кг (Концевой выключатель ВП-15К21)
(шт)</t>
  </si>
  <si>
    <t>КП №30/10-2 от 30.10.2023 г п.79</t>
  </si>
  <si>
    <t>Концевой выключатель ВП-15К21
(шт.)</t>
  </si>
  <si>
    <t>ФЕРм10-04-030-02</t>
  </si>
  <si>
    <t>Дополнительная установка на пультах и панелях: реле
(шт)</t>
  </si>
  <si>
    <t>Накладные расходы 95% ФОТ (от 492,61)</t>
  </si>
  <si>
    <t>Сметная прибыль 53% ФОТ (от 492,61)</t>
  </si>
  <si>
    <t>КП №30/10-2 от 30.10.2023 г п.80</t>
  </si>
  <si>
    <t>Реле промежуточное 4 перекл. контакта RXM4AB1P7
(шт.)</t>
  </si>
  <si>
    <t>КП №30/10-2 от 30.10.2023 г п.81</t>
  </si>
  <si>
    <t>Розетка для установки промежуточного реле RXZE2S114M
(шт.)</t>
  </si>
  <si>
    <t>Накладные расходы 90% ФОТ (от 2 208,92)</t>
  </si>
  <si>
    <t>Сметная прибыль 46% ФОТ (от 2 208,92)</t>
  </si>
  <si>
    <t>Кабели и провода</t>
  </si>
  <si>
    <t>Накладные расходы 97% ФОТ (от 32 118,91)</t>
  </si>
  <si>
    <t>Сметная прибыль 51% ФОТ (от 32 118,91)</t>
  </si>
  <si>
    <t>Накладные расходы 97% ФОТ (от 16 489,89)</t>
  </si>
  <si>
    <t>Сметная прибыль 51% ФОТ (от 16 489,89)</t>
  </si>
  <si>
    <t>ФЕРм08-02-398-01</t>
  </si>
  <si>
    <t>Провод в лотках, сечением: до 6 мм2
(100 м)</t>
  </si>
  <si>
    <t>Накладные расходы 97% ФОТ (от 3 586,11)</t>
  </si>
  <si>
    <t>Сметная прибыль 51% ФОТ (от 3 586,11)</t>
  </si>
  <si>
    <t>ФЕРм08-02-398-02</t>
  </si>
  <si>
    <t>Провод в лотках, сечением: до 35 мм2
(100 м)</t>
  </si>
  <si>
    <t>Накладные расходы 97% ФОТ (от 538,72)</t>
  </si>
  <si>
    <t>Сметная прибыль 51% ФОТ (от 538,72)</t>
  </si>
  <si>
    <t>ФССЦ-21.1.08.01-0157</t>
  </si>
  <si>
    <t>Кабели парной скрутки огнестойкие для систем пожарной сигнализации с однопроволочными медными жилами, изоляцией из кремнийорганической резины, оболочкой из ПВХ, не распространяющий горение, с низким дымо- и газовыделением, с экраном из алюмолавсановой ленты, марки КПСЭСнг-FRLS 1х2х0,75 (прим.  КПСЭнг(А)-FRLS  сечением 1х2х0,75 мм2)
(1000 м)</t>
  </si>
  <si>
    <t>ФССЦ-21.1.08.01-0160</t>
  </si>
  <si>
    <t>Кабели парной скрутки огнестойкие для систем пожарной сигнализации с однопроволочными медными жилами, изоляцией из кремнийорганической резины, оболочкой из ПВХ, не распространяющий горение, с низким дымо- и газовыделением, с экраном из алюмолавсановой ленты, марки КПСЭСнг-FRLS 2х2х0,75 (прим.  КПСЭнг(А)-FRLS  сечением 2х2х0,75 мм2
(1000 м)</t>
  </si>
  <si>
    <t>ФССЦ-21.1.08.03-0511</t>
  </si>
  <si>
    <t>Кабель контрольный КВВГнг(A)-LS 4х1
(1000 м)</t>
  </si>
  <si>
    <t>ФССЦ-21.1.06.10-0167</t>
  </si>
  <si>
    <t>Кабель силовой с медными жилами ВВГнг(A)-FRLS 3х1,5ок-1000
(1000 м)</t>
  </si>
  <si>
    <t>ФССЦ-21.1.06.10-0374</t>
  </si>
  <si>
    <t>Кабель силовой с медными жилами ВВГнг(A)-LS 3х1,5ок-1000
(1000 м)</t>
  </si>
  <si>
    <t>КП №30/10-2 от 30.10.2023 г п.82</t>
  </si>
  <si>
    <t>Провод гибкий с медными жилами с пониженным дымо- и газовыделением ПВСнг(А)-LS 2х1
(м)</t>
  </si>
  <si>
    <t>ФССЦ-21.1.06.10-0376</t>
  </si>
  <si>
    <t>Кабель силовой с медными жилами ВВГнг(A)-LS 3х2,5ок-1000
(1000 м)</t>
  </si>
  <si>
    <t>КП №30/10-2 от 30.10.2023 г п.83</t>
  </si>
  <si>
    <t>Кабель для монтажный экранированный МКЭШ 3х0,75 мм2
(м)</t>
  </si>
  <si>
    <t>КП №30/10-2 от 30.10.2023 г п.84</t>
  </si>
  <si>
    <t>Кабель для монтажный экранированный МКЭШ 3х0,5 мм2
(м)</t>
  </si>
  <si>
    <t>КП №30/10-2 от 30.10.2023 г п.85</t>
  </si>
  <si>
    <t>Кабель для монтажный экранированный МКЭШ 5х0,5 мм2
(м)</t>
  </si>
  <si>
    <t>ФССЦ-21.1.06.04-0002</t>
  </si>
  <si>
    <t>Кабель монтажный МКШ 2х0,75-500
(1000 м)</t>
  </si>
  <si>
    <t>ФЕРм08-02-396-02</t>
  </si>
  <si>
    <t>Короб металлический на конструкциях, кронштейнах, по фермам и колоннам, длина: 3 м
(100 м)</t>
  </si>
  <si>
    <t>Накладные расходы 97% ФОТ (от 39 316,31)</t>
  </si>
  <si>
    <t>Сметная прибыль 51% ФОТ (от 39 316,31)</t>
  </si>
  <si>
    <t>КП №30/10-2 от 30.10.2023 г п.86</t>
  </si>
  <si>
    <t>Лоток листовой неперфорированный, 50х50х3000, L=3000  	35020	ДКС (Вес 0,94кг/м)
(шт.)</t>
  </si>
  <si>
    <t>КП №30/10-2 от 30.10.2023 г п.87</t>
  </si>
  <si>
    <t>Лоток листовой неперфорированный, 100х50х3000, L=3000	  35022	ДКС (вес 1,213кг/м)
(шт.)</t>
  </si>
  <si>
    <t>КП №30/10-2 от 30.10.2023 г п.88</t>
  </si>
  <si>
    <t>Крышка для лотка 50мм, L=3000  	35520 (Вес 0,39кг/м)
(шт.)</t>
  </si>
  <si>
    <t>КП №30/10-2 от 30.10.2023 г п.89</t>
  </si>
  <si>
    <t>Крышка для лотка 100мм, L=3000  	35522 (вес 0,7 кг/м)
(шт.)</t>
  </si>
  <si>
    <t>КП №30/10-2 от 30.10.2023 г п.90</t>
  </si>
  <si>
    <t>Консоль DS потолочная с основанием 100мм (вес 0,8 кг/шт)
(шт.)</t>
  </si>
  <si>
    <t>КП №30/10-2 от 30.10.2023 г п.91</t>
  </si>
  <si>
    <t>Консоль МL облегченная с осн. 100 мм	ВВL4010  (вес 0,21 кг/шт)
(шт.)</t>
  </si>
  <si>
    <t>КП №30/10-2 от 30.10.2023 г п.92</t>
  </si>
  <si>
    <t>Стандартный анкер с болтом М8	СМ430850
(шт.)</t>
  </si>
  <si>
    <t>Трубы гофрированные, короба, кабель каналы</t>
  </si>
  <si>
    <t>Накладные расходы 97% ФОТ (от 150 498,04)</t>
  </si>
  <si>
    <t>Сметная прибыль 51% ФОТ (от 150 498,04)</t>
  </si>
  <si>
    <t>КП №30/10-2 от 30.10.2023 г п.93</t>
  </si>
  <si>
    <t>КП №30/10-2 от 30.10.2023 г п.94</t>
  </si>
  <si>
    <t>Накладные расходы 90% ФОТ (от 23 827,48)</t>
  </si>
  <si>
    <t>Сметная прибыль 46% ФОТ (от 23 827,48)</t>
  </si>
  <si>
    <t>КП №30/10-2 от 30.10.2023 г п.95</t>
  </si>
  <si>
    <t>Коробка клеммная FSB11404
(шт)</t>
  </si>
  <si>
    <t>ФЕРм08-02-390-02</t>
  </si>
  <si>
    <t>Короба пластмассовые: шириной до 63 мм
(100 м)</t>
  </si>
  <si>
    <t>Накладные расходы 97% ФОТ (от 1 899,15)</t>
  </si>
  <si>
    <t>Сметная прибыль 51% ФОТ (от 1 899,15)</t>
  </si>
  <si>
    <t>ФССЦ-20.2.05.04-0034</t>
  </si>
  <si>
    <t>Кабель-канал (короб) 100х60 мм
(м)</t>
  </si>
  <si>
    <t>КП №30/10-2 от 30.10.2023 г п.96</t>
  </si>
  <si>
    <t>Разделитель (перегородка) для кабель-канала SEP-N 60/50, длина 2м
(шт)</t>
  </si>
  <si>
    <t>Накладные расходы 97% ФОТ (от 841,23)</t>
  </si>
  <si>
    <t>Сметная прибыль 51% ФОТ (от 841,23)</t>
  </si>
  <si>
    <t>КП №30/10-2 от 30.10.2023 г п.97</t>
  </si>
  <si>
    <t>Кабель-канал ПВХ, ТМС 15/1х17х2000
(шт)</t>
  </si>
  <si>
    <t>Накладные расходы 97% ФОТ (от 2 905,19)</t>
  </si>
  <si>
    <t>Сметная прибыль 51% ФОТ (от 2 905,19)</t>
  </si>
  <si>
    <t>КП №30/10-2 от 30.10.2023 г п.98</t>
  </si>
  <si>
    <t>Терморасширяющаяся противопожарная пена Hilti CP 620
(шт)</t>
  </si>
  <si>
    <t>ФССЦ-23.3.06.05-0003</t>
  </si>
  <si>
    <t>Трубы стальные сварные неоцинкованные водогазопроводные с резьбой, обыкновенные, номинальный диаметр 25 мм, толщина стенки 3,2 мм
(м)</t>
  </si>
  <si>
    <t>СМЕТА № 02-01-20</t>
  </si>
  <si>
    <t xml:space="preserve">на Автоматизация технологических блокировок. 1-й этап, </t>
  </si>
  <si>
    <t>ША2</t>
  </si>
  <si>
    <t>КП б/н от 17.10.2023 г п.1 (ООО «ЭмЭсБи-Эм»)</t>
  </si>
  <si>
    <t>Шкаф навесной металлический 300x200x150, тип SR (IP55), SR3215 в составе:(автоматический выключатель однополюсный 1н=16,0А	C60N	шт1+реле промежуточное, 4 перекл. контакта, -220В	RXM4AB1M7	шт4+розетка для реле серии RXM4	RXZE2S114M	шт4+клемма одноуровневая	WAGO 279-901	шт40)
(шт.)</t>
  </si>
  <si>
    <t>ША3</t>
  </si>
  <si>
    <t>КП б/н от 17.10.2023 г п.2 (ООО «ЭмЭсБи-Эм»)</t>
  </si>
  <si>
    <t>Шкаф навесной металлический 300x200x150, тип SR (IP55),SR3215  в составе(автоматический выключатель однополюсный 1н=16,0А	C60N	шт1+реле промежуточное, 4 перекл. контакта, -220В	RXM4AB1M7	шт6+розетка для реле серии RXM4	RXZE2S114M	шт6+клемма одноуровневая	WAGO 279-901	шт50)
(шт.)</t>
  </si>
  <si>
    <t>ШТ</t>
  </si>
  <si>
    <t>Шкаф навесной металлический 300x200x150, тип SR (IP55), SR3215 в составе (автоматический выключатель однополюсный 1н=16,0А	C60N	шт1+реле промежуточное, 4 перекл. контакта, ~220В	RXM4AB1M7	шт4+розетка для реле серии RXM4	RXZE2S114M	шт4+реле времени	РВ20-10сек/60мин-5А- 220В-8Ц	шт4+разъем для реле времени	Р8Ц	шт4+выключатель кнопочный , толкатель черн.,1 но	ХВ5-АА21	шт2+клемма одноуровневая	WAGO 279-901	ШТ50)
(шт.)</t>
  </si>
  <si>
    <t>Накладные расходы 97% ФОТ (от 18 523,80)</t>
  </si>
  <si>
    <t>Сметная прибыль 51% ФОТ (от 18 523,80)</t>
  </si>
  <si>
    <t>КП №201/135779098 от 23.10.2023 г п.1 (ЭТМ)</t>
  </si>
  <si>
    <t>Сигнальный гудок HTG
(шт.)</t>
  </si>
  <si>
    <t>КП №201/135779098 от 23.10.2023 г п.2 (ЭТМ)</t>
  </si>
  <si>
    <t>Светильник СС-56
(шт.)</t>
  </si>
  <si>
    <t>Накладные расходы 97% ФОТ (от 192 202,48)</t>
  </si>
  <si>
    <t>Сметная прибыль 51% ФОТ (от 192 202,48)</t>
  </si>
  <si>
    <t>Накладные расходы 97% ФОТ (от 5 552,15)</t>
  </si>
  <si>
    <t>Сметная прибыль 51% ФОТ (от 5 552,15)</t>
  </si>
  <si>
    <t>Накладные расходы 97% ФОТ (от 14,37)</t>
  </si>
  <si>
    <t>Сметная прибыль 51% ФОТ (от 14,37)</t>
  </si>
  <si>
    <t>ФССЦ-21.1.08.03-0517</t>
  </si>
  <si>
    <t>Кабель контрольный КВВГнг(A)-LS 5х1,5
(1000 м)</t>
  </si>
  <si>
    <t>ФССЦ-21.1.08.03-0525</t>
  </si>
  <si>
    <t>Кабель контрольный КВВГнг(A)-LS 10х1,5
(1000 м)</t>
  </si>
  <si>
    <t>ФССЦ-21.1.08.03-0536</t>
  </si>
  <si>
    <t>Кабель контрольный КВВГнг(A)-LS 27х1,5
(1000 м)</t>
  </si>
  <si>
    <t>ФССЦ-24.3.01.02-0022</t>
  </si>
  <si>
    <t>Трубы гибкие гофрированные легкие из самозатухающего ПВХ (IP55) серии FL, с зондом, диаметром: 20 мм
(10 м)</t>
  </si>
  <si>
    <t>Накладные расходы 97% ФОТ (от 2 804,28)</t>
  </si>
  <si>
    <t>Сметная прибыль 51% ФОТ (от 2 804,28)</t>
  </si>
  <si>
    <t>ФЕРм08-02-397-01</t>
  </si>
  <si>
    <t>Профиль перфорированный монтажный длиной 2 м
(100 м)</t>
  </si>
  <si>
    <t>Накладные расходы 97% ФОТ (от 675,69)</t>
  </si>
  <si>
    <t>Сметная прибыль 51% ФОТ (от 675,69)</t>
  </si>
  <si>
    <t>КП №201/135779098 от 23.10.2023 г п.3 (ЭТМ)</t>
  </si>
  <si>
    <t>Профиль зетовый	К242У2 ТУ 36-1953-80
(шт)</t>
  </si>
  <si>
    <t>Накладные расходы 97% ФОТ (от 387,36)</t>
  </si>
  <si>
    <t>Сметная прибыль 51% ФОТ (от 387,36)</t>
  </si>
  <si>
    <t>КП №201/135779098 от 23.10.2023 г п.4 (ЭТМ)</t>
  </si>
  <si>
    <t>ФЕРм08-02-395-01</t>
  </si>
  <si>
    <t>Лоток металлический штампованный по установленным конструкциям, ширина лотка: до 200 мм
(т)</t>
  </si>
  <si>
    <t>Накладные расходы 97% ФОТ (от 51 001,70)</t>
  </si>
  <si>
    <t>Сметная прибыль 51% ФОТ (от 51 001,70)</t>
  </si>
  <si>
    <t>КП №201/135779098 от 23.10.2023 г п.5 (ЭТМ)</t>
  </si>
  <si>
    <t>Лоток металлический, длина 2 м 	НЛ20-П1.87УЗ (вес 5,13 кг/шт)
(шт)</t>
  </si>
  <si>
    <t>ФЕРм08-02-152-04</t>
  </si>
  <si>
    <t>Стойка сборных кабельных конструкций (без полок), масса: до 1,6 кг
(100 шт)</t>
  </si>
  <si>
    <t>Накладные расходы 97% ФОТ (от 39 442,40)</t>
  </si>
  <si>
    <t>Сметная прибыль 51% ФОТ (от 39 442,40)</t>
  </si>
  <si>
    <t>КП №201/135779098 от 23.10.2023 г п.6 (ЭТМ)</t>
  </si>
  <si>
    <t>Стойка	 К1150УЗ
(шт)</t>
  </si>
  <si>
    <t>ФССЦ-20.2.03.26-0061</t>
  </si>
  <si>
    <t>Скоба для крепления стоек К1157УЗ
(100 шт)</t>
  </si>
  <si>
    <t>ФЕРм08-02-152-07</t>
  </si>
  <si>
    <t>Полка кабельная, устанавливаемая на стойках, масса: до 0,4 кг
(100 шт)</t>
  </si>
  <si>
    <t>Накладные расходы 97% ФОТ (от 5 817,77)</t>
  </si>
  <si>
    <t>Сметная прибыль 51% ФОТ (от 5 817,77)</t>
  </si>
  <si>
    <t>КП №201/135779098 от 23.10.2023 г п.7 (ЭТМ)</t>
  </si>
  <si>
    <t>Полка	 К1161УЗ
(шт)</t>
  </si>
  <si>
    <t>СМЕТА № 02-01-21</t>
  </si>
  <si>
    <t xml:space="preserve">на Сети связи. 1 Этап., </t>
  </si>
  <si>
    <t>Раздел 1. Радиотрансляция</t>
  </si>
  <si>
    <t>ФЕРм10-04-101-07
Радиоприемник</t>
  </si>
  <si>
    <t>Громкоговоритель или звуковая колонка: в помещении
(шт)</t>
  </si>
  <si>
    <t>Накладные расходы 95% ФОТ (от 7 873,05)</t>
  </si>
  <si>
    <t>Сметная прибыль 53% ФОТ (от 7 873,05)</t>
  </si>
  <si>
    <t>КП № МСЦБ-056140 от 21 октября  2023 г.(ООО МСБП) п.1</t>
  </si>
  <si>
    <t>Радиоприемник однопрограммный	"Россия АГ-1" 0,25/30
(шт)</t>
  </si>
  <si>
    <t>ФЕРм10-04-066-07</t>
  </si>
  <si>
    <t>Розетка микрофонная
(шт)</t>
  </si>
  <si>
    <t>Накладные расходы 95% ФОТ (от 3 702,16)</t>
  </si>
  <si>
    <t>Сметная прибыль 53% ФОТ (от 3 702,16)</t>
  </si>
  <si>
    <t>ФССЦ-20.4.03.03-0003</t>
  </si>
  <si>
    <t>Радиорозетка РПВ-2 (прим РВП-1)
(100 шт)</t>
  </si>
  <si>
    <t>Накладные расходы 90% ФОТ (от 2 647,50)</t>
  </si>
  <si>
    <t>Сметная прибыль 46% ФОТ (от 2 647,50)</t>
  </si>
  <si>
    <t>ФССЦ-20.5.02.10-0011</t>
  </si>
  <si>
    <t>Коробка распределительная УК-2П (прим. УК-2Р)
(шт)</t>
  </si>
  <si>
    <t>Накладные расходы 97% ФОТ (от 2 304,09)</t>
  </si>
  <si>
    <t>Сметная прибыль 51% ФОТ (от 2 304,09)</t>
  </si>
  <si>
    <t>Накладные расходы 97% ФОТ (от 533,13)</t>
  </si>
  <si>
    <t>Сметная прибыль 51% ФОТ (от 533,13)</t>
  </si>
  <si>
    <t>ФССЦ-21.2.03.09-0102</t>
  </si>
  <si>
    <t>Провод силовой ПРПВМ 2х1,2-380 (прим. ПРПВМ 2x0,9)
(1000 м)</t>
  </si>
  <si>
    <t>ФССЦ-20.2.05.04-0011</t>
  </si>
  <si>
    <t>Короба электротехнические для прокладки проводов, размер 20х12,5 мм
(м)</t>
  </si>
  <si>
    <t>Накладные расходы 97% ФОТ (от 7 570,32)</t>
  </si>
  <si>
    <t>Сметная прибыль 51% ФОТ (от 7 570,32)</t>
  </si>
  <si>
    <t>Накладные расходы 97% ФОТ (от 420,65)</t>
  </si>
  <si>
    <t>Сметная прибыль 51% ФОТ (от 420,65)</t>
  </si>
  <si>
    <t>Накладные расходы 97% ФОТ (от 1 162,08)</t>
  </si>
  <si>
    <t>Сметная прибыль 51% ФОТ (от 1 162,08)</t>
  </si>
  <si>
    <t>ФССЦ-14.2.02.07-0001</t>
  </si>
  <si>
    <t>Материал огнезащитный терморасширяющийся, для покрытия электрических кабелей
(кг)</t>
  </si>
  <si>
    <t>Итого по разделу 1 Радиотрансляция</t>
  </si>
  <si>
    <t>Раздел 2. Часофикация</t>
  </si>
  <si>
    <t>ФЕРм10-08-015-01</t>
  </si>
  <si>
    <t>Часы первичные электрические показывающие кварцевые типа ПКЧЗ-2-РН-Р24-Р6-1
(шт)</t>
  </si>
  <si>
    <t>Накладные расходы 90% ФОТ (от 1 708,94)</t>
  </si>
  <si>
    <t>Сметная прибыль 46% ФОТ (от 1 708,94)</t>
  </si>
  <si>
    <t>КП №№ МСЦБ-056138  от 21.10.2023 г.(ООО МСБП) п.1</t>
  </si>
  <si>
    <t>Часовая станция (настенное исполнение) ЧС-1-02-02
(шт)</t>
  </si>
  <si>
    <t>ФЕРм10-08-016-01</t>
  </si>
  <si>
    <t>Электрочасы вторичные для помещений односторонние: на стене
(шт)</t>
  </si>
  <si>
    <t>Накладные расходы 90% ФОТ (от 7 873,05)</t>
  </si>
  <si>
    <t>Сметная прибыль 46% ФОТ (от 7 873,05)</t>
  </si>
  <si>
    <t>КП №№ МСЦБ-056138  от 21.10.2023 г.(ООО МСБП) п.2</t>
  </si>
  <si>
    <t>Часы вторичные цифровые (электронные) Кварц - 4
(шт)</t>
  </si>
  <si>
    <t>ФЕРм10-08-017-01</t>
  </si>
  <si>
    <t>Электрочасы вторичные уличные односторонние: на стене
(шт)</t>
  </si>
  <si>
    <t>Накладные расходы 90% ФОТ (от 11 909,40)</t>
  </si>
  <si>
    <t>Сметная прибыль 46% ФОТ (от 11 909,40)</t>
  </si>
  <si>
    <t>КП №№ МСЦБ-056138  от 21.10.2023 г.(ООО МСБП) п.3</t>
  </si>
  <si>
    <t>Часы вторичные цифровые (электронные) уличные Кварц-5-Т-У
(шт)</t>
  </si>
  <si>
    <t>Коробка распределительная УК-2П
(шт)</t>
  </si>
  <si>
    <t>Накладные расходы 97% ФОТ (от 9 216,33)</t>
  </si>
  <si>
    <t>Сметная прибыль 51% ФОТ (от 9 216,33)</t>
  </si>
  <si>
    <t>Накладные расходы 97% ФОТ (от 2 132,54)</t>
  </si>
  <si>
    <t>Сметная прибыль 51% ФОТ (от 2 132,54)</t>
  </si>
  <si>
    <t>КП №201/3781984212 от 10.10.2023 (ЭТМ) п.1</t>
  </si>
  <si>
    <t>Провод силовой ПУГНП 2х0,75
(м)</t>
  </si>
  <si>
    <t>Накладные расходы 97% ФОТ (от 3 364,93)</t>
  </si>
  <si>
    <t>Сметная прибыль 51% ФОТ (от 3 364,93)</t>
  </si>
  <si>
    <t>Накладные расходы 97% ФОТ (от 30 281,30)</t>
  </si>
  <si>
    <t>Сметная прибыль 51% ФОТ (от 30 281,30)</t>
  </si>
  <si>
    <t>Итого по разделу 2 Часофикация</t>
  </si>
  <si>
    <t>Раздел 3. Громкоговорящая связь (ГГС)</t>
  </si>
  <si>
    <t>ФЕРм10-03-001-01</t>
  </si>
  <si>
    <t>Стойка, полустойка, каркас стойки или шкаф, масса: до 100 кг (KPS102896)
(шт)</t>
  </si>
  <si>
    <t>Накладные расходы 90% ФОТ (от 2 782,53)</t>
  </si>
  <si>
    <t>Сметная прибыль 46% ФОТ (от 2 782,53)</t>
  </si>
  <si>
    <t>КП №399 от 05.10.2023 (Сател) п.1 (ТЦ_89.1.62.04_77_7731232881_05.10.2023_01)</t>
  </si>
  <si>
    <t>Базовый корпус включает источник питания и 5 слотов для плат KPS102896 (вес 2 кг)
(шт.)</t>
  </si>
  <si>
    <t>КП №399 от 05.10.2023 (Сател) п.2 (ТЦ_61.3.05.04_77_7731232881_05.10.2023_01)</t>
  </si>
  <si>
    <t>Программное обеспечение для сервера GE 300 / IS300 KPS103091
(шт.)</t>
  </si>
  <si>
    <t>ФЕРм10-01-001-10</t>
  </si>
  <si>
    <t>Плата разного назначения с подготовкой места установки
(шт)</t>
  </si>
  <si>
    <t>Накладные расходы 90% ФОТ (от 11 290,93)</t>
  </si>
  <si>
    <t>Сметная прибыль 46% ФОТ (от 11 290,93)</t>
  </si>
  <si>
    <t>КП №399 от 05.10.2023 (Сател) п.3 (ТЦ_61.3.04.01_77_7731232881_05.10.2023_01)</t>
  </si>
  <si>
    <t>Основная плата для четырех двухпроводных цифровых абонентов, тип В KPS103116
(шт.)</t>
  </si>
  <si>
    <t>КП №399 от 05.10.2023 (Сател) п.4 (ТЦ_61.3.04.01_77_7731232881_05.10.2023_01)</t>
  </si>
  <si>
    <t>Атрибут: апгрейд G3-GED-4B на G3-GED-4D KPS103070
(шт.)</t>
  </si>
  <si>
    <t>ФЕРм10-04-065-03</t>
  </si>
  <si>
    <t>Громкоговоритель студийного контроля
(шт)</t>
  </si>
  <si>
    <t>Накладные расходы 95% ФОТ (от 17 151,77)</t>
  </si>
  <si>
    <t>Сметная прибыль 53% ФОТ (от 17 151,77)</t>
  </si>
  <si>
    <t>КП №399 от 05.10.2023 (Сател) п.5 (ТЦ_61.3.06.01_77_7731232881_05.10.2023_01)</t>
  </si>
  <si>
    <t>Основной терминал с микрофоном "гусиная шея", цвет - черный KPS102938
(шт.)</t>
  </si>
  <si>
    <t>ФЕРм11-04-028-01</t>
  </si>
  <si>
    <t>Включение в аппаратуру разъемов штепсельных, количество контактов в разъеме: до 14 шт.
(шт)</t>
  </si>
  <si>
    <t>Накладные расходы 90% ФОТ (от 935,85)</t>
  </si>
  <si>
    <t>Сметная прибыль 46% ФОТ (от 935,85)</t>
  </si>
  <si>
    <t>КП №399 от 05.10.2023 (Сател) п.6 (ТЦ_62.2.01.00_77_7731232881_05.10.2023_01)</t>
  </si>
  <si>
    <t>Модуль клавиш с 12 кнопками для EE380A, EE380C, цвет - черный KPS102953
(шт.)</t>
  </si>
  <si>
    <t>ФЕРм10-02-016-06</t>
  </si>
  <si>
    <t>Отдельно устанавливаемый: преобразователь или блок питания
(шт)</t>
  </si>
  <si>
    <t>Накладные расходы 90% ФОТ (от 29 068,23)</t>
  </si>
  <si>
    <t>Сметная прибыль 46% ФОТ (от 29 068,23)</t>
  </si>
  <si>
    <t>КП №399 от 05.10.2023 (Сател) п.7</t>
  </si>
  <si>
    <t>Подключаемый блок питания KPS103102
(шт.)</t>
  </si>
  <si>
    <t>ФЕРм11-04-008-01</t>
  </si>
  <si>
    <t>Съемные и выдвижные блоки (модули, ячейки, ТЭЗ), масса: до 5 кг
(шт)</t>
  </si>
  <si>
    <t>Накладные расходы 90% ФОТ (от 815,59)</t>
  </si>
  <si>
    <t>Сметная прибыль 46% ФОТ (от 815,59)</t>
  </si>
  <si>
    <t>КП №399 от 05.10.2023 (Сател) п.8 (ТЦ_62.2.01.00_77_7731232881_05.10.2023_01)</t>
  </si>
  <si>
    <t>Модуль для создания индивидуальных терминалов и подстанций, без микрофона KPS102926
(шт.)</t>
  </si>
  <si>
    <t>КП №399 от 05.10.2023 (Сател) п.9</t>
  </si>
  <si>
    <t>Корпус 150х110х70мм DKC 54000
(шт.)</t>
  </si>
  <si>
    <t>КП №МС00-006182 от 11.10.2023 г (ООО "Сатро-Паладин МСК") п.1 (ТЦ_61.2.04.12_77_9717049768_11.10.2023_01)</t>
  </si>
  <si>
    <t>Усилитель мощности трансляционный, выходная мощность 480Вт Sonar SPA-148DP
(шт.)</t>
  </si>
  <si>
    <t>ФЕРм11-03-001-02</t>
  </si>
  <si>
    <t>Приборы, устанавливаемые на металлоконструкциях, щитах и пультах, масса: до 10 кг
(шт)</t>
  </si>
  <si>
    <t>КП №МС00-006182 от 11.10.2023 г (ООО "Сатро-Паладин МСК") п.3 (ТЦ_61.2.04.12_77_9717049768_11.10.2023_01)</t>
  </si>
  <si>
    <t>Усилитель мощности трансляционный, выходная мощность 240Вт Sonar SPA-136DP
(шт.)</t>
  </si>
  <si>
    <t>ФЕРм10-04-101-07</t>
  </si>
  <si>
    <t>Накладные расходы 95% ФОТ (от 52 158,96)</t>
  </si>
  <si>
    <t>Сметная прибыль 53% ФОТ (от 52 158,96)</t>
  </si>
  <si>
    <t>КП №МС00-006182 от 11.10.2023 г (ООО "Сатро-Паладин МСК") п.3</t>
  </si>
  <si>
    <t>Громкоговоритель рупорный трансляционный, 100В, 10/5/2.5В/IP56 Sonar SHS-10TA
(шт.)</t>
  </si>
  <si>
    <t>Стойка, полустойка, каркас стойки или шкаф, масса: до 100 кг ( ШТК-М-18.6.8-1ААА, вес 56 кг)
(шт)</t>
  </si>
  <si>
    <t>Накладные расходы 90% ФОТ (от 3 180,03)</t>
  </si>
  <si>
    <t>Сметная прибыль 46% ФОТ (от 3 180,03)</t>
  </si>
  <si>
    <t>КП № ЛП151385 от 12.10.2023 г (ООО Луис+) п.1 (ТЦ_61.1.04.08_77_5040070405_12.10.2023_01)</t>
  </si>
  <si>
    <t>Шкаф телекоммуникационный напольный 18U (600 × 800) дверь стекло ШТК-М-18.6.8-1ААА
(шт.)</t>
  </si>
  <si>
    <t>ФЕРм10-02-050-02</t>
  </si>
  <si>
    <t>Установка: рам секций стативов(Полка перфорированная)
(100 шт)</t>
  </si>
  <si>
    <t>Накладные расходы 90% ФОТ (от 349,68)</t>
  </si>
  <si>
    <t>Сметная прибыль 46% ФОТ (от 349,68)</t>
  </si>
  <si>
    <t>КП № ЛП151385 от 12.10.2023 г (ООО Луис+) п.2</t>
  </si>
  <si>
    <t>Полка перфорированная, глубина 620 мм СВ-62
(шт.)</t>
  </si>
  <si>
    <t>Приборы, устанавливаемые на металлоконструкциях, щитах и пультах, масса: до 5 кг (Блок розеток)
(шт)</t>
  </si>
  <si>
    <t>КП № ЛП151385 от 12.10.2023 г (ООО Луис+) п.3</t>
  </si>
  <si>
    <t>ЦМО Блок розеток Rem-10 с выкл. 8 Schuko 10 A алюм. 19" шнур 1.8 м. 1 8 IEC 60320 C14 (R-10-8S-C14)
(шт.)</t>
  </si>
  <si>
    <t>Накладные расходы 97% ФОТ (от 23 271,24)</t>
  </si>
  <si>
    <t>Сметная прибыль 51% ФОТ (от 23 271,24)</t>
  </si>
  <si>
    <t>Накладные расходы 97% ФОТ (от 6 662,58)</t>
  </si>
  <si>
    <t>Сметная прибыль 51% ФОТ (от 6 662,58)</t>
  </si>
  <si>
    <t>КП № ЛП151385 от 12.10.2023 г (ООО Луис+) п.4</t>
  </si>
  <si>
    <t>Кабель витая пара 305м Hyperline UUTP4-C5E-S24-IN-LSZH-GY 42045
(м)</t>
  </si>
  <si>
    <t>КП № ЛП151385 от 12.10.2023 г (ООО Луис+) п.5</t>
  </si>
  <si>
    <t>Кабель для систем оповещения огнестойкий, не поддерживающий горения, экранированный 	ПСЭнг(A)-FRLS 1x2x1
(м)</t>
  </si>
  <si>
    <t>КП № ЛП151385 от 12.10.2023 г (ООО Луис+) п.6</t>
  </si>
  <si>
    <t>Кабель для систем оповещения огнестойкий, не поддерживающий горения, экранированный  	ПСЭнг(A)-FRLS 1x2x2,5
(м)</t>
  </si>
  <si>
    <t>ФЕРм11-04-008-02</t>
  </si>
  <si>
    <t>Съемные и выдвижные блоки (модули, ячейки, ТЭЗ), масса: до 10 кг (ИБП. 3000ВА)
(шт)</t>
  </si>
  <si>
    <t>Накладные расходы 90% ФОТ (от 810,17)</t>
  </si>
  <si>
    <t>Сметная прибыль 46% ФОТ (от 810,17)</t>
  </si>
  <si>
    <t>КП № ЛП151385 от 12.10.2023 г (ООО Луис+) п.7 *(ТЦ_62.4.02.01_77_5040070405_12.10.2023_01)</t>
  </si>
  <si>
    <t>ИБП. 3000ВА. Форм-фактор-в стойку 2U ИБП SR1103TL (3000 ВА)
(шт.)</t>
  </si>
  <si>
    <t>ФЕРм11-04-008-06</t>
  </si>
  <si>
    <t>Съемные и выдвижные блоки (модули, ячейки, ТЭЗ), масса: до 75 кг (Батарейный модул)
(шт)</t>
  </si>
  <si>
    <t>Накладные расходы 90% ФОТ (от 4 157,51)</t>
  </si>
  <si>
    <t>Сметная прибыль 46% ФОТ (от 4 157,51)</t>
  </si>
  <si>
    <t>КП № ЛП151385 от 12.10.2023 г (ООО Луис+) п.8 (ТЦ_62.4.01.01_77_5040070405_12.10.2023_01)</t>
  </si>
  <si>
    <t>Батарейный модуль стоечного исполнения 2U BMR-96-18
(шт.)</t>
  </si>
  <si>
    <t>Накладные расходы 97% ФОТ (от 94 629,05)</t>
  </si>
  <si>
    <t>Сметная прибыль 51% ФОТ (от 94 629,05)</t>
  </si>
  <si>
    <t>Итого по разделу 3 Громкоговорящая связь (ГГС)</t>
  </si>
  <si>
    <t>Раздел 4. Видеонаблюдение</t>
  </si>
  <si>
    <t>ФЕРм10-10-001-01</t>
  </si>
  <si>
    <t>Камеры видеонаблюдения: фиксированные
(шт)</t>
  </si>
  <si>
    <t>Накладные расходы 90% ФОТ (от 19 016,41)</t>
  </si>
  <si>
    <t>Сметная прибыль 46% ФОТ (от 19 016,41)</t>
  </si>
  <si>
    <t>КП №№ 2840-759089 от 27.10.2023(АйПи дром) п.1</t>
  </si>
  <si>
    <t>IP-камера DS-2CD2123G2-IU(2.8mm)
(шт)</t>
  </si>
  <si>
    <t>ФЕРм10-10-001-02</t>
  </si>
  <si>
    <t>Камеры видеонаблюдения: на кронштейне
(шт)</t>
  </si>
  <si>
    <t>Накладные расходы 90% ФОТ (от 9 228,27)</t>
  </si>
  <si>
    <t>Сметная прибыль 46% ФОТ (от 9 228,27)</t>
  </si>
  <si>
    <t>КП №№ 2840-759089 от 27.10.2023(АйПи дром) п.2</t>
  </si>
  <si>
    <t>IP-камера DS-2CD2623G2-IZS(2.8-12mm)
(шт)</t>
  </si>
  <si>
    <t>Накладные расходы 90% ФОТ (от 2 658,35)</t>
  </si>
  <si>
    <t>Сметная прибыль 46% ФОТ (от 2 658,35)</t>
  </si>
  <si>
    <t>КП №№ 2840-759089 от 27.10.2023(АйПи дром) п.3</t>
  </si>
  <si>
    <t>OSNOVO E-PoE/1A E-PoE/1A PoE удлинитель 10M/100M Fast Ethernet на 400м (до 30W)
(шт)</t>
  </si>
  <si>
    <t>Итого по разделу 4 Видеонаблюдение</t>
  </si>
  <si>
    <t>Раздел 5. Локально-вычислительная сеть (ЛВС)</t>
  </si>
  <si>
    <t>Шкаф ШКР 4:</t>
  </si>
  <si>
    <t>Стойка, полустойка, каркас стойки или шкаф, масса: до 100 кг
(шт)</t>
  </si>
  <si>
    <t>КП № ЛП151385 от 12.10.2023 г (ООО Луис+) п.9
КП № ID-2261 от 18.01.2023 ООО "АйДистрибьют"</t>
  </si>
  <si>
    <t>Шкаф коммутациационный  Hyperline настенный 22 U 600х600 пер.дв.стекл. 2 бок.пан.TWB-1566-GP-RAL9004 (вес 38 кг)
(шт)</t>
  </si>
  <si>
    <t>КП № ЛП151385 от 12.10.2023 г (ООО Луис+) п.10
КП № ID-2261 от 18.01.2023 ООО "АйДистрибьют"</t>
  </si>
  <si>
    <t>Патч-панель RJ-45 110, категория 5е, на 48 портов для монтажа в стойки и шкафы 19" ( Hyperline P3-19-24-8P8C-C5E-110)
(шт)</t>
  </si>
  <si>
    <t>Рамка со штифтами на винтах и гайках с шайбами (Кабельный органайзер)
(шт)</t>
  </si>
  <si>
    <t>Накладные расходы 90% ФОТ (от 301,10)</t>
  </si>
  <si>
    <t>Сметная прибыль 46% ФОТ (от 301,10)</t>
  </si>
  <si>
    <t>КП № ЛП151385 от 12.10.2023 г (ООО Луис+) п.11
КП № ID-2261 от 18.01.2023 ООО "АйДистрибьют"</t>
  </si>
  <si>
    <t>Кабельный органайзер пластиковый с крышкой глубина 53 мм,19",1U Hyperline  CM-1U-PL-COV
(шт)</t>
  </si>
  <si>
    <t>Съемные и выдвижные блоки (модули, ячейки, ТЭЗ), масса: до 75 кг (Источник бесперебойного питания вес 55 кг))
(шт)</t>
  </si>
  <si>
    <t>Накладные расходы 90% ФОТ (от 1 870,88)</t>
  </si>
  <si>
    <t>Сметная прибыль 46% ФОТ (от 1 870,88)</t>
  </si>
  <si>
    <t>КП № ЛП151385 от 12.10.2023 г (ООО Луис+) п.12(ТЦ_62.4.02.01_77_5040070405_12.10.2023_01)</t>
  </si>
  <si>
    <t>ИБП CyberPower Line-Interactive PR2200ERTXL2UA 2200VA/2200W C13x6 C19x2
(шт)</t>
  </si>
  <si>
    <t>Приборы, устанавливаемые на металлоконструкциях, щитах и пультах, масса: до 5 кг (Блок силовых розеток)
(шт)</t>
  </si>
  <si>
    <t>КП № ЛП151385 от 12.10.2023 г (ООО Луис+) п.13
КП № ID-2261 от 18.01.2023 ООО "АйДистрибьют"</t>
  </si>
  <si>
    <t>Блок силовых розеток10А без шнура 19" с выключателем розеток SHE19-8SH-S-2,5EU
(шт)</t>
  </si>
  <si>
    <t>ФЕРм10-06-060-06</t>
  </si>
  <si>
    <t>Монтаж оптического кросса с учетом измерений на волоконно-оптическом кабеле с числом волокон: 32  (Кросс бокс)
(шт)</t>
  </si>
  <si>
    <t>Накладные расходы 90% ФОТ (от 3 452,24)</t>
  </si>
  <si>
    <t>Сметная прибыль 46% ФОТ (от 3 452,24)</t>
  </si>
  <si>
    <t>КП № ЛП151385 от 12.10.2023 г (ООО Луис+) п.14</t>
  </si>
  <si>
    <t>Кросс бокс оптический 19" на 32 SC (LC DUPLEX) со сплайс-кассетой и КДЗС (без пигтейлов и проходных адаптеров) CABEUS FO-19-32SC
(шт)</t>
  </si>
  <si>
    <t>Шкаф ШКР3 :</t>
  </si>
  <si>
    <t>КП № ЛП151385 от 12.10.2023 г (ООО Луис+) п.15
КП № ID-2261 от 18.01.2023 ООО "АйДистрибьют"</t>
  </si>
  <si>
    <t>Шкаф коммутациационный  Hyperline настенный 22 U 600х600 пер.дв.стекл. 2 бок.пан.TWB-1566-GP-RAL9004  (вес 38 кг)
(шт)</t>
  </si>
  <si>
    <t>КП № ЛП151385 от 12.10.2023 г (ООО Луис+) п.16
КП № ID-2261 от 18.01.2023 ООО "АйДистрибьют"</t>
  </si>
  <si>
    <t>КП № ЛП151385 от 12.10.2023 г (ООО Луис+) п.17
КП № ID-2261 от 18.01.2023 ООО "АйДистрибьют"</t>
  </si>
  <si>
    <t>Съемные и выдвижные блоки (модули, ячейки, ТЭЗ), масса: до 75 кг (Источник бесперебойного питания)
(шт)</t>
  </si>
  <si>
    <t>КП № ЛП151385 от 12.10.2023 г (ООО Луис+) п.18 (ТЦ_62.4.02.01_77_5040070405_12.10.2023_01)</t>
  </si>
  <si>
    <t>КП № ЛП151385 от 12.10.2023 г (ООО Луис+) п.19
КП № ID-2261 от 18.01.2023 ООО "АйДистрибьют"</t>
  </si>
  <si>
    <t>КП № ЛП151385 от 12.10.2023 г (ООО Луис+) п.20</t>
  </si>
  <si>
    <t>Шкаф ШКР5 :</t>
  </si>
  <si>
    <t>КП № ЛП151385 от 12.10.2023 г (ООО Луис+) п.21</t>
  </si>
  <si>
    <t>Накладные расходы 97% ФОТ (от 15 839,30)</t>
  </si>
  <si>
    <t>Сметная прибыль 51% ФОТ (от 15 839,30)</t>
  </si>
  <si>
    <t>КП № ЛП151385 от 12.10.2023 г (ООО Луис+) п.22</t>
  </si>
  <si>
    <t>Розетка RJ45x2 8P8C кат. 5e двойная 03-0151
(шт.)</t>
  </si>
  <si>
    <t>КП № ЛП151385 от 12.10.2023 г (ООО Луис+) п.23</t>
  </si>
  <si>
    <t>Розетка RJ45 8P8C кат. 5e одинарная 03-0121
(шт.)</t>
  </si>
  <si>
    <t>ФЕРм10-06-013-02</t>
  </si>
  <si>
    <t>Измерение переходного затухания при одной частоте на смонтированном усилительном участке: на ближнем конце
(100 измерений)</t>
  </si>
  <si>
    <t>Накладные расходы 111% ФОТ (от 912,74)</t>
  </si>
  <si>
    <t>Сметная прибыль 52% ФОТ (от 912,74)</t>
  </si>
  <si>
    <t>ФЕРм10-06-013-03</t>
  </si>
  <si>
    <t>Измерение переходного затухания при одной частоте на смонтированном усилительном участке: на дальнем конце
(100 измерений)</t>
  </si>
  <si>
    <t>Накладные расходы 111% ФОТ (от 121 483,24)</t>
  </si>
  <si>
    <t>Сметная прибыль 52% ФОТ (от 121 483,24)</t>
  </si>
  <si>
    <t>Накладные расходы 97% ФОТ (от 271 720,17)</t>
  </si>
  <si>
    <t>Сметная прибыль 51% ФОТ (от 271 720,17)</t>
  </si>
  <si>
    <t>Накладные расходы 97% ФОТ (от 42 650,75)</t>
  </si>
  <si>
    <t>Сметная прибыль 51% ФОТ (от 42 650,75)</t>
  </si>
  <si>
    <t>Накладные расходы 97% ФОТ (от 22 208,60)</t>
  </si>
  <si>
    <t>Сметная прибыль 51% ФОТ (от 22 208,60)</t>
  </si>
  <si>
    <t>КП № ЛП151385 от 12.10.2023 г (ООО Луис+) п.24</t>
  </si>
  <si>
    <t>Кабель витая пара U/UTP, CAT 5e, ZH нг(А)-HF, 4PR, 24WG, INDOOR, SOLID, оранжевый 305м 01-0049
(м)</t>
  </si>
  <si>
    <t>Накладные расходы 97% ФОТ (от 21 858,51)</t>
  </si>
  <si>
    <t>Сметная прибыль 51% ФОТ (от 21 858,51)</t>
  </si>
  <si>
    <t>КП № 201/3781984689 от 07.10.2023 г( ЭТМ) п.1</t>
  </si>
  <si>
    <t>Кабель оптичкский 16 волокон, одномод ОКМБ-03нг(А)  FRHF-16А-9,0
(м)</t>
  </si>
  <si>
    <t>Накладные расходы 97% ФОТ (от 16 824,63)</t>
  </si>
  <si>
    <t>Сметная прибыль 51% ФОТ (от 16 824,63)</t>
  </si>
  <si>
    <t>Накладные расходы 97% ФОТ (от 60 562,59)</t>
  </si>
  <si>
    <t>Сметная прибыль 51% ФОТ (от 60 562,59)</t>
  </si>
  <si>
    <t>Накладные расходы 97% ФОТ (от 1 402,15)</t>
  </si>
  <si>
    <t>Сметная прибыль 51% ФОТ (от 1 402,15)</t>
  </si>
  <si>
    <t>Накладные расходы 97% ФОТ (от 2 324,16)</t>
  </si>
  <si>
    <t>Сметная прибыль 51% ФОТ (от 2 324,16)</t>
  </si>
  <si>
    <t>ФЕРм08-02-396-06</t>
  </si>
  <si>
    <t>Короб металлический по стенам и потолкам, длина: 3 м
(100 м)</t>
  </si>
  <si>
    <t>Накладные расходы 97% ФОТ (от 85 157,84)</t>
  </si>
  <si>
    <t>Сметная прибыль 51% ФОТ (от 85 157,84)</t>
  </si>
  <si>
    <t>ФССЦ-01.7.15.14-0043</t>
  </si>
  <si>
    <t>Шурупы самонарезающий прокалывающий, для крепления металлических профилей или листовых деталей 3,5/11 мм
(100 шт)</t>
  </si>
  <si>
    <t>КП №201/37815783 от 10.10.2023 г (ЭТМ) п.1</t>
  </si>
  <si>
    <t>Лоток перфорированный, сталь оцинкованная по метод Сендзимира	50x200x3000	35264
(м)</t>
  </si>
  <si>
    <t>КП №201/37815783 от 10.10.2023 г (ЭТМ) п.2</t>
  </si>
  <si>
    <t>Крышка лотка прямая, сталь оцинкованная по методу Сендзимира	осн. 200мм, L=3000	35524
(м)</t>
  </si>
  <si>
    <t>КП №201/37815783 от 10.10.2023 г (ЭТМ) п.3</t>
  </si>
  <si>
    <t>Ответвитель горизонтальный X-образный, сталь оцинк. по методу СендзимираDPX, 50x200 36184
(шт)</t>
  </si>
  <si>
    <t>КП №201/37815783 от 10.10.2023 г (ЭТМ) п.4</t>
  </si>
  <si>
    <t>Ответвитель горизонтальный Т-образный, сталь оцинк. методу Сендзимира	DPT, 50x200	36124
(шт)</t>
  </si>
  <si>
    <t>КП №201/37815783 от 10.10.2023 г (ЭТМ) п.5</t>
  </si>
  <si>
    <t>Крышка Х-ответв. гориз., сталь оцинк. по методу Сендзимира	DPX осн.200мм	38064
(шт)</t>
  </si>
  <si>
    <t>КП №201/37815783 от 10.10.2023 г (ЭТМ) п.6</t>
  </si>
  <si>
    <t>Крышка Т-ответв. гориз., сталь оцинк. по методу Сендз	DPT осн.200мм	38044
(шт)</t>
  </si>
  <si>
    <t>Накладные расходы 126% ФОТ (от 92 225,51)</t>
  </si>
  <si>
    <t>Сметная прибыль 68% ФОТ (от 92 225,51)</t>
  </si>
  <si>
    <t>КП №201/37815783 от 10.10.2023 г (ЭТМ) п.7</t>
  </si>
  <si>
    <t>Консоль потолочная DS на лоток с осн.200 , сталь оцин методу Сендзимира	DS	BBA3020 (вес 1,08 кг/шт)
(шт)</t>
  </si>
  <si>
    <t>КП №201/37815783 от 10.10.2023 г (ЭТМ) п.8</t>
  </si>
  <si>
    <t>Консоль DW на лоток с осн.200 , сталь оцинк. по мето/ Сендзимира	DW	BBC3020 (вес 0,61 кг/шт)
(шт)</t>
  </si>
  <si>
    <t>КП №201/37815783 от 10.10.2023 г (ЭТМ) п.9</t>
  </si>
  <si>
    <t>Пластина соединительная, сталь оцинкованная по мето/ Сендзимира	GTO 50	37301
(шт)</t>
  </si>
  <si>
    <t>КП №201/37815783 от 10.10.2023 г (ЭТМ) п.10</t>
  </si>
  <si>
    <t>Пластина для электрического контакта, медь	РТСЕ	37501
(шт)</t>
  </si>
  <si>
    <t>КП №201/37815783 от 10.10.2023 г (ЭТМ) п.11</t>
  </si>
  <si>
    <t>Винт с квадратным подголовником М6х10, гальваничес оцинкованная сталь	М6х10	СМ010610
(шт)</t>
  </si>
  <si>
    <t>КП №201/37815783 от 10.10.2023 г (ЭТМ) п.12</t>
  </si>
  <si>
    <t>Гайка с насечкой, препятствующей откручиванию, гальванически оцинкованная сталь	Мб	СМ100600
(шт)</t>
  </si>
  <si>
    <t>КП №201/37815783 от 10.10.2023 г (ЭТМ) п.13</t>
  </si>
  <si>
    <t>Винт для обеспечения электрического контакта крыше» гальванически оцинкованная сталь	М5х8	СМ030508
(шт)</t>
  </si>
  <si>
    <t>КП №201/37815783 от 10.10.2023 г (ЭТМ) п.14</t>
  </si>
  <si>
    <t>Стандартный анкер со шпилькой М8	М8	СМ440850
(шт)</t>
  </si>
  <si>
    <t>Итого по разделу 5 Локально-вычислительная сеть (ЛВС)</t>
  </si>
  <si>
    <t>СМЕТА № 02-01-22</t>
  </si>
  <si>
    <t xml:space="preserve">на Пожарная сигнализация и оповещение о пожаре., </t>
  </si>
  <si>
    <t>Раздел 1. Монтажные работы.Пожарная сигнализация.</t>
  </si>
  <si>
    <t>Приборы, устанавливаемые на металлоконструкциях, щитах и пультах, масса: до 10 кг (Прибор приемно-контрольный Сириус)
(шт)</t>
  </si>
  <si>
    <t>КП б/н от 19.10.2023 г П.1 (ООО Триа групп) (ТЦ_61.2.06.03_78_7802613685_19.10.2023_01)</t>
  </si>
  <si>
    <t>Прибор приемно-контрольный Сириус
(шт)</t>
  </si>
  <si>
    <t>Приборы, устанавливаемые на металлоконструкциях, щитах и пультах, масса: до 5 кг("С2000-БИ")
(шт)</t>
  </si>
  <si>
    <t>Приборы, устанавливаемые на металлоконструкциях, щитах и пультах, масса: до 5 кг( "С2000-КДЛ-2И")
(шт)</t>
  </si>
  <si>
    <t>КП б/н от 19.10.2023 г П.2 (ООО Триа групп)</t>
  </si>
  <si>
    <t>Приборы, устанавливаемые на металлоконструкциях, щитах и пультах, масса: до 5 кг ("С2000-КПБ")
(шт)</t>
  </si>
  <si>
    <t>Приборы, устанавливаемые на металлоконструкциях, щитах и пультах, масса: до 5 кг (Преобразователь волоконно-оптический RS-FX-SM40)
(шт)</t>
  </si>
  <si>
    <t>КП б/н от 19.10.2023 г П.3 (ООО Триа групп)</t>
  </si>
  <si>
    <t>Преобразователь волоконно-оптический RS-FX-SM40
(шт)</t>
  </si>
  <si>
    <t>Шкаф (пульт) управления навесной, высота, ширина и глубина: до 600х600х350 мм (ШПС-12 исп.10)
(шт)</t>
  </si>
  <si>
    <t>ФССЦ-20.4.04.01-0030</t>
  </si>
  <si>
    <t>Шкаф металлический с DIN-рейками и заземлением на 16 модулей (ШПС-12 исп.10)
(компл)</t>
  </si>
  <si>
    <t>Приборы, устанавливаемые на металлоконструкциях, щитах и пультах, масса: до 10 кг (Батарея аккумуляторная, тип АКБ-17, 12В/ емкость 17 А/ч)
(шт)</t>
  </si>
  <si>
    <t>Накладные расходы 90% ФОТ (от 1 108,91)</t>
  </si>
  <si>
    <t>Сметная прибыль 46% ФОТ (от 1 108,91)</t>
  </si>
  <si>
    <t>ФЕРм10-02-051-01</t>
  </si>
  <si>
    <t>Перемычки кабельные длиной: до 6 м ( Патч-корд 1м)
(100 перемычек)</t>
  </si>
  <si>
    <t>Накладные расходы 90% ФОТ (от 1 002,06)</t>
  </si>
  <si>
    <t>Сметная прибыль 46% ФОТ (от 1 002,06)</t>
  </si>
  <si>
    <t>ФЕРм10-02-051-02</t>
  </si>
  <si>
    <t>Перемычки кабельные длиной: добавлять на каждый 1 м сверх 6 м  ( Патч-корд 50м)
(100 перемычек)</t>
  </si>
  <si>
    <t>Накладные расходы 90% ФОТ (от 1 928,77)</t>
  </si>
  <si>
    <t>Сметная прибыль 46% ФОТ (от 1 928,77)</t>
  </si>
  <si>
    <t>КП № МСЦБ-54994 от 10.10.2023 г П.1 (ООО МСБ)</t>
  </si>
  <si>
    <t>Патч-корд волоконно-оптический (шнур) SM 9/125 (OS LC/UPC-SC/UPC, 2.0 мм, duplex, LSZH, 1 м 	FC-D2-9-LC/UR- SC/UR-H-1M- LSZH-YL
(шт)</t>
  </si>
  <si>
    <t>КП № 201/135778835 от 04.10.2023 г П.1 (ЭТМ)</t>
  </si>
  <si>
    <t>Патч-корд волоконно-оптический (шнур) SM 9/125 (OS LC/UPC-SC/UPC, 2.0 мм, duplex, LSZH, 50 м 	FC-D2-9-LC/UR- SC/UR-H-50M- LSZH-YL
(шт)</t>
  </si>
  <si>
    <t>ФЕРм10-06-060-02</t>
  </si>
  <si>
    <t>Монтаж оптического кросса с учетом измерений на волоконно-оптическом кабеле с числом волокон: 8
(шт)</t>
  </si>
  <si>
    <t>Накладные расходы 90% ФОТ (от 1 738,23)</t>
  </si>
  <si>
    <t>Сметная прибыль 46% ФОТ (от 1 738,23)</t>
  </si>
  <si>
    <t>КП № МСЦБ-54994 от 10.10.2023 г П.2 (ООО МСБ)</t>
  </si>
  <si>
    <t>Кросс оптический настенный ШКОН-У/1-8-LC
(шт.)</t>
  </si>
  <si>
    <t>Извещатель ПС автоматический: дымовой, фотоэлектрический, радиоизотопный, световой в нормальном исполнении (ДИП-34А-03)
(шт)</t>
  </si>
  <si>
    <t>Накладные расходы 90% ФОТ (от 29 808,22)</t>
  </si>
  <si>
    <t>Сметная прибыль 46% ФОТ (от 29 808,22)</t>
  </si>
  <si>
    <t>КП б/н от 19.10.2023 г П.4 (ООО Триа групп)</t>
  </si>
  <si>
    <t>Извещатель пожарный дымовой	ДИП-34А-03
(шт.)</t>
  </si>
  <si>
    <t>ФЕРм10-08-002-06</t>
  </si>
  <si>
    <t>Конструкция для установки извещателя (Монтажный комплект для ДИП-34А	 МК-2)
(шт)</t>
  </si>
  <si>
    <t>Накладные расходы 90% ФОТ (от 5 484,88)</t>
  </si>
  <si>
    <t>Сметная прибыль 46% ФОТ (от 5 484,88)</t>
  </si>
  <si>
    <t>КП б/н от 19.10.2023 г П.5 (ООО Триа групп)</t>
  </si>
  <si>
    <t>Монтажный комплект для ДИП-34А	 МК-2
(шт)</t>
  </si>
  <si>
    <t>Аппарат (кнопка, ключ управления, замок электромагнитной блокировки, звуковой сигнал, сигнальная лампа) управления и сигнализации, количество подключаемых концов: до 6 (ИПР 513-3АМ исп.1)
(шт)</t>
  </si>
  <si>
    <t>Накладные расходы 97% ФОТ (от 8 104,16)</t>
  </si>
  <si>
    <t>Сметная прибыль 51% ФОТ (от 8 104,16)</t>
  </si>
  <si>
    <t>КП б/н от 19.10.2023 г П.6 (ООО Триа групп)</t>
  </si>
  <si>
    <t>Извещатель пожарный ручной "Пуск пожаротушения" ИПР-513-3АМ исп.1
(шт)</t>
  </si>
  <si>
    <t>Извещатель ПС автоматический: дымовой, фотоэлектрический, радиоизотопный, световой в нормальном исполнении (С2000-Спектрон-607)
(шт)</t>
  </si>
  <si>
    <t>Накладные расходы 90% ФОТ (от 59 616,44)</t>
  </si>
  <si>
    <t>Сметная прибыль 46% ФОТ (от 59 616,44)</t>
  </si>
  <si>
    <t>КП б/н от 19.10.2023 г П.7 (ООО Триа групп) (ТЦ_61.2.02.01_78_7802613685_19.10.2023_01)</t>
  </si>
  <si>
    <t>Извещатель пожарный пламени адресный С2000-Спектрон-607
(шт)</t>
  </si>
  <si>
    <t>Извещатель ПС автоматический: дымовой, фотоэлектрический, радиоизотопный, световой в нормальном исполнении ( ДИП-31)
(шт)</t>
  </si>
  <si>
    <t>Накладные расходы 90% ФОТ (от 7 890,41)</t>
  </si>
  <si>
    <t>Сметная прибыль 46% ФОТ (от 7 890,41)</t>
  </si>
  <si>
    <t>КП б/н от 19.10.2023 г П.8 (ООО Триа групп)</t>
  </si>
  <si>
    <t>Извещатель пожарный дымовой не адресный ДИП-31
(шт)</t>
  </si>
  <si>
    <t>Накладные расходы 97% ФОТ (от 26 496,94)</t>
  </si>
  <si>
    <t>Сметная прибыль 51% ФОТ (от 26 496,94)</t>
  </si>
  <si>
    <t>КП № МСЦБ-54994 от 10.10.2023 г П.3 (ООО МСБ)</t>
  </si>
  <si>
    <t>Кабель 1x2x0,75 (ТУ 3581-006-53930360-2010)	КПСнг(A)-FRLS
(м)</t>
  </si>
  <si>
    <t>ФЕРм10-06-048-06</t>
  </si>
  <si>
    <t>Прокладка волоконно-оптических кабелей в канализации: в трубопроводе по свободному каналу
(100 м кабеля)</t>
  </si>
  <si>
    <t>Накладные расходы 97% ФОТ (от 48 055,34)</t>
  </si>
  <si>
    <t>Сметная прибыль 51% ФОТ (от 48 055,34)</t>
  </si>
  <si>
    <t>КП № МСЦБ-54994 от 10.10.2023 г П.4 (ООО МСБ)</t>
  </si>
  <si>
    <t>Кабель волоконно-оптический (многомодовый) СП-ОКБнг(А)-FRHF-М8П-4А-7
(м)</t>
  </si>
  <si>
    <t>Накладные расходы 97% ФОТ (от 277,60)</t>
  </si>
  <si>
    <t>Сметная прибыль 51% ФОТ (от 277,60)</t>
  </si>
  <si>
    <t>ФЕРм08-02-399-01</t>
  </si>
  <si>
    <t>Провод в коробах, сечением: до 6 мм2
(100 м)</t>
  </si>
  <si>
    <t>Накладные расходы 97% ФОТ (от 145,23)</t>
  </si>
  <si>
    <t>Сметная прибыль 51% ФОТ (от 145,23)</t>
  </si>
  <si>
    <t>КП № 201/135778835 от 04.10.2023 г П.2 (ЭТМ)</t>
  </si>
  <si>
    <t>Провод 1x4,0	ПВ-3
(м)</t>
  </si>
  <si>
    <t>Накладные расходы 97% ФОТ (от 87 058,73)</t>
  </si>
  <si>
    <t>Сметная прибыль 51% ФОТ (от 87 058,73)</t>
  </si>
  <si>
    <t>КП № 201/135778835 от 04.10.2023 г П.4 (ЭТМ)</t>
  </si>
  <si>
    <t>КП № 201/135778835 от 04.10.2023 г П.5 (ЭТМ)</t>
  </si>
  <si>
    <t>Накладные расходы 97% ФОТ (от 4 206,16)</t>
  </si>
  <si>
    <t>Сметная прибыль 51% ФОТ (от 4 206,16)</t>
  </si>
  <si>
    <t>КП № 201/135778835 от 04.10.2023 г П.3 (ЭТМ)</t>
  </si>
  <si>
    <t>Короб электромонтажный «In-Liner Classic» 15x17 ТМС типа ДКС-ТехноЛайн
(м)</t>
  </si>
  <si>
    <t>ФЕРм08-02-407-06</t>
  </si>
  <si>
    <t>Труба стальная по установленным конструкциям, в готовых бороздах, по основанию пола, диаметр: до 25 мм
(100 м)</t>
  </si>
  <si>
    <t>Накладные расходы 97% ФОТ (от 413,46)</t>
  </si>
  <si>
    <t>Сметная прибыль 51% ФОТ (от 413,46)</t>
  </si>
  <si>
    <t>Итого по разделу 1 Монтажные работы.Пожарная сигнализация.</t>
  </si>
  <si>
    <t>Раздел 2. Монтажные работы. Система оповещения о пожаре.</t>
  </si>
  <si>
    <t>Аппарат (кнопка, ключ управления, замок электромагнитной блокировки, звуковой сигнал, сигнальная лампа) управления и сигнализации, количество подключаемых концов: до 6
(шт)</t>
  </si>
  <si>
    <t>Накладные расходы 97% ФОТ (от 15 050,59)</t>
  </si>
  <si>
    <t>Сметная прибыль 51% ФОТ (от 15 050,59)</t>
  </si>
  <si>
    <t>ФССЦ-61.2.04.05-0012</t>
  </si>
  <si>
    <t>Оповещатель звуковой, марка "Маяк-12-ЗМ"
(10 шт)</t>
  </si>
  <si>
    <t>Присоединение к приборам концов жил электрических проводок под винт: с изготовлением колец (МПН)
(100 шт)</t>
  </si>
  <si>
    <t>Накладные расходы 90% ФОТ (от 4 908,72)</t>
  </si>
  <si>
    <t>Сметная прибыль 46% ФОТ (от 4 908,72)</t>
  </si>
  <si>
    <t>КП б/н от 19.10.2023 г П.9 (ООО Триа групп)</t>
  </si>
  <si>
    <t>Модуль подключения нагрузки	 МПН
(шт)</t>
  </si>
  <si>
    <t>Накладные расходы 97% ФОТ (от 16 656,45)</t>
  </si>
  <si>
    <t>Сметная прибыль 51% ФОТ (от 16 656,45)</t>
  </si>
  <si>
    <t>КП № МСЦБ-54994 от 10.10.2023 г П.5 (ООО МСБ)</t>
  </si>
  <si>
    <t>Кабель КПСнг(А)-FRHF 1х2х1,5
(м)</t>
  </si>
  <si>
    <t>Накладные расходы 97% ФОТ (от 45 421,94)</t>
  </si>
  <si>
    <t>Сметная прибыль 51% ФОТ (от 45 421,94)</t>
  </si>
  <si>
    <t>КП 201/37815417 от 23.10.2023 г (ЭТМ) п.1</t>
  </si>
  <si>
    <t>Накладные расходы 97% ФОТ (от 654,17)</t>
  </si>
  <si>
    <t>Сметная прибыль 51% ФОТ (от 654,17)</t>
  </si>
  <si>
    <t>ФССЦ-23.3.06.04-0008</t>
  </si>
  <si>
    <t>Трубы стальные сварные неоцинкованные водогазопроводные с резьбой, легкие, номинальный диаметр 25 мм, толщина стенки 2,8 мм
(м)</t>
  </si>
  <si>
    <t>Накладные расходы 97% ФОТ (от 581,04)</t>
  </si>
  <si>
    <t>Сметная прибыль 51% ФОТ (от 581,04)</t>
  </si>
  <si>
    <t>Итого по разделу 2 Монтажные работы. Система оповещения о пожаре.</t>
  </si>
  <si>
    <t>СМЕТА № 04-01-01</t>
  </si>
  <si>
    <t xml:space="preserve">на Наружные сети электроснабжения. 1 этап, </t>
  </si>
  <si>
    <t>Раздел 1. Монтажные работы.  Наружные сети электроснабжения  1 этап</t>
  </si>
  <si>
    <t>траншея Т-6 (по типовому проекту А5-92) (длина 160м, число ниток - 4) ширина траншеи=0,7м глубина=0,9м</t>
  </si>
  <si>
    <t>ФЕРм08-02-141-04</t>
  </si>
  <si>
    <t>Кабель до 35 кВ в готовых траншеях без покрытий, масса 1 м: до 6 кг ( в земле)
(100 м)</t>
  </si>
  <si>
    <t>Накладные расходы 97% ФОТ (от 48 810,30)</t>
  </si>
  <si>
    <t>Сметная прибыль 51% ФОТ (от 48 810,30)</t>
  </si>
  <si>
    <t>Кабель до 35 кВ в проложенных трубах, блоках и коробах, масса 1 м кабеля: до 6 кг (в земле ПНД трубе)
(100 м)</t>
  </si>
  <si>
    <t>Накладные расходы 97% ФОТ (от 18 295,29)</t>
  </si>
  <si>
    <t>Сметная прибыль 51% ФОТ (от 18 295,29)</t>
  </si>
  <si>
    <t>ФЕРм08-02-143-05</t>
  </si>
  <si>
    <t>Покрытие кабеля, проложенного в траншее: лентой сигнальной
(100 м)</t>
  </si>
  <si>
    <t>Накладные расходы 97% ФОТ (от 336,85)</t>
  </si>
  <si>
    <t>Сметная прибыль 51% ФОТ (от 336,85)</t>
  </si>
  <si>
    <t>ФССЦ-01.7.06.08-0012</t>
  </si>
  <si>
    <t>Лента сигнальная полиэтиленовая ЛСЭ-300, длина 100 м, ширина 300 мм
(шт)</t>
  </si>
  <si>
    <t>ФЕРм08-02-142-01</t>
  </si>
  <si>
    <t>Устройство постели при одном кабеле в траншее
(100 м)</t>
  </si>
  <si>
    <t>Накладные расходы 97% ФОТ (от 7 848,15)</t>
  </si>
  <si>
    <t>Сметная прибыль 51% ФОТ (от 7 848,15)</t>
  </si>
  <si>
    <t>ФЕРм08-02-142-02</t>
  </si>
  <si>
    <t>На каждый последующий кабель добавлять к расценке 08-02-142-01
(100 м)</t>
  </si>
  <si>
    <t>Накладные расходы 97% ФОТ (от 4 864,43)</t>
  </si>
  <si>
    <t>Сметная прибыль 51% ФОТ (от 4 864,43)</t>
  </si>
  <si>
    <t>Сч № ЮБ000083272 от 17 октября 2023 г. (ООО «МИНИМАКС») п.9</t>
  </si>
  <si>
    <t>Кабель с медной жилой сеч. 1х240мм2мк	 ПвБПнг(А)-HF-ЗкВ
(м)</t>
  </si>
  <si>
    <t>Кабель в щитовой</t>
  </si>
  <si>
    <t>Кабель до 35 кВ в проложенных трубах, блоках и коробах, масса 1 м кабеля: до 6 кг (Электрощитовой ТР№212)
(100 м)</t>
  </si>
  <si>
    <t>Накладные расходы 97% ФОТ (от 27 442,95)</t>
  </si>
  <si>
    <t>Сметная прибыль 51% ФОТ (от 27 442,95)</t>
  </si>
  <si>
    <t>Кабель в цеху 1х240</t>
  </si>
  <si>
    <t>ФЕРм08-02-147-13</t>
  </si>
  <si>
    <t>Кабель до 35 кВ по установленным конструкциям и лоткам с креплением по всей длине, масса 1 м кабеля: до 6 кг (в сооружении Цех 417)
(100 м)</t>
  </si>
  <si>
    <t>Накладные расходы 97% ФОТ (от 96 567,02)</t>
  </si>
  <si>
    <t>Сметная прибыль 51% ФОТ (от 96 567,02)</t>
  </si>
  <si>
    <t>Сч № ЮБ000083272 от 17 октября 2023 г. (ООО «МИНИМАКС») п.1-8</t>
  </si>
  <si>
    <t>Установка муфт на кабель 240х1</t>
  </si>
  <si>
    <t>Накладные расходы 126% ФОТ (от 53 214,05)</t>
  </si>
  <si>
    <t>Сметная прибыль 68% ФОТ (от 53 214,05)</t>
  </si>
  <si>
    <t>Сч № ЮБ000083272 от 17 октября 2023 г. (ООО «МИНИМАКС») п.11</t>
  </si>
  <si>
    <t>Муфта концевая ПКВНтмОнг-3-240 на напряжение 3кВ, сечением жилы 240мм2 (для линий метрополитена)
(шт)</t>
  </si>
  <si>
    <t>Кабель 1х240 по эстакаде</t>
  </si>
  <si>
    <t>Накладные расходы 97% ФОТ (от 8 284,39)</t>
  </si>
  <si>
    <t>Сметная прибыль 51% ФОТ (от 8 284,39)</t>
  </si>
  <si>
    <t>Кабель до 35 кВ по установленным конструкциям и лоткам с креплением по всей длине, масса 1 м кабеля: до 6 кг
(100 м)</t>
  </si>
  <si>
    <t>Накладные расходы 97% ФОТ (от 72 395,29)</t>
  </si>
  <si>
    <t>Сметная прибыль 51% ФОТ (от 72 395,29)</t>
  </si>
  <si>
    <t>кабельные сети 6кВ (кабельная эстакада)</t>
  </si>
  <si>
    <t>ФЕРм08-02-147-14</t>
  </si>
  <si>
    <t>Кабель до 35 кВ по установленным конструкциям и лоткам с креплением по всей длине, масса 1 м кабеля: до 9 кг
(100 м)</t>
  </si>
  <si>
    <t>Накладные расходы 97% ФОТ (от 18 963,00)</t>
  </si>
  <si>
    <t>Сметная прибыль 51% ФОТ (от 18 963,00)</t>
  </si>
  <si>
    <t>ФЕРм08-02-148-05</t>
  </si>
  <si>
    <t>Кабель до 35 кВ в проложенных трубах, блоках и коробах, масса 1 м кабеля: до 9 кг
(100 м)</t>
  </si>
  <si>
    <t>Накладные расходы 97% ФОТ (от 319,34)</t>
  </si>
  <si>
    <t>Сметная прибыль 51% ФОТ (от 319,34)</t>
  </si>
  <si>
    <t>Кабельный держатель BHR-20 (025-4Омм) для крепления кабелей к сущ. эстакаде		BHR2004
(шт)</t>
  </si>
  <si>
    <t>Кабель с ал10м. жилами сеч. Зх150/35мм2 	АПвВнг(А)-LS- 10кВ
(м)</t>
  </si>
  <si>
    <t>ФЕРм08-02-167-09</t>
  </si>
  <si>
    <t>Муфта соединительная эпоксидная для 3-4-жильного кабеля напряжением: до 10 кВ, сечение жил до 185 мм2
(шт)</t>
  </si>
  <si>
    <t>Накладные расходы 97% ФОТ (от 9 262,20)</t>
  </si>
  <si>
    <t>Сметная прибыль 51% ФОТ (от 9 262,20)</t>
  </si>
  <si>
    <t>Сч № ЮБ000083272 от 17 октября 2023 г. (ООО «МИНИМАКС») п.10</t>
  </si>
  <si>
    <t>Муфта соединительная 10кВ  СПтп-10-А-150/240
(шт)</t>
  </si>
  <si>
    <t>Накладные расходы 97% ФОТ (от 2 867,88)</t>
  </si>
  <si>
    <t>Сметная прибыль 51% ФОТ (от 2 867,88)</t>
  </si>
  <si>
    <t>подъем на эстакаду</t>
  </si>
  <si>
    <t>Накладные расходы 97% ФОТ (от 3 600,13)</t>
  </si>
  <si>
    <t>Сметная прибыль 51% ФОТ (от 3 600,13)</t>
  </si>
  <si>
    <t>Кабельная стяжка усиленная неразъёмная 	КСС 8x300
(упак)</t>
  </si>
  <si>
    <t>Кабеленесущие конструкции для линии 825В "Л1" до Распределительного пункта №1</t>
  </si>
  <si>
    <t>ФЕРм08-04-750-02</t>
  </si>
  <si>
    <t>Лотки лестничного типа на болтовых соединениях
(т)</t>
  </si>
  <si>
    <t>Накладные расходы 126% ФОТ (от 18 457,59)</t>
  </si>
  <si>
    <t>Сметная прибыль 68% ФОТ (от 18 457,59)</t>
  </si>
  <si>
    <t>LL5040HDZ  Лестничный лоток 50х400 плюс, L 3000, горячеоцинкованный (вес 2,8 кг/шт)
(м)</t>
  </si>
  <si>
    <t>LE5004HDZ Угол вертикальный шарнирный 50х400 универсальный, горячеоцинкованный (вес 2,57кг/шт)
(шт)</t>
  </si>
  <si>
    <t>LC5640HDZ Угол горизонтальный 90º 50x400 R600, горячеоцинкованный (вес 6,3 кг/шт)
(шт)</t>
  </si>
  <si>
    <t>Накладные расходы 97% ФОТ (от 6 620,18)</t>
  </si>
  <si>
    <t>Сметная прибыль 51% ФОТ (от 6 620,18)</t>
  </si>
  <si>
    <t>BST4150HDZ Траверса для подвеса лотка шириной до 500 мм, горячеоцинкованная (вес 1,51кг/шт)
(шт)</t>
  </si>
  <si>
    <t>LP1000 Прижим кабельного лотка (вес 0,028кг/шт)
(шт)</t>
  </si>
  <si>
    <t>LG5000HDZ Соединитель горизонтальный, GTO 50L, горячеоцинкованный (вес 0,081кг/шт)
(шт)</t>
  </si>
  <si>
    <t>Накладные расходы 126% ФОТ (от 1 515,71)</t>
  </si>
  <si>
    <t>Сметная прибыль 68% ФОТ (от 1 515,71)</t>
  </si>
  <si>
    <t>BMM1050HDZ Крепление к стене TM 500 для вертикального монтажа осн.500, горячеоцинкованное (0,7кг/шт)
(шт)</t>
  </si>
  <si>
    <t>КП №201/3782060887 от 04.10.2023 г (ЭТМ) п.1</t>
  </si>
  <si>
    <t>Шпильки резьбовая М10-1000
(шт.)</t>
  </si>
  <si>
    <t>Винт с квадратным подголовником М6х10 М6х10 СМ010610HDZ
(шт.)</t>
  </si>
  <si>
    <t>Гайка шестигранная М6 М6 СМ110600HDZ
(шт.)</t>
  </si>
  <si>
    <t>Шайба стопорная М6 М6 СМ220600HDZ
(шт.)</t>
  </si>
  <si>
    <t>Гайка с насечкой, препятств. откручивани10 М6 СМ100600HDZ
(шт.)</t>
  </si>
  <si>
    <t>Винт с гл. головкой и квадрат, подголовником М6х20 СМ010620HDZ
(шт.)</t>
  </si>
  <si>
    <t>Гайка шестигранная М10 М10 СМ111000HDZ
(шт.)</t>
  </si>
  <si>
    <t>Шайба кузовная М10 М10 СМ121000HDZ
(шт.)</t>
  </si>
  <si>
    <t>Стальной забивной анкер М10 М10 СМ401040HDZ
(шт.)</t>
  </si>
  <si>
    <t>Стандартный анкер с болтом М8 М8 СМ430850
(шт.)</t>
  </si>
  <si>
    <t>Кабеленесущие конструкции для линии 825В "Л2" до Распределительного пункта №2</t>
  </si>
  <si>
    <t>Накладные расходы 126% ФОТ (от 11 719,10)</t>
  </si>
  <si>
    <t>Сметная прибыль 68% ФОТ (от 11 719,10)</t>
  </si>
  <si>
    <t>Лоток лестничный, горячеоцинкованный 50x400x3000 LL5040HDZ  (вес 2,8 кг/шт)
(м)</t>
  </si>
  <si>
    <t>Ответвитель вертикальный шарнирный LE, 50x400 LE5004HDZ (вес 2,57кг/шт)
(шт.)</t>
  </si>
  <si>
    <t>Ответвитель горизонтальный 90° LC90, 50x400 R=600 LC5640HDZ (вес 6,3 кг/шт)
(шт.)</t>
  </si>
  <si>
    <t>Накладные расходы 97% ФОТ (от 3 089,42)</t>
  </si>
  <si>
    <t>Сметная прибыль 51% ФОТ (от 3 089,42)</t>
  </si>
  <si>
    <t>Траверса одиночная 41x41 для лотка с основ.500  BST4150HDZ (вес 1,51кг/шт)
(шт.)</t>
  </si>
  <si>
    <t>Прижим кабельного лотка  LP1000HDZL (вес 0,028кг/шт)
(шт.)</t>
  </si>
  <si>
    <t>Пластина соединительная GTO L 50 LG5000HDZL  (вес 0,081кг/шт)
(шт.)</t>
  </si>
  <si>
    <t>Скоба ТМ для лотка с основ. 500 мм ТМ L=500 BMM1050HDZ
(шт.)</t>
  </si>
  <si>
    <t>Кабеленесущие конструкции для линии 6кВ "ТП29" до места врезки в существующую кабельную линию</t>
  </si>
  <si>
    <t>Накладные расходы 126% ФОТ (от 10 840,18)</t>
  </si>
  <si>
    <t>Сметная прибыль 68% ФОТ (от 10 840,18)</t>
  </si>
  <si>
    <t>Лоток лестничный, горячеоцинкованный 50x200x3000 L5020HDZ (вес 2,24кг/шт)
(м)</t>
  </si>
  <si>
    <t>Ответвитель вертикальный шарнирный LE, 50x200 LE5002HDZ (вес 3,216кг/шт)
(шт.)</t>
  </si>
  <si>
    <t>Накладные расходы 97% ФОТ (от 4 413,45)</t>
  </si>
  <si>
    <t>Сметная прибыль 51% ФОТ (от 4 413,45)</t>
  </si>
  <si>
    <t>Траверса одиночная 41x41 для лотка с основ.400  BST4140HDZ (вес 1,51кг/шт)
(шт.)</t>
  </si>
  <si>
    <t>Пластина соединительная             . GTO L 50 LG5000HDZL  (вес 0,081кг/шт)
(шт.)</t>
  </si>
  <si>
    <t>Итого по разделу 1 Монтажные работы.  Наружные сети электроснабжения  1 этап</t>
  </si>
  <si>
    <t>Раздел 2. Строительные работы. Наружные сети электроснабжения 6кВ                 1601-ПОС-ВОР</t>
  </si>
  <si>
    <t>ФЕР01-01-014-14</t>
  </si>
  <si>
    <t>Разработка грунта с погрузкой в автомобили-самосвалы экскаваторами импортного производства с ковшом вместимостью 0,15 м3, группа грунтов: 2
(1000 м3)</t>
  </si>
  <si>
    <t>Накладные расходы 92% ФОТ (от 14 375,29)</t>
  </si>
  <si>
    <t>Сметная прибыль 46%*0.85 ФОТ (от 14 375,29)</t>
  </si>
  <si>
    <t>ФЕР01-02-057-02</t>
  </si>
  <si>
    <t>Разработка грунта вручную в траншеях глубиной до 2 м без креплений с откосами, группа грунтов: 2
(100 м3)</t>
  </si>
  <si>
    <t>Накладные расходы 89% ФОТ (от 9 579,93)</t>
  </si>
  <si>
    <t>Сметная прибыль 40%*0.85 ФОТ (от 9 579,93)</t>
  </si>
  <si>
    <t>Накладные расходы 92% ФОТ (от 310,22)</t>
  </si>
  <si>
    <t>Сметная прибыль 46%*0.85 ФОТ (от 310,22)</t>
  </si>
  <si>
    <t>Накладные расходы 92% ФОТ (от 4 825,49)</t>
  </si>
  <si>
    <t>Сметная прибыль 46%*0.85 ФОТ (от 4 825,49)</t>
  </si>
  <si>
    <t>Накладные расходы 89% ФОТ (от 5 750,49)</t>
  </si>
  <si>
    <t>Сметная прибыль 40%*0.85 ФОТ (от 5 750,49)</t>
  </si>
  <si>
    <t>Прокладка трубы</t>
  </si>
  <si>
    <t>ФЕРм08-02-231-05</t>
  </si>
  <si>
    <t>Прокладка труб гофрированных ПВХ в земле для защиты одного кабеля диаметром: 110 мм
(100 м)</t>
  </si>
  <si>
    <t>Накладные расходы 97% ФОТ (от 569,42)</t>
  </si>
  <si>
    <t>Сметная прибыль 51% ФОТ (от 569,42)</t>
  </si>
  <si>
    <t>ФЕРм08-02-231-10</t>
  </si>
  <si>
    <t>За каждую последующую трубу добавлять: к расценке 08-02-231-05
(100 м)</t>
  </si>
  <si>
    <t>Накладные расходы 97% ФОТ (от 2 878,54)</t>
  </si>
  <si>
    <t>Сметная прибыль 51% ФОТ (от 2 878,54)</t>
  </si>
  <si>
    <t>Накладные расходы 97% ФОТ (от 1 584,06)</t>
  </si>
  <si>
    <t>Сметная прибыль 51% ФОТ (от 1 584,06)</t>
  </si>
  <si>
    <t>Труба жёсткая из полиэтилена низкого давления (ПНД) в комплекте с соединительной муфтой, с условным проходом dy= 100мм 160911
(м)</t>
  </si>
  <si>
    <t>Итого по разделу 2 Строительные работы. Наружные сети электроснабжения 6кВ                 1601-ПОС-ВОР</t>
  </si>
  <si>
    <t>Раздел 3. Демонтаж существующей кабельной трассы</t>
  </si>
  <si>
    <t>ФЕР01-01-014-05</t>
  </si>
  <si>
    <t>Разработка грунта с погрузкой на автомобили-самосвалы экскаваторами с ковшом вместимостью: 0,25 м3, группа грунтов 2
(1000 м3)</t>
  </si>
  <si>
    <t>Накладные расходы 92% ФОТ (от 1 668,20)</t>
  </si>
  <si>
    <t>Сметная прибыль 46%*0.85 ФОТ (от 1 668,20)</t>
  </si>
  <si>
    <t>Накладные расходы 92% ФОТ (от 120,64)</t>
  </si>
  <si>
    <t>Сметная прибыль 46%*0.85 ФОТ (от 120,64)</t>
  </si>
  <si>
    <t>Накладные расходы 92% ФОТ (от 2 005,26)</t>
  </si>
  <si>
    <t>Сметная прибыль 46%*0.85 ФОТ (от 2 005,26)</t>
  </si>
  <si>
    <t>ФЕРр67-3-1</t>
  </si>
  <si>
    <t>Демонтаж кабеля
(100 м)</t>
  </si>
  <si>
    <t>Накладные расходы 91% ФОТ (от 3 239,19)</t>
  </si>
  <si>
    <t>Сметная прибыль 48% ФОТ (от 3 239,19)</t>
  </si>
  <si>
    <t>Итого по разделу 3 Демонтаж существующей кабельной трассы</t>
  </si>
  <si>
    <t>Раздел 4. Разборка и восстановление дорожного покрытия  ( 12 м2)</t>
  </si>
  <si>
    <t>ФЕР27-03-008-04</t>
  </si>
  <si>
    <t>Разборка покрытий и оснований: асфальтобетонных
(100 м3)</t>
  </si>
  <si>
    <t>Накладные расходы 147% ФОТ (от 2 223,30)</t>
  </si>
  <si>
    <t>Сметная прибыль 134%*0.85 ФОТ (от 2 223,30)</t>
  </si>
  <si>
    <t>ФЕР27-03-008-02</t>
  </si>
  <si>
    <t>Разборка покрытий и оснований: щебеночных
(100 м3)</t>
  </si>
  <si>
    <t>Накладные расходы 147% ФОТ (от 356,24)</t>
  </si>
  <si>
    <t>Сметная прибыль 134%*0.85 ФОТ (от 356,24)</t>
  </si>
  <si>
    <t>ФЕР27-04-001-01</t>
  </si>
  <si>
    <t>Устройство подстилающих и выравнивающих слоев оснований: из песка
(100 м3)</t>
  </si>
  <si>
    <t>Накладные расходы 147% ФОТ (от 443,83)</t>
  </si>
  <si>
    <t>Сметная прибыль 134%*0.85 ФОТ (от 443,83)</t>
  </si>
  <si>
    <t>ФЕР27-04-001-04</t>
  </si>
  <si>
    <t>Устройство подстилающих и выравнивающих слоев оснований: из щебня
(100 м3)</t>
  </si>
  <si>
    <t>Накладные расходы 147% ФОТ (от 341,26)</t>
  </si>
  <si>
    <t>Сметная прибыль 134%*0.85 ФОТ (от 341,26)</t>
  </si>
  <si>
    <t>ФССЦ-02.2.05.04-1802</t>
  </si>
  <si>
    <t>Щебень М 300, фракция 40-80(70) мм, группа 2
(м3)</t>
  </si>
  <si>
    <t>ФЕР27-06-026-01</t>
  </si>
  <si>
    <t>Розлив вяжущих материалов
(т)</t>
  </si>
  <si>
    <t>Накладные расходы 147% ФОТ (от 3,07)</t>
  </si>
  <si>
    <t>Сметная прибыль 134%*0.85 ФОТ (от 3,07)</t>
  </si>
  <si>
    <t>ФССЦ-01.2.01.01-0001</t>
  </si>
  <si>
    <t>Битумы нефтяные дорожные жидкие МГ, СГ
(т)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</si>
  <si>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</si>
  <si>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
(1000 м2)</t>
  </si>
  <si>
    <t>Накладные расходы 147% ФОТ (от 215,06)</t>
  </si>
  <si>
    <t>Сметная прибыль 134%*0.85 ФОТ (от 215,06)</t>
  </si>
  <si>
    <t>ФЕР27-06-030-01</t>
  </si>
  <si>
    <t>При изменении толщины покрытия на 0,5 см добавлять или исключать: к расценке 27-06-029-01 (до толщ. 14см)
(1000 м2)</t>
  </si>
  <si>
    <t>Накладные расходы 147% ФОТ (от 95,35)</t>
  </si>
  <si>
    <t>Сметная прибыль 134%*0.85 ФОТ (от 95,35)</t>
  </si>
  <si>
    <t>ФССЦ-04.2.01.01-0042</t>
  </si>
  <si>
    <t>Смеси асфальтобетонные плотные крупнозернистые тип Б марка II
(т)</t>
  </si>
  <si>
    <t>Накладные расходы 147% ФОТ (от 1,23)</t>
  </si>
  <si>
    <t>Сметная прибыль 134%*0.85 ФОТ (от 1,23)</t>
  </si>
  <si>
    <t>При изменении толщины покрытия на 0,5 см добавлять или исключать: к расценке 27-06-029-01 (до толщ. 8см)
(1000 м2)</t>
  </si>
  <si>
    <t>Накладные расходы 147% ФОТ (от 38,14)</t>
  </si>
  <si>
    <t>Сметная прибыль 134%*0.85 ФОТ (от 38,14)</t>
  </si>
  <si>
    <t>ФССЦ-04.2.01.01-0048</t>
  </si>
  <si>
    <t>Смеси асфальтобетонные плотные мелкозернистые тип Б марка I
(т)</t>
  </si>
  <si>
    <t>Итого по разделу 4 Разборка и восстановление дорожного покрытия  ( 12 м2)</t>
  </si>
  <si>
    <t>Раздел 5. Благоустройство и восставновление газона   (60,0 м2)</t>
  </si>
  <si>
    <t>ФЕР47-01-046-03</t>
  </si>
  <si>
    <t>Подготовка почвы для устройства партерного и обыкновенного газона с внесением растительной земли слоем 15 см: механизированным способом
(100 м2)</t>
  </si>
  <si>
    <t>Накладные расходы 103% ФОТ (от 151,94)</t>
  </si>
  <si>
    <t>Сметная прибыль 72%*0.85 ФОТ (от 151,94)</t>
  </si>
  <si>
    <t>ФЕР47-01-046-06
прим.</t>
  </si>
  <si>
    <t>Посев газонов партерных, мавританских и обыкновенных вручную
(100 м2)</t>
  </si>
  <si>
    <t>Накладные расходы 103% ФОТ (от 2 811,42)</t>
  </si>
  <si>
    <t>Сметная прибыль 72%*0.85 ФОТ (от 2 811,42)</t>
  </si>
  <si>
    <t>ФССЦ-16.2.02.01-0010</t>
  </si>
  <si>
    <t>Газон  УНИВЕРСАЛЬНЫЙ-АЛЬТЕРНАТИВНЫЙ
(кг)</t>
  </si>
  <si>
    <t>Итого по разделу 5 Благоустройство и восставновление газона   (60,0 м2)</t>
  </si>
  <si>
    <t>СМЕТА № 06-01-01</t>
  </si>
  <si>
    <t>на Наружные сети канализации. 1 этап, АО «МЕТРОВАГОНМАШ»</t>
  </si>
  <si>
    <t>Раздел 1. Наружные сети канализации    -К1- бытовая канализация.</t>
  </si>
  <si>
    <t>Накладные расходы 117% ФОТ (от 3 304,55)</t>
  </si>
  <si>
    <t>Сметная прибыль 74% ФОТ (от 3 304,55)</t>
  </si>
  <si>
    <t>ФЕР23-01-030-03</t>
  </si>
  <si>
    <t>Укладка трубопроводов канализации из полиэтиленовых труб диаметром: 225 мм
(100 м)</t>
  </si>
  <si>
    <t>Накладные расходы 117% ФОТ (от 15 429,37)</t>
  </si>
  <si>
    <t>Сметная прибыль 74% ФОТ (от 15 429,37)</t>
  </si>
  <si>
    <t>ФССЦ-24.3.02.03-0002</t>
  </si>
  <si>
    <t>Трубы дренажная гофрированная двухслойная полипропиленовые, SN16, диаметр 160 мм
(м)</t>
  </si>
  <si>
    <t>ФЕР23-04-008-01</t>
  </si>
  <si>
    <t>Присоединение канализационных трубопроводов к существующей сети в грунтах: сухих
(шт)</t>
  </si>
  <si>
    <t>Накладные расходы 117% ФОТ (от 9 529,42)</t>
  </si>
  <si>
    <t>Сметная прибыль 74% ФОТ (от 9 529,42)</t>
  </si>
  <si>
    <t>засыпка труб сверху песчаным грунтом толщ.0,3м</t>
  </si>
  <si>
    <t>Накладные расходы 89% ФОТ (от 7 454,02)</t>
  </si>
  <si>
    <t>Сметная прибыль 40% ФОТ (от 7 454,02)</t>
  </si>
  <si>
    <t>ФЕР22-01-015-01</t>
  </si>
  <si>
    <t>Укладка стальных неразрезных кожухов (футляров) в открытых траншеях диаметром: 300 мм
(100 м)</t>
  </si>
  <si>
    <t>Накладные расходы 117% ФОТ (от 14 298,61)</t>
  </si>
  <si>
    <t>Сметная прибыль 74% ФОТ (от 14 298,61)</t>
  </si>
  <si>
    <t>ФССЦ-23.5.02.02-0109</t>
  </si>
  <si>
    <t>Трубы стальные электросварные прямошовные со снятой фаской из стали марок БСт2кп-БСт4кп и БСт2пс-БСт4пс, наружный диаметр 377 мм, толщина стенки 8 мм
(м)</t>
  </si>
  <si>
    <t>ФЕР22-02-009-09</t>
  </si>
  <si>
    <t>Нанесение усиленной антикоррозионной изоляции из полимерных липких лент на стальные трубопроводы диаметром: 350 мм
(км)</t>
  </si>
  <si>
    <t>Накладные расходы 117% ФОТ (от 11 792,49)</t>
  </si>
  <si>
    <t>Сметная прибыль 74% ФОТ (от 11 792,49)</t>
  </si>
  <si>
    <t>ФЕР22-02-012-09</t>
  </si>
  <si>
    <t>Нанесение усиленной антикоррозионной изоляции из полимерных липких лент на стыки и фасонные части стальных трубопроводов диаметром: 350 мм
(км)</t>
  </si>
  <si>
    <t>Накладные расходы 117% ФОТ (от 2 732,40)</t>
  </si>
  <si>
    <t>Сметная прибыль 74% ФОТ (от 2 732,40)</t>
  </si>
  <si>
    <t>ФССЦ-01.7.06.03-0002</t>
  </si>
  <si>
    <t>Лента поливинилхлоридная для изоляции газонефтепродуктопроводов ПВХ-БК (липкая), толщина 0,4 мм
(м2)</t>
  </si>
  <si>
    <t>ФЕР22-05-005-02</t>
  </si>
  <si>
    <t>Протаскивание в футляр полиэтиленовых труб диаметром: 160 мм
(100 м трубы, уложенной в футляр)</t>
  </si>
  <si>
    <t>Накладные расходы 117% ФОТ (от 22 831,45)</t>
  </si>
  <si>
    <t>Сметная прибыль 74% ФОТ (от 22 831,45)</t>
  </si>
  <si>
    <t>https://promstec.ru/oporno-napravlyayushhie-kolcza-rolikovie-onk-160/</t>
  </si>
  <si>
    <t>ОПОРНО НАПРАВЛЯЮЩИЕ КОЛЬЦА РОЛИКОВЫЕ ОНК-160
(шт)</t>
  </si>
  <si>
    <t>Накладные расходы 104% ФОТ (от 7 690,23)</t>
  </si>
  <si>
    <t>Сметная прибыль 60% ФОТ (от 7 690,23)</t>
  </si>
  <si>
    <t>ФЕРр66-38-2</t>
  </si>
  <si>
    <t>Заполнение трубопроводов или межтрубного пространства при трубах в футляре: бетоном/ подготовка внутри футляра
(м3)</t>
  </si>
  <si>
    <t>Накладные расходы 104% ФОТ (от 2 563,41)</t>
  </si>
  <si>
    <t>Сметная прибыль 60% ФОТ (от 2 563,41)</t>
  </si>
  <si>
    <t>КК1 (КСЛ-2)</t>
  </si>
  <si>
    <t>ФЕР23-03-001-03</t>
  </si>
  <si>
    <t>Устройство круглых сборных железобетонных канализационных колодцев диаметром: 1 м в сухих грунтах
(10 м3)</t>
  </si>
  <si>
    <t>Накладные расходы 117% ФОТ (от 15 566,03)</t>
  </si>
  <si>
    <t>Сметная прибыль 74% ФОТ (от 15 566,03)</t>
  </si>
  <si>
    <t>ФССЦ-08.1.02.06-0043</t>
  </si>
  <si>
    <t>Люк чугунный тяжелый
(шт)</t>
  </si>
  <si>
    <t>Кольцо опорное КО-7, объем 0,02 м3
(шт)</t>
  </si>
  <si>
    <t>ФССЦ-05.1.01.09-0051</t>
  </si>
  <si>
    <t>Кольцо стеновое смотровых колодцев КС7.3, бетон B15 (М200), объем 0,05 м3, расход арматуры 1,64 кг
(шт)</t>
  </si>
  <si>
    <t>ФССЦ-05.1.06.09-0087</t>
  </si>
  <si>
    <t>Плиты перекрытия ПП10-1, бетон B15, объем 0,10 м3, расход арматуры 8,38 кг
(шт)</t>
  </si>
  <si>
    <t>ФССЦ-05.1.01.09-0056</t>
  </si>
  <si>
    <t>Кольцо стеновое смотровых колодцев КС10.9, бетон B15 (М200), объем 0,24 м3, расход арматуры 5,66 кг
(шт)</t>
  </si>
  <si>
    <t>ФССЦ-05.1.01.11-0044</t>
  </si>
  <si>
    <t>Плита днища ПН10, бетон B15 (М200), объем 0,18 м3, расход арматуры 15,14 кг
(шт)</t>
  </si>
  <si>
    <t>КК2 (КСП-2)</t>
  </si>
  <si>
    <t>Накладные расходы 117% ФОТ (от 15 477,92)</t>
  </si>
  <si>
    <t>Сметная прибыль 74% ФОТ (от 15 477,92)</t>
  </si>
  <si>
    <t>Кольцо опорное КО-7 , объем 0,02 м3
(шт)</t>
  </si>
  <si>
    <t>Кольцо опорное КО-10, объем 0,041 м3
(шт)</t>
  </si>
  <si>
    <t>ФЕР08-02-001-09</t>
  </si>
  <si>
    <t>Кладка стен приямков и каналов
(м3)</t>
  </si>
  <si>
    <t>Накладные расходы 110% ФОТ (от 11,95)</t>
  </si>
  <si>
    <t>Сметная прибыль 69% ФОТ (от 11,95)</t>
  </si>
  <si>
    <t>КК3 (КСП-2)</t>
  </si>
  <si>
    <t>Накладные расходы 117% ФОТ (от 15 967,41)</t>
  </si>
  <si>
    <t>Сметная прибыль 74% ФОТ (от 15 967,41)</t>
  </si>
  <si>
    <t>Кольцо опорное КО-7,  объем 0,02 м3
(шт)</t>
  </si>
  <si>
    <t>Колодец канализационный перепадной из кирпича и бетона Ду1500  КСПр1-2  ( 1 шт)  альбом ТПР 902-09-22.84.  AVI</t>
  </si>
  <si>
    <t>ФЕР23-03-001-05</t>
  </si>
  <si>
    <t>Устройство круглых сборных железобетонных канализационных колодцев диаметром: 1,5 м в сухих грунтах
(10 м3)</t>
  </si>
  <si>
    <t>Накладные расходы 117% ФОТ (от 26 019,67)</t>
  </si>
  <si>
    <t>Сметная прибыль 74% ФОТ (от 26 019,67)</t>
  </si>
  <si>
    <t>ФССЦ-05.1.01.09-0052</t>
  </si>
  <si>
    <t>Кольцо стеновое смотровых колодцев КС7.6, бетон B15 (М200), объем 0,15 м3, расход арматуры 4,80 кг
(шт)</t>
  </si>
  <si>
    <t>ФССЦ-05.1.06.09-0003</t>
  </si>
  <si>
    <t>Плиты перекрытия 1ПП15-2, бетон B15, объем 0,27 м3, расход арматуры 32,21 кг
(шт)</t>
  </si>
  <si>
    <t>ФССЦ-05.1.01.09-0063</t>
  </si>
  <si>
    <t>Кольцо стеновое смотровых колодцев КС15.6, бетон B15 (М200), объем 0,265 м3, расход арматуры 4,94 кг
(шт)</t>
  </si>
  <si>
    <t>ФССЦ-05.1.01.09-0065</t>
  </si>
  <si>
    <t>Кольцо стеновое смотровых колодцев КС15.9, бетон B15 (М200), объем 0,40 м3, расход арматуры 7,02 кг
(шт)</t>
  </si>
  <si>
    <t>Накладные расходы 110% ФОТ (от 32,43)</t>
  </si>
  <si>
    <t>Сметная прибыль 69% ФОТ (от 32,43)</t>
  </si>
  <si>
    <t>Итого по разделу 1 Наружные сети канализации    -К1- бытовая канализация.</t>
  </si>
  <si>
    <t>Раздел 2. Наружные сети канализации.  -К3-производственная канализация нормативно-чистых стоков</t>
  </si>
  <si>
    <t>Накладные расходы 117% ФОТ (от 823,43)</t>
  </si>
  <si>
    <t>Сметная прибыль 74% ФОТ (от 823,43)</t>
  </si>
  <si>
    <t>Накладные расходы 117% ФОТ (от 3 842,78)</t>
  </si>
  <si>
    <t>Сметная прибыль 74% ФОТ (от 3 842,78)</t>
  </si>
  <si>
    <t>Накладные расходы 89% ФОТ (от 1 904,92)</t>
  </si>
  <si>
    <t>Сметная прибыль 40% ФОТ (от 1 904,92)</t>
  </si>
  <si>
    <t>Накладные расходы 117% ФОТ (от 3 431,67)</t>
  </si>
  <si>
    <t>Сметная прибыль 74% ФОТ (от 3 431,67)</t>
  </si>
  <si>
    <t>Накладные расходы 117% ФОТ (от 2 830,19)</t>
  </si>
  <si>
    <t>Сметная прибыль 74% ФОТ (от 2 830,19)</t>
  </si>
  <si>
    <t>Накладные расходы 117% ФОТ (от 655,77)</t>
  </si>
  <si>
    <t>Сметная прибыль 74% ФОТ (от 655,77)</t>
  </si>
  <si>
    <t>Накладные расходы 117% ФОТ (от 5 479,54)</t>
  </si>
  <si>
    <t>Сметная прибыль 74% ФОТ (от 5 479,54)</t>
  </si>
  <si>
    <t>Накладные расходы 104% ФОТ (от 1 879,83)</t>
  </si>
  <si>
    <t>Сметная прибыль 60% ФОТ (от 1 879,83)</t>
  </si>
  <si>
    <t>Накладные расходы 104% ФОТ (от 615,21)</t>
  </si>
  <si>
    <t>Сметная прибыль 60% ФОТ (от 615,21)</t>
  </si>
  <si>
    <t>КЛ1</t>
  </si>
  <si>
    <t>колодец канализационный Ду1000 КСП-2 ( 1 шт)   альбом ТПР 902-09-22.84.AII</t>
  </si>
  <si>
    <t>Итого по разделу 2 Наружные сети канализации.  -К3-производственная канализация нормативно-чистых стоков</t>
  </si>
  <si>
    <t>Раздел 3. Земляные работы. Наружные сети канализации</t>
  </si>
  <si>
    <t>-К1- бытовая канализация. (разработка между КК1 и КК2)</t>
  </si>
  <si>
    <t>ФЕР01-01-013-13</t>
  </si>
  <si>
    <t>Разработка грунта с погрузкой на автомобили-самосвалы экскаваторами с ковшом вместимостью: 0,5 (0,5-0,63) м3, группа грунтов 1
(1000 м3)</t>
  </si>
  <si>
    <t>Накладные расходы 92% ФОТ (от 1 067,39)</t>
  </si>
  <si>
    <t>Сметная прибыль 46% ФОТ (от 1 067,39)</t>
  </si>
  <si>
    <t>ФЕР01-02-055-01</t>
  </si>
  <si>
    <t>Разработка грунта вручную с креплениями в траншеях шириной до 2 м, глубиной: до 2 м, группа грунтов 1
(100 м3)</t>
  </si>
  <si>
    <t>Накладные расходы 89% ФОТ (от 1 646,90)</t>
  </si>
  <si>
    <t>Сметная прибыль 40% ФОТ (от 1 646,90)</t>
  </si>
  <si>
    <t>Разработка грунта вручную с креплениями в траншеях шириной до 2 м, глубиной: до 2 м, группа грунтов 1/ пересечение с кабелем
(100 м3)</t>
  </si>
  <si>
    <t>Накладные расходы 89% ФОТ (от 3 136,96)</t>
  </si>
  <si>
    <t>Сметная прибыль 40% ФОТ (от 3 136,96)</t>
  </si>
  <si>
    <t>ФЕР01-02-066-02</t>
  </si>
  <si>
    <t>Крепление инвентарными щитами стенок траншей шириной до 2 м в грунтах: устойчивых
(100 м2)</t>
  </si>
  <si>
    <t>Накладные расходы 89% ФОТ (от 8 175,33)</t>
  </si>
  <si>
    <t>Сметная прибыль 41% ФОТ (от 8 175,33)</t>
  </si>
  <si>
    <t>ФССЦ-11.2.13.06-0011</t>
  </si>
  <si>
    <t>Щиты настила, все толщины
(м2)</t>
  </si>
  <si>
    <t>засыпка над трубой на участке КК1-КК2</t>
  </si>
  <si>
    <t>Накладные расходы 92% ФОТ (от 119,59)</t>
  </si>
  <si>
    <t>Сметная прибыль 46% ФОТ (от 119,59)</t>
  </si>
  <si>
    <t>Накладные расходы 92% ФОТ (от 1 860,28)</t>
  </si>
  <si>
    <t>Сметная прибыль 46% ФОТ (от 1 860,28)</t>
  </si>
  <si>
    <t>Накладные расходы 89% ФОТ (от 2 733,14)</t>
  </si>
  <si>
    <t>Сметная прибыль 40% ФОТ (от 2 733,14)</t>
  </si>
  <si>
    <t>Разработка грунта между КК2 перепад.колодцем под ж.д. путями</t>
  </si>
  <si>
    <t>ФЕР01-02-062-02</t>
  </si>
  <si>
    <t>Разработка грунта вручную в траншеях на действующей железной дороге: под путями, группа грунтов 2
(100 м3)</t>
  </si>
  <si>
    <t>Накладные расходы 89% ФОТ (от 149 732,60)</t>
  </si>
  <si>
    <t>Сметная прибыль 40% ФОТ (от 149 732,60)</t>
  </si>
  <si>
    <t>ФЕР01-02-062-06</t>
  </si>
  <si>
    <t>Разработка грунта вручную в траншеях на действующей железной дороге: в междупутье, группа грунтов 2
(100 м3)</t>
  </si>
  <si>
    <t>Накладные расходы 89% ФОТ (от 57 004,50)</t>
  </si>
  <si>
    <t>Сметная прибыль 40% ФОТ (от 57 004,50)</t>
  </si>
  <si>
    <t>-К1- бытовая канализация. колодцы Ду1000мм - 3 шт, Ду 1500мм - 1 шт</t>
  </si>
  <si>
    <t>Накладные расходы 92% ФОТ (от 1 501,02)</t>
  </si>
  <si>
    <t>Сметная прибыль 46% ФОТ (от 1 501,02)</t>
  </si>
  <si>
    <t>Накладные расходы 89% ФОТ (от 1 176,36)</t>
  </si>
  <si>
    <t>Сметная прибыль 40% ФОТ (от 1 176,36)</t>
  </si>
  <si>
    <t>ФЕР01-02-056-07</t>
  </si>
  <si>
    <t>Разработка грунта вручную в траншеях шириной более 2 м и котлованах площадью сечения до 5 м2 с креплениями, глубина траншей и котлованов: до 3 м, группа грунтов 1
(100 м3)</t>
  </si>
  <si>
    <t>Накладные расходы 89% ФОТ (от 816,13)</t>
  </si>
  <si>
    <t>Сметная прибыль 40% ФОТ (от 816,13)</t>
  </si>
  <si>
    <t>Накладные расходы 89% ФОТ (от 9 503,81)</t>
  </si>
  <si>
    <t>Сметная прибыль 41% ФОТ (от 9 503,81)</t>
  </si>
  <si>
    <t>Накладные расходы 92% ФОТ (от 163,08)</t>
  </si>
  <si>
    <t>Сметная прибыль 46% ФОТ (от 163,08)</t>
  </si>
  <si>
    <t>Накладные расходы 92% ФОТ (от 2 536,75)</t>
  </si>
  <si>
    <t>Сметная прибыль 46% ФОТ (от 2 536,75)</t>
  </si>
  <si>
    <t>Накладные расходы 89% ФОТ (от 3 147,25)</t>
  </si>
  <si>
    <t>Сметная прибыль 40% ФОТ (от 3 147,25)</t>
  </si>
  <si>
    <t>-К3-производственная канализация нормативно-чистых стоков</t>
  </si>
  <si>
    <t>трубы Ду1600мм  длина 13,2м/п, футляр труба Ду377мм  длина 12 м/п</t>
  </si>
  <si>
    <t>Накладные расходы 92% ФОТ (от 567,05)</t>
  </si>
  <si>
    <t>Сметная прибыль 46% ФОТ (от 567,05)</t>
  </si>
  <si>
    <t>Разработка грунта вручную с креплениями в траншеях шириной до 2 м, глубиной: до 2 м, группа грунтов 1/ возле сущ.колодца
(100 м3)</t>
  </si>
  <si>
    <t>Накладные расходы 89% ФОТ (от 653,53)</t>
  </si>
  <si>
    <t>Сметная прибыль 40% ФОТ (от 653,53)</t>
  </si>
  <si>
    <t>Накладные расходы 89% ФОТ (от 2 931,10)</t>
  </si>
  <si>
    <t>Сметная прибыль 40% ФОТ (от 2 931,10)</t>
  </si>
  <si>
    <t>Накладные расходы 89% ФОТ (от 1 097,94)</t>
  </si>
  <si>
    <t>Сметная прибыль 40% ФОТ (от 1 097,94)</t>
  </si>
  <si>
    <t>Накладные расходы 89% ФОТ (от 5 109,57)</t>
  </si>
  <si>
    <t>Сметная прибыль 41% ФОТ (от 5 109,57)</t>
  </si>
  <si>
    <t>засыпка над трубой на всю глубину траншеи под проезжей частью</t>
  </si>
  <si>
    <t>Накладные расходы 92% ФОТ (от 21,74)</t>
  </si>
  <si>
    <t>Сметная прибыль 46% ФОТ (от 21,74)</t>
  </si>
  <si>
    <t>Накладные расходы 92% ФОТ (от 338,23)</t>
  </si>
  <si>
    <t>Сметная прибыль 46% ФОТ (от 338,23)</t>
  </si>
  <si>
    <t>Колодец Ду 1000мм  1шт</t>
  </si>
  <si>
    <t>Накладные расходы 92% ФОТ (от 461,11)</t>
  </si>
  <si>
    <t>Сметная прибыль 46% ФОТ (от 461,11)</t>
  </si>
  <si>
    <t>Накладные расходы 89% ФОТ (от 392,12)</t>
  </si>
  <si>
    <t>Сметная прибыль 40% ФОТ (от 392,12)</t>
  </si>
  <si>
    <t>Накладные расходы 89% ФОТ (от 1 930,29)</t>
  </si>
  <si>
    <t>Сметная прибыль 41% ФОТ (от 1 930,29)</t>
  </si>
  <si>
    <t>Накладные расходы 92% ФОТ (от 32,62)</t>
  </si>
  <si>
    <t>Сметная прибыль 46% ФОТ (от 32,62)</t>
  </si>
  <si>
    <t>Накладные расходы 92% ФОТ (от 507,35)</t>
  </si>
  <si>
    <t>Сметная прибыль 46% ФОТ (от 507,35)</t>
  </si>
  <si>
    <t>Накладные расходы 89% ФОТ (от 414,11)</t>
  </si>
  <si>
    <t>Сметная прибыль 40% ФОТ (от 414,11)</t>
  </si>
  <si>
    <t>Итого по разделу 3 Земляные работы. Наружные сети канализации</t>
  </si>
  <si>
    <t>СМЕТА № 09-01-01</t>
  </si>
  <si>
    <t xml:space="preserve">на Пусконаладочные работы ОВиК, </t>
  </si>
  <si>
    <t>Раздел 1. ОВиК</t>
  </si>
  <si>
    <t>ФЕРп03-01-002-13</t>
  </si>
  <si>
    <t>Вентилятор радиальный (центробежный), диаметральный или крышный: до № 5( прим.В3,В11,В13,В1мо,В2мор)
(шт)</t>
  </si>
  <si>
    <t>Накладные расходы 74% ФОТ (от 10 717,03)</t>
  </si>
  <si>
    <t>Сметная прибыль 36% ФОТ (от 10 717,03)</t>
  </si>
  <si>
    <t>ФЕРп03-01-002-01</t>
  </si>
  <si>
    <t>Вентилятор осевой с входными элементами сети, установленный в воздуховоде, шахте, проеме или крышечного типа: № 4-8 (прим.П5.1,П5.2,П7,П6)
(шт)</t>
  </si>
  <si>
    <t>Накладные расходы 74% ФОТ (от 6 392,24)</t>
  </si>
  <si>
    <t>Сметная прибыль 36% ФОТ (от 6 392,24)</t>
  </si>
  <si>
    <t>ФЕРп03-01-002-09</t>
  </si>
  <si>
    <t>Вентилятор осевой с поворотными лопатками: до № 8 (прим.В4-В10,В12)
(шт)</t>
  </si>
  <si>
    <t>Накладные расходы 74% ФОТ (от 8 908,18)</t>
  </si>
  <si>
    <t>Сметная прибыль 36% ФОТ (от 8 908,18)</t>
  </si>
  <si>
    <t>ФЕРп03-01-022-01</t>
  </si>
  <si>
    <t>Сеть систем вентиляции и кондиционирования воздуха при количестве сечений: до 5 (В4,В5,В6,В7,В3,В1мо,В2мо,В8,В9,В10,В12,В11,В13,В14
(сеть)</t>
  </si>
  <si>
    <t>Накладные расходы 74% ФОТ (от 61 648,36)</t>
  </si>
  <si>
    <t>Сметная прибыль 36% ФОТ (от 61 648,36)</t>
  </si>
  <si>
    <t>ФЕРп03-01-022-03</t>
  </si>
  <si>
    <t>Сеть систем вентиляции и кондиционирования воздуха при количестве сечений: до 15 (П5.1,5.2)
(сеть)</t>
  </si>
  <si>
    <t>Накладные расходы 74% ФОТ (от 8 806,00)</t>
  </si>
  <si>
    <t>Сметная прибыль 36% ФОТ (от 8 806,00)</t>
  </si>
  <si>
    <t>ФЕРп03-01-022-02</t>
  </si>
  <si>
    <t>Сеть систем вентиляции и кондиционирования воздуха при количестве сечений: до 10 (П6,П7)
(сеть)</t>
  </si>
  <si>
    <t>Накладные расходы 74% ФОТ (от 12 341,43)</t>
  </si>
  <si>
    <t>Сметная прибыль 36% ФОТ (от 12 341,43)</t>
  </si>
  <si>
    <t>ФЕРп03-01-011-05</t>
  </si>
  <si>
    <t>Регулировочно-запорное устройство: клапан обратный (клапан Клара)
(шт)</t>
  </si>
  <si>
    <t>Накладные расходы 74% ФОТ (от 3 670,15)</t>
  </si>
  <si>
    <t>Сметная прибыль 36% ФОТ (от 3 670,15)</t>
  </si>
  <si>
    <t>ФЕРп03-01-011-03</t>
  </si>
  <si>
    <t>Регулировочно-запорное устройство: регулятор расхода воздуха (Решетки АМР, АРН)
(шт)</t>
  </si>
  <si>
    <t>Накладные расходы 74% ФОТ (от 87 210,54)</t>
  </si>
  <si>
    <t>Сметная прибыль 36% ФОТ (от 87 210,54)</t>
  </si>
  <si>
    <t>ФЕРп03-01-011-06</t>
  </si>
  <si>
    <t>Регулировочно-запорное устройство: клапан огнезадерживающий (Клапан  противопожарный КПУ)
(шт)</t>
  </si>
  <si>
    <t>Накладные расходы 74% ФОТ (от 75 844,30)</t>
  </si>
  <si>
    <t>Сметная прибыль 36% ФОТ (от 75 844,30)</t>
  </si>
  <si>
    <t>Отопления</t>
  </si>
  <si>
    <t>ФЕРп03-02-007-01</t>
  </si>
  <si>
    <t>Завеса воздушно-тепловая (регулируемая) (У1-У8  Воздушная завеса КЭВ-100П4060W)
(шт)</t>
  </si>
  <si>
    <t>Накладные расходы 74% ФОТ (от 77 173,47)</t>
  </si>
  <si>
    <t>Сметная прибыль 36% ФОТ (от 77 173,47)</t>
  </si>
  <si>
    <t>СМЕТА № 09-01-02</t>
  </si>
  <si>
    <t>на Пусконаладочные работы системы автоматической пожарной сигнализации и системы оповещения и управления эвакуацией людей при пожаре., "Реконструкция цеха №417 под размещение испытательного центра, расположенного по адресу: Московская область, г.о. Мытищи, ул. Колонцова,4"</t>
  </si>
  <si>
    <t>Раздел 1. Исходные данные</t>
  </si>
  <si>
    <t>Коэффициенты</t>
  </si>
  <si>
    <t>ФЕРп-02-2001</t>
  </si>
  <si>
    <t>Общее количество информационных аналоговых и дискретных каналов и управляющих аналоговых и дискретных каналов
(К общ)</t>
  </si>
  <si>
    <t>ФЕРп-02-2001 п.2.2.3.1</t>
  </si>
  <si>
    <t>Коэффициент Фи, учитывающий "метрологическую сложность" и развитость информационных технологий Фи=0,5+Ки(а)/Кобщ(и)*М*И
(Фи)</t>
  </si>
  <si>
    <t>ФЕРп-02-2001 п.2.2.3.2</t>
  </si>
  <si>
    <t>Коэффициент Фу, учитывающий развитость управляющих функций Фу=1+(1,31*Ку(а)+0,95Ку(д))/Кобщ*У
(Фу)</t>
  </si>
  <si>
    <t>Раздел 2. Расчет ПНР</t>
  </si>
  <si>
    <t>ФЕРп02-01-001-11</t>
  </si>
  <si>
    <t>Автоматизированная система управления I категории технической сложности с количеством каналов (Кобщ): 160
(система)</t>
  </si>
  <si>
    <t>Накладные расходы 74% ФОТ (от 363 061,47)</t>
  </si>
  <si>
    <t>Сметная прибыль 36% ФОТ (от 363 061,47)</t>
  </si>
  <si>
    <t>ФЕРп02-01-001-12</t>
  </si>
  <si>
    <t>Автоматизированная система управления I категории технической сложности с количеством каналов (Кобщ): за каждый канал свыше 160 до 319 добавлять к расценке 02-01-001-11
(канал)</t>
  </si>
  <si>
    <t>Накладные расходы 74% ФОТ (от 304 472,58)</t>
  </si>
  <si>
    <t>Сметная прибыль 36% ФОТ (от 304 472,58)</t>
  </si>
  <si>
    <t>Итого по разделу 2 Расчет ПНР</t>
  </si>
  <si>
    <t xml:space="preserve">                                                      (О.А.Ефимова)</t>
  </si>
  <si>
    <t xml:space="preserve">                                                      (Н.И. Алябьева)</t>
  </si>
  <si>
    <t>СМЕТА № 09-01-03</t>
  </si>
  <si>
    <t xml:space="preserve">на Пусконаладочные работы Электрика, </t>
  </si>
  <si>
    <t>Раздел 1. Расчет ПНР</t>
  </si>
  <si>
    <t>Раздел 1. Испытание входящих кабельных линий ЭМ2.1</t>
  </si>
  <si>
    <t>ФЕРп01-11-028-01</t>
  </si>
  <si>
    <t>Измерение сопротивления изоляции (на линию) мегаомметром кабельных и других линий напряжением до 1 кВ, предназначенных для передачи электроэнергии к распределительным устройствам, щитам, шкафам, коммутационным аппаратам и электропотребителям
(шт)</t>
  </si>
  <si>
    <t>Накладные расходы 74% ФОТ (от 1 668,25)</t>
  </si>
  <si>
    <t>Сметная прибыль 36% ФОТ (от 1 668,25)</t>
  </si>
  <si>
    <t>ФЕРп01-11-013-01</t>
  </si>
  <si>
    <t>Замер полного сопротивления цепи "фаза-нуль"
(шт)</t>
  </si>
  <si>
    <t>Накладные расходы 74% ФОТ (от 5 212,26)</t>
  </si>
  <si>
    <t>Сметная прибыль 36% ФОТ (от 5 212,26)</t>
  </si>
  <si>
    <t>Раздел 2. Наладка РП1, кабельных линий ЭМ 2.1</t>
  </si>
  <si>
    <t>ФЕРп01-11-028-02</t>
  </si>
  <si>
    <t>Измерение сопротивления изоляции мегаомметром обмоток машин и аппаратов (шин)
(измерение)</t>
  </si>
  <si>
    <t>Накладные расходы 74% ФОТ (от 93,13)</t>
  </si>
  <si>
    <t>Сметная прибыль 36% ФОТ (от 93,13)</t>
  </si>
  <si>
    <t>Раздел 3. Наладка схем подключение к шинопроводу ЭМ1.1</t>
  </si>
  <si>
    <t>Накладные расходы 74% ФОТ (от 372,53)</t>
  </si>
  <si>
    <t>Сметная прибыль 36% ФОТ (от 372,53)</t>
  </si>
  <si>
    <t>ФЕРп01-03-002-04</t>
  </si>
  <si>
    <t>Выключатель трехполюсный напряжением до 1 кВ с: электромагнитным, тепловым или комбинированным расцепителем, номинальный ток до 50 А
(шт)</t>
  </si>
  <si>
    <t>Накладные расходы 74% ФОТ (от 7 645,01)</t>
  </si>
  <si>
    <t>Сметная прибыль 36% ФОТ (от 7 645,01)</t>
  </si>
  <si>
    <t>ФЕРп01-03-002-05</t>
  </si>
  <si>
    <t>Выключатель трехполюсный напряжением до 1 кВ с: электромагнитным, тепловым или комбинированным расцепителем, номинальный ток до 200 А
(шт)</t>
  </si>
  <si>
    <t>Накладные расходы 74% ФОТ (от 6 881,87)</t>
  </si>
  <si>
    <t>Сметная прибыль 36% ФОТ (от 6 881,87)</t>
  </si>
  <si>
    <t>ФЕРп01-03-002-06</t>
  </si>
  <si>
    <t>Выключатель трехполюсный напряжением до 1 кВ с: электромагнитным, тепловым или комбинированным расцепителем, номинальный ток до 600 А
(шт)</t>
  </si>
  <si>
    <t>Накладные расходы 74% ФОТ (от 6 117,82)</t>
  </si>
  <si>
    <t>Сметная прибыль 36% ФОТ (от 6 117,82)</t>
  </si>
  <si>
    <t>Накладные расходы 74% ФОТ (от 3 707,22)</t>
  </si>
  <si>
    <t>Сметная прибыль 36% ФОТ (от 3 707,22)</t>
  </si>
  <si>
    <t>ФЕРп01-11-024-01</t>
  </si>
  <si>
    <t>Фазировка электрической линии или трансформатора с сетью напряжением: до 1 кВ
(шт)</t>
  </si>
  <si>
    <t>Накладные расходы 74% ФОТ (от 9 494,10)</t>
  </si>
  <si>
    <t>Сметная прибыль 36% ФОТ (от 9 494,10)</t>
  </si>
  <si>
    <t>Раздел 4. Наладка ПЭСПЗ, кабельных линий (ЭМ1.1 лист3 )</t>
  </si>
  <si>
    <t>ФЕРп01-05-015-01</t>
  </si>
  <si>
    <t>Устройство АВР: со схемой восстановления напряжения
(шт)</t>
  </si>
  <si>
    <t>Накладные расходы 74% ФОТ (от 11 979,29)</t>
  </si>
  <si>
    <t>Сметная прибыль 36% ФОТ (от 11 979,29)</t>
  </si>
  <si>
    <t>Накладные расходы 74% ФОТ (от 2 293,50)</t>
  </si>
  <si>
    <t>Сметная прибыль 36% ФОТ (от 2 293,50)</t>
  </si>
  <si>
    <t>Накладные расходы 74% ФОТ (от 3 058,91)</t>
  </si>
  <si>
    <t>Сметная прибыль 36% ФОТ (от 3 058,91)</t>
  </si>
  <si>
    <t>ФЕРп01-03-001-01</t>
  </si>
  <si>
    <t>Выключатель однополюсный напряжением до 1 кВ: с электромагнитным, тепловым или комбинированным расцепителем
(шт)</t>
  </si>
  <si>
    <t>Накладные расходы 74% ФОТ (от 12 144,31)</t>
  </si>
  <si>
    <t>Сметная прибыль 36% ФОТ (от 12 144,31)</t>
  </si>
  <si>
    <t>Накладные расходы 74% ФОТ (от 4 077,94)</t>
  </si>
  <si>
    <t>Сметная прибыль 36% ФОТ (от 4 077,94)</t>
  </si>
  <si>
    <t>Накладные расходы 74% ФОТ (от 12 741,08)</t>
  </si>
  <si>
    <t>Сметная прибыль 36% ФОТ (от 12 741,08)</t>
  </si>
  <si>
    <t>Накладные расходы 74% ФОТ (от 2 373,53)</t>
  </si>
  <si>
    <t>Сметная прибыль 36% ФОТ (от 2 373,53)</t>
  </si>
  <si>
    <t>Раздел 5. Наладка ЩС-ПЭСПЗ, кабельных линий</t>
  </si>
  <si>
    <t>Накладные расходы 74% ФОТ (от 370,72)</t>
  </si>
  <si>
    <t>Сметная прибыль 36% ФОТ (от 370,72)</t>
  </si>
  <si>
    <t>Накладные расходы 74% ФОТ (от 1 158,28)</t>
  </si>
  <si>
    <t>Сметная прибыль 36% ФОТ (от 1 158,28)</t>
  </si>
  <si>
    <t>Накладные расходы 74% ФОТ (от 949,41)</t>
  </si>
  <si>
    <t>Сметная прибыль 36% ФОТ (от 949,41)</t>
  </si>
  <si>
    <t>Раздел 6. Наладка ЩР-АВР, кабельных линий (ЭМ1.1 лист4)</t>
  </si>
  <si>
    <t>Накладные расходы 74% ФОТ (от 11 040,28)</t>
  </si>
  <si>
    <t>Сметная прибыль 36% ФОТ (от 11 040,28)</t>
  </si>
  <si>
    <t>Измерение сопротивления изоляции мегаомметром: кабельных и других линий напряжением до 1 кВ
(шт)</t>
  </si>
  <si>
    <t>Накладные расходы 74% ФОТ (от 2 409,69)</t>
  </si>
  <si>
    <t>Сметная прибыль 36% ФОТ (от 2 409,69)</t>
  </si>
  <si>
    <t>Накладные расходы 74% ФОТ (от 7 528,82)</t>
  </si>
  <si>
    <t>Сметная прибыль 36% ФОТ (от 7 528,82)</t>
  </si>
  <si>
    <t>Раздел 7. Наладка МЩТХ1, кабельных линий  (ЭМ1.1 лист5)</t>
  </si>
  <si>
    <t>Накладные расходы 74% ФОТ (от 4 587,91)</t>
  </si>
  <si>
    <t>Сметная прибыль 36% ФОТ (от 4 587,91)</t>
  </si>
  <si>
    <t>Накладные расходы 74% ФОТ (от 764,50)</t>
  </si>
  <si>
    <t>Сметная прибыль 36% ФОТ (от 764,50)</t>
  </si>
  <si>
    <t>Накладные расходы 74% ФОТ (от 741,44)</t>
  </si>
  <si>
    <t>Сметная прибыль 36% ФОТ (от 741,44)</t>
  </si>
  <si>
    <t>Накладные расходы 74% ФОТ (от 2 316,56)</t>
  </si>
  <si>
    <t>Сметная прибыль 36% ФОТ (от 2 316,56)</t>
  </si>
  <si>
    <t>Накладные расходы 74% ФОТ (от 1 898,82)</t>
  </si>
  <si>
    <t>Сметная прибыль 36% ФОТ (от 1 898,82)</t>
  </si>
  <si>
    <t>Раздел 8. Наладка МЩТХ3, кабельных линий  (ЭМ1.1 лист6)</t>
  </si>
  <si>
    <t>Раздел 9. Наладка ЩР1, кабельных линий  (ЭМ1.1 лист7)</t>
  </si>
  <si>
    <t>Накладные расходы 74% ФОТ (от 3 822,51)</t>
  </si>
  <si>
    <t>Сметная прибыль 36% ФОТ (от 3 822,51)</t>
  </si>
  <si>
    <t>ФЕРп01-03-002-18</t>
  </si>
  <si>
    <t>Выключатель трехполюсный напряжением до 1 кВ с: устройством защитного отключения
(шт)</t>
  </si>
  <si>
    <t>ФЕРп01-03-001-02</t>
  </si>
  <si>
    <t>Выключатель однополюсный напряжением до 1 кВ: с устройством защитного отключения
(шт)</t>
  </si>
  <si>
    <t>Накладные расходы 74% ФОТ (от 1 656,04)</t>
  </si>
  <si>
    <t>Сметная прибыль 36% ФОТ (от 1 656,04)</t>
  </si>
  <si>
    <t>Накладные расходы 74% ФОТ (от 2 224,33)</t>
  </si>
  <si>
    <t>Сметная прибыль 36% ФОТ (от 2 224,33)</t>
  </si>
  <si>
    <t>Накладные расходы 74% ФОТ (от 6 949,68)</t>
  </si>
  <si>
    <t>Сметная прибыль 36% ФОТ (от 6 949,68)</t>
  </si>
  <si>
    <t>Накладные расходы 74% ФОТ (от 2 848,23)</t>
  </si>
  <si>
    <t>Сметная прибыль 36% ФОТ (от 2 848,23)</t>
  </si>
  <si>
    <t>Раздел 10. Наладка ЩР2, кабельных линий (ЭМ1.1 лист8)</t>
  </si>
  <si>
    <t>Накладные расходы 74% ФОТ (от 1 529,45)</t>
  </si>
  <si>
    <t>Сметная прибыль 36% ФОТ (от 1 529,45)</t>
  </si>
  <si>
    <t>Накладные расходы 74% ФОТ (от 474,71)</t>
  </si>
  <si>
    <t>Сметная прибыль 36% ФОТ (от 474,71)</t>
  </si>
  <si>
    <t>Раздел 11. Наладка ЩР3, кабельных линий (ЭМ1.1 лист9)</t>
  </si>
  <si>
    <t>Накладные расходы 74% ФОТ (от 4 587,01)</t>
  </si>
  <si>
    <t>Сметная прибыль 36% ФОТ (от 4 587,01)</t>
  </si>
  <si>
    <t>Накладные расходы 74% ФОТ (от 1 297,53)</t>
  </si>
  <si>
    <t>Сметная прибыль 36% ФОТ (от 1 297,53)</t>
  </si>
  <si>
    <t>Накладные расходы 74% ФОТ (от 4 053,98)</t>
  </si>
  <si>
    <t>Сметная прибыль 36% ФОТ (от 4 053,98)</t>
  </si>
  <si>
    <t>Раздел 12. Наладка ЩР4, кабельных линий (ЭМ1.1 лист10)</t>
  </si>
  <si>
    <t>Накладные расходы 74% ФОТ (от 1 104,03)</t>
  </si>
  <si>
    <t>Сметная прибыль 36% ФОТ (от 1 104,03)</t>
  </si>
  <si>
    <t>Раздел 13. Наладка ЩР5, кабельных линий  (ЭМ1.1 лист11)</t>
  </si>
  <si>
    <t>Накладные расходы 74% ФОТ (от 3 058,00)</t>
  </si>
  <si>
    <t>Сметная прибыль 36% ФОТ (от 3 058,00)</t>
  </si>
  <si>
    <t>Накладные расходы 74% ФОТ (от 2 760,07)</t>
  </si>
  <si>
    <t>Сметная прибыль 36% ФОТ (от 2 760,07)</t>
  </si>
  <si>
    <t>Накладные расходы 74% ФОТ (от 1 482,89)</t>
  </si>
  <si>
    <t>Сметная прибыль 36% ФОТ (от 1 482,89)</t>
  </si>
  <si>
    <t>Накладные расходы 74% ФОТ (от 4 633,12)</t>
  </si>
  <si>
    <t>Сметная прибыль 36% ФОТ (от 4 633,12)</t>
  </si>
  <si>
    <t>Раздел 14. Наладка ЩР6, кабельных линий  (ЭМ1.1 лист12)</t>
  </si>
  <si>
    <t>Накладные расходы 74% ФОТ (от 6 116,01)</t>
  </si>
  <si>
    <t>Сметная прибыль 36% ФОТ (от 6 116,01)</t>
  </si>
  <si>
    <t>Накладные расходы 74% ФОТ (от 1 853,61)</t>
  </si>
  <si>
    <t>Сметная прибыль 36% ФОТ (от 1 853,61)</t>
  </si>
  <si>
    <t>Накладные расходы 74% ФОТ (от 5 791,40)</t>
  </si>
  <si>
    <t>Сметная прибыль 36% ФОТ (от 5 791,40)</t>
  </si>
  <si>
    <t>Раздел 15. Наладка ЩР7, кабельных линий (ЭМ1.1 лист13)</t>
  </si>
  <si>
    <t>Накладные расходы 74% ФОТ (от 4 588,36)</t>
  </si>
  <si>
    <t>Сметная прибыль 36% ФОТ (от 4 588,36)</t>
  </si>
  <si>
    <t>Накладные расходы 74% ФОТ (от 5 351,51)</t>
  </si>
  <si>
    <t>Сметная прибыль 36% ФОТ (от 5 351,51)</t>
  </si>
  <si>
    <t>Накладные расходы 74% ФОТ (от 1 424,12)</t>
  </si>
  <si>
    <t>Сметная прибыль 36% ФОТ (от 1 424,12)</t>
  </si>
  <si>
    <t>Раздел 16. Наладка ЩР8, кабельных линий (ЭМ1.1 лист14)</t>
  </si>
  <si>
    <t>Накладные расходы 74% ФОТ (от 2 293,96)</t>
  </si>
  <si>
    <t>Сметная прибыль 36% ФОТ (от 2 293,96)</t>
  </si>
  <si>
    <t>Раздел 17. Наладка ЩРВ1, кабельных линий (ЭМ1.1 лист15)</t>
  </si>
  <si>
    <t>Накладные расходы 74% ФОТ (от 1 146,98)</t>
  </si>
  <si>
    <t>Сметная прибыль 36% ФОТ (от 1 146,98)</t>
  </si>
  <si>
    <t>Накладные расходы 74% ФОТ (от 9 174,01)</t>
  </si>
  <si>
    <t>Сметная прибыль 36% ФОТ (от 9 174,01)</t>
  </si>
  <si>
    <t>Накладные расходы 74% ФОТ (от 7 728,20)</t>
  </si>
  <si>
    <t>Сметная прибыль 36% ФОТ (от 7 728,20)</t>
  </si>
  <si>
    <t>Накладные расходы 74% ФОТ (от 4 263,30)</t>
  </si>
  <si>
    <t>Сметная прибыль 36% ФОТ (от 4 263,30)</t>
  </si>
  <si>
    <t>Накладные расходы 74% ФОТ (от 13 320,22)</t>
  </si>
  <si>
    <t>Сметная прибыль 36% ФОТ (от 13 320,22)</t>
  </si>
  <si>
    <t>Накладные расходы 74% ФОТ (от 5 221,76)</t>
  </si>
  <si>
    <t>Сметная прибыль 36% ФОТ (от 5 221,76)</t>
  </si>
  <si>
    <t>Раздел 18. Наладка ЩРВ2, кабельных линий (ЭМ1.1 лист16)</t>
  </si>
  <si>
    <t>Накладные расходы 74% ФОТ (от 7 176,18)</t>
  </si>
  <si>
    <t>Сметная прибыль 36% ФОТ (от 7 176,18)</t>
  </si>
  <si>
    <t>Накладные расходы 74% ФОТ (от 3 151,14)</t>
  </si>
  <si>
    <t>Сметная прибыль 36% ФОТ (от 3 151,14)</t>
  </si>
  <si>
    <t>Накладные расходы 74% ФОТ (от 9 845,38)</t>
  </si>
  <si>
    <t>Сметная прибыль 36% ФОТ (от 9 845,38)</t>
  </si>
  <si>
    <t>Раздел 19. Наладка ЩТХ1.1, ЩТХ1.2, ЩТХ1.3, ЩТХ1.4, кабельных линий 1 этап ЭМ 2.1</t>
  </si>
  <si>
    <t>Накладные расходы 74% ФОТ (от 6 624,17)</t>
  </si>
  <si>
    <t>Сметная прибыль 36% ФОТ (от 6 624,17)</t>
  </si>
  <si>
    <t>Раздел 20. Наладка ЩО1, кабельных линий ЭО 1</t>
  </si>
  <si>
    <t>Накладные расходы 74% ФОТ (от 552,01)</t>
  </si>
  <si>
    <t>Сметная прибыль 36% ФОТ (от 552,01)</t>
  </si>
  <si>
    <t>ФЕРп01-12-029-01</t>
  </si>
  <si>
    <t>Испытание цепи вторичной коммутации
(испытание)</t>
  </si>
  <si>
    <t>Накладные расходы 74% ФОТ (от 7 059,99)</t>
  </si>
  <si>
    <t>Сметная прибыль 36% ФОТ (от 7 059,99)</t>
  </si>
  <si>
    <t>Раздел 21. Наладка ЩО2, кабельных линий</t>
  </si>
  <si>
    <t>Накладные расходы 74% ФОТ (от 12 235,63)</t>
  </si>
  <si>
    <t>Сметная прибыль 36% ФОТ (от 12 235,63)</t>
  </si>
  <si>
    <t>Накладные расходы 74% ФОТ (от 3 530,00)</t>
  </si>
  <si>
    <t>Сметная прибыль 36% ФОТ (от 3 530,00)</t>
  </si>
  <si>
    <t>Раздел 22. Наладка ЩО3, кабельных линий</t>
  </si>
  <si>
    <t>Накладные расходы 74% ФОТ (от 4 968,13)</t>
  </si>
  <si>
    <t>Сметная прибыль 36% ФОТ (от 4 968,13)</t>
  </si>
  <si>
    <t>Раздел 23. Наладка ЩАО, кабельных линий</t>
  </si>
  <si>
    <t>Накладные расходы 74% ФОТ (от 5 295,00)</t>
  </si>
  <si>
    <t>Сметная прибыль 36% ФОТ (от 5 295,00)</t>
  </si>
  <si>
    <t>Накладные расходы 74% ФОТ (от 2 595,05)</t>
  </si>
  <si>
    <t>Сметная прибыль 36% ФОТ (от 2 595,05)</t>
  </si>
  <si>
    <t>Накладные расходы 74% ФОТ (от 8 107,96)</t>
  </si>
  <si>
    <t>Сметная прибыль 36% ФОТ (от 8 107,96)</t>
  </si>
  <si>
    <t>Раздел 25. Наладка ЩУО2.1, ЩУО2.2, ЩУО3.1, ЩУО3.2</t>
  </si>
  <si>
    <t>Испытание цепи вторичной коммутации  (кнопка без фиксации с индикатором)
(испытание)</t>
  </si>
  <si>
    <t>Раздел 27. Испытание заземляющего устройства и системы уравнивания потенциалов</t>
  </si>
  <si>
    <t>ФЕРп01-11-010-01</t>
  </si>
  <si>
    <t>Измерение сопротивления растеканию тока: заземлителя
(измерение)</t>
  </si>
  <si>
    <t>Накладные расходы 74% ФОТ (от 579,14)</t>
  </si>
  <si>
    <t>Сметная прибыль 36% ФОТ (от 579,14)</t>
  </si>
  <si>
    <t>ФЕРп01-11-011-01</t>
  </si>
  <si>
    <t>Проверка наличия цепи между заземлителями и заземленными элементами
(100 измерений)</t>
  </si>
  <si>
    <t>Накладные расходы 74% ФОТ (от 32 036,10)</t>
  </si>
  <si>
    <t>Сметная прибыль 36% ФОТ (от 32 036,10)</t>
  </si>
  <si>
    <t>СМЕТА № 09-01-04</t>
  </si>
  <si>
    <t>на Утилизация строительного мусора, АО " МЕТРОВАГОНМАШ"</t>
  </si>
  <si>
    <t>Раздел 1. Утилизация строительного мусора</t>
  </si>
  <si>
    <t>Договор № 13УТ от 15.09.2023</t>
  </si>
  <si>
    <t>Утилизация строительного мусора. ЛС №02-01-01 Конструктивные решения. Цех №417. Марка КЖ1. Этап 1
(т)</t>
  </si>
  <si>
    <t>Утилизация строительного мусора. ЛС №02-01-03 Архитектурные решения. Цех №417. Марка АР2. Этап 1
(т)</t>
  </si>
  <si>
    <t>Утилизация строительного мусора. ЛС №02-01-04 Архитектурно-строительные решения. Цех №417. Марка АС1. Этап 1
(т)</t>
  </si>
  <si>
    <t>Утилизация строительного мусора. ЛС №02-01-05 Архитектурно-строительные решения. Цех №417. Марка АС2. Этап 1
(т)</t>
  </si>
  <si>
    <t>Утилизация строительного мусора. ЛС №02-01-08 Внутренние сети водопровода и канализации. 1 этап.
(т)</t>
  </si>
  <si>
    <t>Утилизация строительного мусора. ЛС №04-01-01 Наружные сети электроснабжения. 1 этап
(т)</t>
  </si>
  <si>
    <t>Утилизация строительного мусора. ЛС №06-01-01 Наружные сети канализации. 1 этап
(т)</t>
  </si>
  <si>
    <r>
      <t>Монтаж металлического хомута высокой нагрузки с резин. профилем и гайкой 2 1/2" (74-80) (для трубы Ø65)</t>
    </r>
    <r>
      <rPr>
        <sz val="10"/>
        <rFont val="Arial"/>
        <family val="2"/>
        <charset val="204"/>
      </rPr>
      <t xml:space="preserve"> IKA 12065 </t>
    </r>
  </si>
  <si>
    <r>
      <t>Монтаж металлического хомута высокой нагрузки с резин. профилем и гайкой 2" (59-66) (для трубы Ø50)</t>
    </r>
    <r>
      <rPr>
        <sz val="10"/>
        <rFont val="Arial"/>
        <family val="2"/>
        <charset val="204"/>
      </rPr>
      <t xml:space="preserve"> IKA 12050</t>
    </r>
  </si>
  <si>
    <r>
      <t>Монтаж металлического хомута высокой нагрузки с резин. профилем и гайкой 1 1/2" (45-53) (для трубы Ø40)</t>
    </r>
    <r>
      <rPr>
        <sz val="10"/>
        <rFont val="Arial"/>
        <family val="2"/>
        <charset val="204"/>
      </rPr>
      <t xml:space="preserve"> IKA 12040</t>
    </r>
  </si>
  <si>
    <r>
      <t>Монтаж металлического хомута высокой нагрузки с резин. профилем и гайкой 1 1/4" (39-46) (для трубы Ø32)</t>
    </r>
    <r>
      <rPr>
        <sz val="10"/>
        <rFont val="Arial"/>
        <family val="2"/>
        <charset val="204"/>
      </rPr>
      <t xml:space="preserve"> IKA 12032</t>
    </r>
  </si>
  <si>
    <r>
      <t>Монтаж металлического хомута высокой нагрузки с резин. профилем и гайкой  1" (32-38) (для трубы Ø25)</t>
    </r>
    <r>
      <rPr>
        <sz val="10"/>
        <rFont val="Arial"/>
        <family val="2"/>
        <charset val="204"/>
      </rPr>
      <t xml:space="preserve"> IKA 12025</t>
    </r>
  </si>
  <si>
    <r>
      <t>Монтаж трубы стальной электросварной прямошовной Ø108×4 ГОСТ 10704-91</t>
    </r>
    <r>
      <rPr>
        <sz val="10"/>
        <rFont val="Arial"/>
        <family val="2"/>
        <charset val="204"/>
      </rPr>
      <t xml:space="preserve"> с окраской 2 раза</t>
    </r>
  </si>
  <si>
    <r>
      <t>Монтаж трубы стальной электросварной прямошовной Ø57×3 ГОСТ 10704-91</t>
    </r>
    <r>
      <rPr>
        <sz val="10"/>
        <rFont val="Arial"/>
        <family val="2"/>
        <charset val="204"/>
      </rPr>
      <t xml:space="preserve"> с окраской 2 раза</t>
    </r>
  </si>
  <si>
    <r>
      <t>Монтаж клапана чугунного углового 125˚ с муфтой и контрагайкой Ру 1,0 Мпа Ду=50мм.</t>
    </r>
    <r>
      <rPr>
        <sz val="10"/>
        <rFont val="Arial"/>
        <family val="2"/>
        <charset val="204"/>
      </rPr>
      <t xml:space="preserve"> РПТК 50</t>
    </r>
  </si>
  <si>
    <r>
      <t>Ствол пожарный ручной Ø16 ГС-50</t>
    </r>
    <r>
      <rPr>
        <sz val="10"/>
        <rFont val="Arial"/>
        <family val="2"/>
        <charset val="204"/>
      </rPr>
      <t xml:space="preserve"> ГОСТ 9923-80</t>
    </r>
  </si>
  <si>
    <r>
      <t>Монтаж металлического хомута высокой нагрузки с резин. профилем и гайкой 4 (108-116) (для трубы Ø108×4)</t>
    </r>
    <r>
      <rPr>
        <sz val="10"/>
        <rFont val="Arial"/>
        <family val="2"/>
        <charset val="204"/>
      </rPr>
      <t xml:space="preserve"> IKA 12100 </t>
    </r>
  </si>
  <si>
    <r>
      <t>Монтаж металлического хомута высокой нагрузки с резин. профилем и гайкой 2" (59-66) (для трубы Ø57×3)</t>
    </r>
    <r>
      <rPr>
        <sz val="10"/>
        <rFont val="Arial"/>
        <family val="2"/>
        <charset val="204"/>
      </rPr>
      <t xml:space="preserve"> IKA 12050</t>
    </r>
  </si>
  <si>
    <t xml:space="preserve">  шт</t>
  </si>
  <si>
    <t xml:space="preserve"> шт</t>
  </si>
  <si>
    <t xml:space="preserve">Укладка звеньевого пути в прямых и кривых новыми рельсами (рельсы типа Р65, длиной 12,5м на ж/б шпалах с эпюрой шпал 1840шт/км с разделанным промежуточным скреплением типа Р65 </t>
  </si>
  <si>
    <t>Лист t=12 (4 шт)</t>
  </si>
  <si>
    <t>Лист t=30 (4 шт)</t>
  </si>
  <si>
    <t>Укладка звеньевого пути в прямых и кривых новыми рельсами (рельсы типа Р65, длиной 12,5м на ж/б шпалах с эпюрой шпал 1840шт/км с разделанным промежуточным скреплением типа Р65</t>
  </si>
  <si>
    <t>м²</t>
  </si>
  <si>
    <t>Установка фланца стального плоского приварного 12Х18Н10Т ГОСТ 33259-2015 DN 100мм, PN10 кгс/см².</t>
  </si>
  <si>
    <t>Установка фланца стального плоского приварного 12Х18Н10Т ГОСТ 33259-2015 DN 20мм, PN10 кгс/см².</t>
  </si>
  <si>
    <t>Установка фланца стального плоского приварного 12Х18Н10Т ГОСТ 33259-2015 DN 200мм, PN10 кгс/см².</t>
  </si>
  <si>
    <t>Шайба двухвитковая, м²5</t>
  </si>
  <si>
    <r>
      <t>м</t>
    </r>
    <r>
      <rPr>
        <sz val="12"/>
        <color theme="1"/>
        <rFont val="Calibri"/>
        <family val="2"/>
        <charset val="204"/>
      </rPr>
      <t>³</t>
    </r>
  </si>
  <si>
    <t>м³</t>
  </si>
  <si>
    <t>Канальный вентилятор: L=4025м³/ч, Р=300Па</t>
  </si>
  <si>
    <t>Канальный вентилятор: L=580м³, Р=160Па</t>
  </si>
  <si>
    <t>Канальный вентилятор: L=300м³, Р=150Па</t>
  </si>
  <si>
    <t xml:space="preserve">Канальный вентилятор: L=980м³, Р=200Па </t>
  </si>
  <si>
    <t xml:space="preserve">Канальный вентилятор: L=1200м³, Р=210Па </t>
  </si>
  <si>
    <t xml:space="preserve">Канальный вентилятор: L=910м³, Р=180Па </t>
  </si>
  <si>
    <t xml:space="preserve">Вентилятор осевой: L=12600м³, Р=500Па </t>
  </si>
  <si>
    <t>Вентилятор дымоудаления осевой: L=18000м³, Р=600Па</t>
  </si>
  <si>
    <t>(13,5 м³/мин, 8 атм.) в к-т с пакетом зимнего запуска.</t>
  </si>
  <si>
    <t>Канальный вентилятор: L=7690м³, Р=400Па</t>
  </si>
  <si>
    <t>Канальный вентилятор: L=2240м³, Р=450Па</t>
  </si>
  <si>
    <t>Канальный вентилятор: L=5460м³, Р=500Па</t>
  </si>
  <si>
    <t>130-23-Эм³ Силовое электрооборудование</t>
  </si>
  <si>
    <t>Затирка поверхности лотка в колодце (железнение) цементом м³00</t>
  </si>
  <si>
    <t>Квадратое 600х900</t>
  </si>
  <si>
    <t>Окраска потолка силикатой краской за 2 раза</t>
  </si>
  <si>
    <t>Керамогранитая плитка</t>
  </si>
  <si>
    <t>Керамогранитая плитка с шероховатой поверхностью</t>
  </si>
  <si>
    <t>Окраска стен силикатой краской за 2 раза</t>
  </si>
  <si>
    <t>Лестичная клетка</t>
  </si>
  <si>
    <t>Перекрытие лестичной клетки</t>
  </si>
  <si>
    <t>Устройство уплотительной терморазделяющей полосы</t>
  </si>
  <si>
    <t>Устройство лестичных маршей</t>
  </si>
  <si>
    <t>Устройство монолитых плит из бетона кл. В20 F100 W4</t>
  </si>
  <si>
    <t>Устройство металлической лестицы</t>
  </si>
  <si>
    <t>Устройство монолитого железобетонного пола из бетона кл. В25 толщиной 80 мм</t>
  </si>
  <si>
    <t>Устройство бортика из цементо-песчаного раствора М100 F150</t>
  </si>
  <si>
    <t>Монтаж уплотительного жгута ПРП 30х40 мм</t>
  </si>
  <si>
    <t>Заделка пространства между воздуховодами и строительными конструкциями монтажной огнезащитой пеной типа Технониколь 240 PROFESSIONAL Расход огнез. пены</t>
  </si>
  <si>
    <t>Устройство бортика вокруг стакана из цементо-песчаного раствора М100 F150</t>
  </si>
  <si>
    <t>Профили стальные гнутые замкнутые квадратые 200х6 сталь марки С245</t>
  </si>
  <si>
    <t>Профили стальные гнутые замкнутые квадратые 100х4 сталь марки С245</t>
  </si>
  <si>
    <t>Монтаж распорок, ригелей, в том числе: 
Профили стальные гнутые замкнутые квадратые 100х4</t>
  </si>
  <si>
    <t xml:space="preserve">Устройство огнезащитой краски по металлу </t>
  </si>
  <si>
    <t>Огнетушитель углекислотый 2,9л. Масса заряда до 2кг. ОУ-2 (10122 я) ООО "Ярпожинвест"</t>
  </si>
  <si>
    <t>Коммутатор сетевой гигабитый 6 портовый</t>
  </si>
  <si>
    <t>Стандартый анкер с болтом М8</t>
  </si>
  <si>
    <t>Клапан обратый ф160</t>
  </si>
  <si>
    <t xml:space="preserve">Защитое ограждение </t>
  </si>
  <si>
    <t>Огнезащитое комбинированное покрытие воздуховодов EI 60 δ=5 мм</t>
  </si>
  <si>
    <t xml:space="preserve">Труба квадратого сечения 120х4 из сталь толщ. 8 мм
</t>
  </si>
  <si>
    <t>трубы квадратого 100х4 сечения С245 т 0,188</t>
  </si>
  <si>
    <t>трубы квадратого 100х4 сечения С245</t>
  </si>
  <si>
    <t>Раствор цементо-песчаный М50</t>
  </si>
  <si>
    <t>Уплотение грунта основания</t>
  </si>
  <si>
    <t>Обратая засыпка грунтом</t>
  </si>
  <si>
    <t>Обратая засыпка вручную</t>
  </si>
  <si>
    <t>Фундаментая плита</t>
  </si>
  <si>
    <t>Устройство монолитой железобетонной фундаментой плиты из бетона класса В25; F200; W6</t>
  </si>
  <si>
    <t>Ворота откатые противопожарные 8000х5000h EI-30</t>
  </si>
  <si>
    <t>Устройство монолитых железобетонных перемычек из бетона кл. В25, W4, F100</t>
  </si>
  <si>
    <t>Штукатурка улучшенная цементая</t>
  </si>
  <si>
    <t>Устройство монолитого железобетонного подстилающего слоя пола из бетона кл. В25, W4, F50 толщиной 150 мм</t>
  </si>
  <si>
    <t>Устройство монолитого железобетонного пола из жаропрочного бетона (на высокоглиноземистом цементе с шамотым заполнителем) кл. В25 толщиной 80 мм</t>
  </si>
  <si>
    <t>Устройство монолитых ЖБ фундаментов из бетон кл. В25, W4, F 50 под домкраты</t>
  </si>
  <si>
    <t>Устройство монолитых железобетонных лотков из бетона кл. В25, W4, F50</t>
  </si>
  <si>
    <t>Цементый раствор М150</t>
  </si>
  <si>
    <t>штукатурка  цементая</t>
  </si>
  <si>
    <t>Габаритые размеры: 1700 мм х 1200 мм х 1580 мм.</t>
  </si>
  <si>
    <t>Установка осушителя воздуха адсорбционного ОВА – 0870 14,5 м³/мин. 220В/50Гц. Габаритые размеры: 1175 мм х 640 мм х 2260 мм.</t>
  </si>
  <si>
    <t>Установка воздухосборника ВВ-0,9-1,0-УХЛ1, V=0,9 м³; Р=1,0 Мпа. Габаритые размеры: Ф900 мм х 2100 мм.</t>
  </si>
  <si>
    <t>Маты минераловатые толщиной 50 мм</t>
  </si>
  <si>
    <t>Объекты транспортого хозяйства и связи</t>
  </si>
  <si>
    <t>Сооружение земляного полота</t>
  </si>
  <si>
    <t>Устройство балластого слоя ж/д пути под подошвой шпалы (h)20см</t>
  </si>
  <si>
    <t xml:space="preserve"> - из щебня балластого фр.25-60 </t>
  </si>
  <si>
    <t xml:space="preserve">Щебень балластый фр.25-60 </t>
  </si>
  <si>
    <t>Монтаж муфты защитой (для прохода через стенку ж.б. колодца) для НПВХ трубы ∅160</t>
  </si>
  <si>
    <t>Заполнение межтрубного пространства в футляре цементо-песчаной смесью (цемент М100)</t>
  </si>
  <si>
    <t>п/м</t>
  </si>
  <si>
    <t xml:space="preserve"> п/м</t>
  </si>
  <si>
    <t>Монтаж фахверковых стоек массой до 1,0 т</t>
  </si>
  <si>
    <t>Монтаж гильз из трубы ст Ø80×4,0 L=0,5м. ГОСТ 10704-91</t>
  </si>
  <si>
    <t>Монтаж гильз из трубы ст Ø40×3,5 L=0,5м. ГОСТ 10704-91</t>
  </si>
  <si>
    <t>Монтаж гильз из трубы ст Ø65×4,0 L=0,5м. ГОСТ 10704-91</t>
  </si>
  <si>
    <t>Монтаж гильзы из трубы ст Ø325×5,0 L=0,5м.</t>
  </si>
  <si>
    <t>Монтаж вент клапана DN110 для невентилируемых канализационных стояков</t>
  </si>
  <si>
    <t>Вставка RJ-45 (8P8C), кат 5e, 110 IDC, монтаж инструментом NE-TOOL, белая</t>
  </si>
  <si>
    <t>Кабель витая пара неэкранированный U/UTP 4x2x0,51 кат 5е, материал оболочки LSZH (нг(А)-HF)</t>
  </si>
  <si>
    <t>Монтаж прочих материалов в тч.</t>
  </si>
  <si>
    <t>Круг д.18 стальной горячекатанный ГОСТ 2590-2006 д. 20 Ст3</t>
  </si>
  <si>
    <t>Модульные здания</t>
  </si>
  <si>
    <t>Перегородки гипсокартонные типа С112 к-тлексной системы КНАУФ толщиной 100 мм с облицовкой 2мя листами ГКЛ (толщиной 12,5мм) со звукоизолирующим слоем из минераловатых плит Лайт Баттс толщиной 50 мм</t>
  </si>
  <si>
    <t>Трубопровод из полипропиленовой трубы (в к-тлекте с фасонными частями и крепежом) PP-R PN20 Ø32×5,4 VALTEC</t>
  </si>
  <si>
    <t>Трубопровод из полипропиленовой трубы (в к-тлекте с фасонными частями и крепежом) PP-R PN20 Ø25×4,2 VALTEC</t>
  </si>
  <si>
    <t>Трубопровод из полипропиленовой трубы (в к-тлекте с фасонными частями и крепежом) PP-R PN20 Ø20×3,4 VALTEC</t>
  </si>
  <si>
    <t>Монтаж балансировочного клапана dn32 pn16 для горячего водоснабжения марки Alwa-Kambi-4 V1810Y0032 HONEYWELL в к-тлекте с терморегулирующим приводом VA2400B002 для диапазона температур 2…130˚С</t>
  </si>
  <si>
    <t>Монтаж осевого сильфонного к-тенсатора "Энергия-Аква" Ду50мм с многослойным сильфоном и декоративно-защитым кожухом (присоединение-резьба) 16.050.32/10.2 "Протон-Энергия"</t>
  </si>
  <si>
    <t>Монтаж осевого сильфонного к-тенсатора "Энергия-Аква" Ду32мм с многослойным сильфоном и декоративно-защитым кожухом (присоединение-резьба) 16.032.32/10.2 "Протон-Энергия"</t>
  </si>
  <si>
    <t>Монтаж душевого поддона мелкого 800×800 в к-тлекте с сифоном XD-2101-800</t>
  </si>
  <si>
    <t>Монтаж к-тлекта лотков b=160 мм с трапоприямками</t>
  </si>
  <si>
    <t>Монтажный к-тлект</t>
  </si>
  <si>
    <t>Монтаж к-тлектов автоматики</t>
  </si>
  <si>
    <t>Монтаж отопительных приборов в к-тлекте с запорно-регулирующей арматурой</t>
  </si>
  <si>
    <t>Радиатор секционный биметаллический высотой 500 мм с кронштейнами и к-тлектом крепления</t>
  </si>
  <si>
    <t>Монтажный присоединительный к-тлект 1/2" и к-тлект креплений</t>
  </si>
  <si>
    <t>к-тлект для бокового подключения радиатора (термостатический клапан прямой ф15, вентиль на обратую подводку запорный прямой ф15, термостатический элемент 8-32С)</t>
  </si>
  <si>
    <t>к-тлект крепежа и расходных материалов</t>
  </si>
  <si>
    <t>Розетка к-тьютерная RJ-45 серии "Viva", установка в кабель-каналы, кат 5е</t>
  </si>
  <si>
    <t xml:space="preserve">Розетка к-тьютерная RJ-45 настенная, IP66, с откидной крышкой </t>
  </si>
  <si>
    <t xml:space="preserve">Корпус настенной розетки к-тьютерной для 1 вставки </t>
  </si>
  <si>
    <t>Угол горизонтальный 90° 100х50 мм в к-тлекте с крепежными элементами</t>
  </si>
  <si>
    <t>к-тлект автоматики П1 (шкаф управления, датчики, реле, частотый преобразователь)</t>
  </si>
  <si>
    <t>Крепеж, к-тлектующие, расходные материалы</t>
  </si>
  <si>
    <t>Устройство металлического каркаса помещения к-трессорной</t>
  </si>
  <si>
    <t>Монтаж стеновых сэндвич-панелей с минераловатым утеплителем толщиной 100 мм с к-тлектующими</t>
  </si>
  <si>
    <t>Устройство стен потолков к-трессорной(Монтаж стеновых, кровельных сэндвич-панелей)</t>
  </si>
  <si>
    <t>Фундаментая плита наружной установки под воздухосборник и к-трессоры</t>
  </si>
  <si>
    <t>к-тлект крепления № 3 хомут 60х60 промежуточный</t>
  </si>
  <si>
    <t>Полы сварочного цеха и к-трессорной</t>
  </si>
  <si>
    <t xml:space="preserve">Установка к-трессора винт ДЭН-75Ш ТВЖ «Плюс» </t>
  </si>
  <si>
    <t>Установка к-тенсатора сильфонного осевого: КСО ARM 100-16-30 Фланцевый</t>
  </si>
  <si>
    <t>Щит управления к-трессорами</t>
  </si>
  <si>
    <t>к-тлект автоматики КА231018270-ЧХВ</t>
  </si>
  <si>
    <t>к-тлект автоматики КА231018271-ЧХВ</t>
  </si>
  <si>
    <t>к-тлект автоматики КА231018272-ЧХВ</t>
  </si>
  <si>
    <t>к-тлект автоматики КА231018273-ЧХВ</t>
  </si>
  <si>
    <t>к-тлект автоматики КА231018274-ЧХВ</t>
  </si>
  <si>
    <t>к-тлект автоматики КА231018275-ЧХВ</t>
  </si>
  <si>
    <t>к-тлект автоматики КА237804245-ЧХВ</t>
  </si>
  <si>
    <t>к-тлект автоматики и частотый преобразователь 2,2кВт, 380В для системы В1</t>
  </si>
  <si>
    <t>к-тлект автоматики и частотый преобразователь 4,0кВт, 380В для системы В2</t>
  </si>
  <si>
    <t>Монтаж муфты противопожарной ОГРАКС п/м-110</t>
  </si>
  <si>
    <t>Монтаж муфты противопожарной ОГРАКС п/м-50</t>
  </si>
  <si>
    <t>Анкер-шп/млька HST M16х140/25</t>
  </si>
  <si>
    <t>130-23-ЭМ Силовое электрооборудование</t>
  </si>
  <si>
    <r>
      <t>м</t>
    </r>
    <r>
      <rPr>
        <sz val="10"/>
        <rFont val="Calibri"/>
        <family val="2"/>
        <charset val="204"/>
      </rPr>
      <t>²</t>
    </r>
  </si>
  <si>
    <t>Учитывается покраска в 2 слоя???</t>
  </si>
  <si>
    <t>Мне не понятна какая должна быз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</si>
</sst>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0.000"/>
    <numFmt numFmtId="165" formatCode="0.0"/>
    <numFmt numFmtId="166" formatCode="0.0000"/>
    <numFmt numFmtId="167" formatCode="0.00000"/>
    <numFmt numFmtId="168" formatCode="0.000000"/>
    <numFmt numFmtId="169" formatCode="0.0000000"/>
    <numFmt numFmtId="170" formatCode="_-* #,##0.00\ _₽_-;\-* #,##0.00\ _₽_-;_-* &quot;-&quot;??\ _₽_-;_-@_-"/>
    <numFmt numFmtId="171" formatCode="_-* #,##0.0000_-;\-* #,##0.0000_-;_-* &quot;-&quot;??_-;_-@_-"/>
    <numFmt numFmtId="172" formatCode="_-* #,##0_-;\-* #,##0_-;_-* &quot;-&quot;??_-;_-@_-"/>
    <numFmt numFmtId="173" formatCode="_-* #,##0.000\ _₽_-;\-* #,##0.000\ _₽_-;_-* &quot;-&quot;???\ _₽_-;_-@_-"/>
  </numFmts>
  <fonts count="48" x14ac:knownFonts="1">
    <font>
      <sz val="11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b/>
      <sz val="14"/>
      <name val="Arial"/>
      <family val="2"/>
      <charset val="204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sz val="10"/>
      <name val="Arial Cyr"/>
      <charset val="204"/>
    </font>
    <font>
      <sz val="9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i/>
      <sz val="12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Times New Roman Cyr"/>
      <charset val="204"/>
    </font>
    <font>
      <sz val="12"/>
      <color rgb="FFFF0000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</font>
    <font>
      <b/>
      <sz val="12"/>
      <name val="Arial"/>
      <family val="2"/>
      <charset val="204"/>
    </font>
    <font>
      <b/>
      <sz val="12"/>
      <color theme="0"/>
      <name val="Calibri"/>
      <family val="2"/>
      <charset val="204"/>
      <scheme val="minor"/>
    </font>
    <font>
      <b/>
      <sz val="10"/>
      <color theme="0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i/>
      <u/>
      <sz val="10"/>
      <color rgb="FF000000"/>
      <name val="Arial"/>
      <family val="2"/>
      <charset val="204"/>
    </font>
    <font>
      <i/>
      <u/>
      <sz val="10"/>
      <name val="Arial"/>
      <family val="2"/>
      <charset val="204"/>
    </font>
    <font>
      <i/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FF0000"/>
      <name val="Arial"/>
      <family val="2"/>
      <charset val="204"/>
    </font>
    <font>
      <i/>
      <sz val="12"/>
      <color theme="1"/>
      <name val="Calibri"/>
      <family val="2"/>
      <charset val="204"/>
      <scheme val="minor"/>
    </font>
    <font>
      <b/>
      <sz val="11"/>
      <name val="Calibri"/>
      <family val="2"/>
      <charset val="204"/>
    </font>
    <font>
      <b/>
      <i/>
      <sz val="10"/>
      <color theme="1"/>
      <name val="Arial"/>
      <family val="2"/>
      <charset val="204"/>
    </font>
    <font>
      <sz val="12"/>
      <color theme="1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Calibri"/>
      <family val="2"/>
      <charset val="204"/>
    </font>
  </fonts>
  <fills count="2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59999389629810485"/>
        <bgColor rgb="FFFFFFFF"/>
      </patternFill>
    </fill>
    <fill>
      <patternFill patternType="solid">
        <fgColor theme="8" tint="0.59999389629810485"/>
        <bgColor rgb="FF1E4E79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rgb="FFFBE4D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DC2C9"/>
        <bgColor indexed="64"/>
      </patternFill>
    </fill>
    <fill>
      <patternFill patternType="solid">
        <fgColor rgb="FFFFFF99"/>
        <bgColor rgb="FFDEEAF6"/>
      </patternFill>
    </fill>
    <fill>
      <patternFill patternType="solid">
        <fgColor rgb="FFFFFF99"/>
        <bgColor indexed="64"/>
      </patternFill>
    </fill>
    <fill>
      <patternFill patternType="solid">
        <fgColor theme="9" tint="-0.249977111117893"/>
        <bgColor rgb="FF1E4E79"/>
      </patternFill>
    </fill>
    <fill>
      <patternFill patternType="solid">
        <fgColor theme="9" tint="-0.249977111117893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9" fillId="0" borderId="0"/>
    <xf numFmtId="0" fontId="3" fillId="0" borderId="0"/>
    <xf numFmtId="0" fontId="10" fillId="0" borderId="0"/>
  </cellStyleXfs>
  <cellXfs count="454">
    <xf numFmtId="0" fontId="0" fillId="0" borderId="0" xfId="0"/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0" fontId="6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6" fillId="0" borderId="0" xfId="0" applyFont="1" applyAlignment="1">
      <alignment vertical="top"/>
    </xf>
    <xf numFmtId="0" fontId="8" fillId="0" borderId="0" xfId="0" applyFont="1" applyAlignment="1">
      <alignment wrapText="1"/>
    </xf>
    <xf numFmtId="0" fontId="9" fillId="0" borderId="0" xfId="0" applyFont="1" applyAlignment="1">
      <alignment vertical="top"/>
    </xf>
    <xf numFmtId="0" fontId="9" fillId="0" borderId="0" xfId="0" applyFont="1" applyAlignment="1">
      <alignment horizontal="center" vertical="top"/>
    </xf>
    <xf numFmtId="0" fontId="6" fillId="0" borderId="0" xfId="0" applyFont="1"/>
    <xf numFmtId="0" fontId="6" fillId="0" borderId="1" xfId="0" applyFont="1" applyBorder="1" applyAlignment="1">
      <alignment horizontal="left"/>
    </xf>
    <xf numFmtId="0" fontId="4" fillId="0" borderId="1" xfId="0" applyFont="1" applyBorder="1"/>
    <xf numFmtId="2" fontId="6" fillId="0" borderId="0" xfId="0" applyNumberFormat="1" applyFont="1" applyAlignment="1">
      <alignment horizontal="right"/>
    </xf>
    <xf numFmtId="0" fontId="6" fillId="0" borderId="0" xfId="0" applyFont="1" applyAlignment="1">
      <alignment horizontal="left"/>
    </xf>
    <xf numFmtId="2" fontId="6" fillId="0" borderId="0" xfId="0" applyNumberFormat="1" applyFont="1"/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11" fillId="0" borderId="3" xfId="0" applyFont="1" applyBorder="1" applyAlignment="1">
      <alignment horizontal="center" vertical="center"/>
    </xf>
    <xf numFmtId="0" fontId="12" fillId="0" borderId="0" xfId="0" applyFont="1" applyAlignment="1">
      <alignment wrapText="1"/>
    </xf>
    <xf numFmtId="1" fontId="4" fillId="2" borderId="3" xfId="0" applyNumberFormat="1" applyFont="1" applyFill="1" applyBorder="1" applyAlignment="1">
      <alignment horizontal="center" vertical="top" wrapText="1"/>
    </xf>
    <xf numFmtId="0" fontId="13" fillId="0" borderId="3" xfId="0" applyFont="1" applyBorder="1" applyAlignment="1">
      <alignment horizontal="left" vertical="top" wrapText="1"/>
    </xf>
    <xf numFmtId="0" fontId="4" fillId="0" borderId="3" xfId="0" applyFont="1" applyBorder="1" applyAlignment="1">
      <alignment vertical="top" wrapText="1"/>
    </xf>
    <xf numFmtId="164" fontId="4" fillId="0" borderId="3" xfId="0" applyNumberFormat="1" applyFont="1" applyBorder="1" applyAlignment="1">
      <alignment horizontal="center" vertical="top" wrapText="1"/>
    </xf>
    <xf numFmtId="4" fontId="4" fillId="0" borderId="3" xfId="0" applyNumberFormat="1" applyFont="1" applyBorder="1" applyAlignment="1">
      <alignment horizontal="right" vertical="top" wrapText="1"/>
    </xf>
    <xf numFmtId="0" fontId="4" fillId="0" borderId="9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right" vertical="top"/>
    </xf>
    <xf numFmtId="4" fontId="4" fillId="0" borderId="10" xfId="0" applyNumberFormat="1" applyFont="1" applyBorder="1" applyAlignment="1">
      <alignment horizontal="right" vertical="top"/>
    </xf>
    <xf numFmtId="2" fontId="4" fillId="0" borderId="3" xfId="0" applyNumberFormat="1" applyFont="1" applyBorder="1" applyAlignment="1">
      <alignment horizontal="center" vertical="top" wrapText="1"/>
    </xf>
    <xf numFmtId="1" fontId="4" fillId="0" borderId="3" xfId="0" applyNumberFormat="1" applyFont="1" applyBorder="1" applyAlignment="1">
      <alignment horizontal="center" vertical="top" wrapText="1"/>
    </xf>
    <xf numFmtId="165" fontId="4" fillId="0" borderId="3" xfId="0" applyNumberFormat="1" applyFont="1" applyBorder="1" applyAlignment="1">
      <alignment horizontal="center" vertical="top" wrapText="1"/>
    </xf>
    <xf numFmtId="166" fontId="4" fillId="0" borderId="3" xfId="0" applyNumberFormat="1" applyFont="1" applyBorder="1" applyAlignment="1">
      <alignment horizontal="center" vertical="top" wrapText="1"/>
    </xf>
    <xf numFmtId="0" fontId="11" fillId="0" borderId="0" xfId="0" applyFont="1" applyAlignment="1">
      <alignment wrapText="1"/>
    </xf>
    <xf numFmtId="167" fontId="4" fillId="0" borderId="3" xfId="0" applyNumberFormat="1" applyFont="1" applyBorder="1" applyAlignment="1">
      <alignment horizontal="center" vertical="top" wrapText="1"/>
    </xf>
    <xf numFmtId="4" fontId="13" fillId="0" borderId="3" xfId="0" applyNumberFormat="1" applyFont="1" applyBorder="1" applyAlignment="1">
      <alignment horizontal="right" vertical="top" wrapText="1"/>
    </xf>
    <xf numFmtId="0" fontId="13" fillId="0" borderId="0" xfId="0" applyFont="1" applyAlignment="1">
      <alignment wrapText="1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right" vertical="top"/>
    </xf>
    <xf numFmtId="0" fontId="4" fillId="0" borderId="0" xfId="0" applyFont="1" applyAlignment="1">
      <alignment horizontal="right"/>
    </xf>
    <xf numFmtId="0" fontId="6" fillId="0" borderId="0" xfId="0" applyFont="1" applyAlignment="1">
      <alignment horizontal="right" vertical="top"/>
    </xf>
    <xf numFmtId="0" fontId="6" fillId="0" borderId="0" xfId="0" applyFont="1" applyAlignment="1">
      <alignment wrapText="1"/>
    </xf>
    <xf numFmtId="168" fontId="4" fillId="0" borderId="3" xfId="0" applyNumberFormat="1" applyFont="1" applyBorder="1" applyAlignment="1">
      <alignment horizontal="center" vertical="top" wrapText="1"/>
    </xf>
    <xf numFmtId="169" fontId="4" fillId="0" borderId="3" xfId="0" applyNumberFormat="1" applyFont="1" applyBorder="1" applyAlignment="1">
      <alignment horizontal="center" vertical="top" wrapText="1"/>
    </xf>
    <xf numFmtId="0" fontId="13" fillId="0" borderId="7" xfId="0" applyFont="1" applyBorder="1" applyAlignment="1">
      <alignment horizontal="left" vertical="top" wrapText="1"/>
    </xf>
    <xf numFmtId="43" fontId="6" fillId="0" borderId="0" xfId="1" applyFont="1" applyAlignment="1">
      <alignment horizontal="right"/>
    </xf>
    <xf numFmtId="43" fontId="7" fillId="0" borderId="0" xfId="1" applyFont="1" applyAlignment="1">
      <alignment horizontal="center"/>
    </xf>
    <xf numFmtId="43" fontId="6" fillId="0" borderId="0" xfId="1" applyFont="1" applyAlignment="1">
      <alignment vertical="top"/>
    </xf>
    <xf numFmtId="43" fontId="8" fillId="0" borderId="0" xfId="1" applyFont="1" applyAlignment="1">
      <alignment wrapText="1"/>
    </xf>
    <xf numFmtId="43" fontId="9" fillId="0" borderId="0" xfId="1" applyFont="1" applyAlignment="1">
      <alignment vertical="top"/>
    </xf>
    <xf numFmtId="43" fontId="9" fillId="0" borderId="0" xfId="1" applyFont="1" applyAlignment="1">
      <alignment horizontal="center" vertical="top"/>
    </xf>
    <xf numFmtId="43" fontId="5" fillId="0" borderId="0" xfId="1" applyFont="1"/>
    <xf numFmtId="43" fontId="6" fillId="0" borderId="0" xfId="1" applyFont="1"/>
    <xf numFmtId="43" fontId="13" fillId="0" borderId="0" xfId="1" applyFont="1" applyAlignment="1">
      <alignment horizontal="left" vertical="top" wrapText="1"/>
    </xf>
    <xf numFmtId="43" fontId="4" fillId="0" borderId="0" xfId="1" applyFont="1"/>
    <xf numFmtId="170" fontId="5" fillId="0" borderId="0" xfId="0" applyNumberFormat="1" applyFont="1"/>
    <xf numFmtId="43" fontId="5" fillId="3" borderId="0" xfId="1" applyFont="1" applyFill="1"/>
    <xf numFmtId="0" fontId="5" fillId="3" borderId="0" xfId="0" applyFont="1" applyFill="1"/>
    <xf numFmtId="0" fontId="12" fillId="3" borderId="0" xfId="0" applyFont="1" applyFill="1" applyAlignment="1">
      <alignment wrapText="1"/>
    </xf>
    <xf numFmtId="0" fontId="11" fillId="3" borderId="0" xfId="0" applyFont="1" applyFill="1" applyAlignment="1">
      <alignment wrapText="1"/>
    </xf>
    <xf numFmtId="1" fontId="4" fillId="4" borderId="3" xfId="0" applyNumberFormat="1" applyFont="1" applyFill="1" applyBorder="1" applyAlignment="1">
      <alignment horizontal="center" vertical="top" wrapText="1"/>
    </xf>
    <xf numFmtId="0" fontId="13" fillId="3" borderId="3" xfId="0" applyFont="1" applyFill="1" applyBorder="1" applyAlignment="1">
      <alignment horizontal="left" vertical="top" wrapText="1"/>
    </xf>
    <xf numFmtId="0" fontId="4" fillId="3" borderId="3" xfId="0" applyFont="1" applyFill="1" applyBorder="1" applyAlignment="1">
      <alignment vertical="top" wrapText="1"/>
    </xf>
    <xf numFmtId="2" fontId="4" fillId="3" borderId="3" xfId="0" applyNumberFormat="1" applyFont="1" applyFill="1" applyBorder="1" applyAlignment="1">
      <alignment horizontal="center" vertical="top" wrapText="1"/>
    </xf>
    <xf numFmtId="4" fontId="4" fillId="3" borderId="3" xfId="0" applyNumberFormat="1" applyFont="1" applyFill="1" applyBorder="1" applyAlignment="1">
      <alignment horizontal="right" vertical="top" wrapText="1"/>
    </xf>
    <xf numFmtId="0" fontId="4" fillId="3" borderId="9" xfId="0" applyFont="1" applyFill="1" applyBorder="1" applyAlignment="1">
      <alignment vertical="top" wrapText="1"/>
    </xf>
    <xf numFmtId="0" fontId="4" fillId="3" borderId="0" xfId="0" applyFont="1" applyFill="1" applyAlignment="1">
      <alignment vertical="top" wrapText="1"/>
    </xf>
    <xf numFmtId="0" fontId="4" fillId="3" borderId="0" xfId="0" applyFont="1" applyFill="1" applyAlignment="1">
      <alignment horizontal="right" vertical="top"/>
    </xf>
    <xf numFmtId="4" fontId="4" fillId="3" borderId="10" xfId="0" applyNumberFormat="1" applyFont="1" applyFill="1" applyBorder="1" applyAlignment="1">
      <alignment horizontal="right" vertical="top"/>
    </xf>
    <xf numFmtId="1" fontId="4" fillId="3" borderId="3" xfId="0" applyNumberFormat="1" applyFont="1" applyFill="1" applyBorder="1" applyAlignment="1">
      <alignment horizontal="center" vertical="top" wrapText="1"/>
    </xf>
    <xf numFmtId="170" fontId="5" fillId="3" borderId="0" xfId="0" applyNumberFormat="1" applyFont="1" applyFill="1"/>
    <xf numFmtId="166" fontId="4" fillId="3" borderId="3" xfId="0" applyNumberFormat="1" applyFont="1" applyFill="1" applyBorder="1" applyAlignment="1">
      <alignment horizontal="center" vertical="top" wrapText="1"/>
    </xf>
    <xf numFmtId="164" fontId="4" fillId="3" borderId="3" xfId="0" applyNumberFormat="1" applyFont="1" applyFill="1" applyBorder="1" applyAlignment="1">
      <alignment horizontal="center" vertical="top" wrapText="1"/>
    </xf>
    <xf numFmtId="165" fontId="4" fillId="3" borderId="3" xfId="0" applyNumberFormat="1" applyFont="1" applyFill="1" applyBorder="1" applyAlignment="1">
      <alignment horizontal="center" vertical="top" wrapText="1"/>
    </xf>
    <xf numFmtId="0" fontId="5" fillId="3" borderId="0" xfId="0" applyFont="1" applyFill="1" applyAlignment="1">
      <alignment horizontal="center" vertical="center"/>
    </xf>
    <xf numFmtId="170" fontId="5" fillId="3" borderId="0" xfId="0" applyNumberFormat="1" applyFont="1" applyFill="1" applyAlignment="1">
      <alignment horizontal="center" vertical="center"/>
    </xf>
    <xf numFmtId="1" fontId="4" fillId="2" borderId="6" xfId="0" applyNumberFormat="1" applyFont="1" applyFill="1" applyBorder="1" applyAlignment="1">
      <alignment horizontal="center" vertical="top" wrapText="1"/>
    </xf>
    <xf numFmtId="0" fontId="4" fillId="0" borderId="7" xfId="0" applyFont="1" applyBorder="1" applyAlignment="1">
      <alignment vertical="top" wrapText="1"/>
    </xf>
    <xf numFmtId="1" fontId="4" fillId="0" borderId="7" xfId="0" applyNumberFormat="1" applyFont="1" applyBorder="1" applyAlignment="1">
      <alignment horizontal="center" vertical="top" wrapText="1"/>
    </xf>
    <xf numFmtId="4" fontId="4" fillId="0" borderId="7" xfId="0" applyNumberFormat="1" applyFont="1" applyBorder="1" applyAlignment="1">
      <alignment horizontal="right" vertical="top" wrapText="1"/>
    </xf>
    <xf numFmtId="4" fontId="4" fillId="0" borderId="8" xfId="0" applyNumberFormat="1" applyFont="1" applyBorder="1" applyAlignment="1">
      <alignment horizontal="right" vertical="top" wrapText="1"/>
    </xf>
    <xf numFmtId="0" fontId="15" fillId="3" borderId="0" xfId="0" applyFont="1" applyFill="1"/>
    <xf numFmtId="171" fontId="15" fillId="3" borderId="0" xfId="1" applyNumberFormat="1" applyFont="1" applyFill="1"/>
    <xf numFmtId="43" fontId="15" fillId="3" borderId="0" xfId="1" applyFont="1" applyFill="1"/>
    <xf numFmtId="0" fontId="4" fillId="3" borderId="0" xfId="0" applyFont="1" applyFill="1" applyAlignment="1">
      <alignment wrapText="1"/>
    </xf>
    <xf numFmtId="0" fontId="4" fillId="3" borderId="0" xfId="0" applyFont="1" applyFill="1"/>
    <xf numFmtId="4" fontId="5" fillId="3" borderId="0" xfId="0" applyNumberFormat="1" applyFont="1" applyFill="1"/>
    <xf numFmtId="1" fontId="4" fillId="4" borderId="6" xfId="0" applyNumberFormat="1" applyFont="1" applyFill="1" applyBorder="1" applyAlignment="1">
      <alignment horizontal="center" vertical="top" wrapText="1"/>
    </xf>
    <xf numFmtId="0" fontId="13" fillId="3" borderId="7" xfId="0" applyFont="1" applyFill="1" applyBorder="1" applyAlignment="1">
      <alignment horizontal="left" vertical="top" wrapText="1"/>
    </xf>
    <xf numFmtId="0" fontId="4" fillId="3" borderId="7" xfId="0" applyFont="1" applyFill="1" applyBorder="1" applyAlignment="1">
      <alignment vertical="top" wrapText="1"/>
    </xf>
    <xf numFmtId="1" fontId="4" fillId="3" borderId="7" xfId="0" applyNumberFormat="1" applyFont="1" applyFill="1" applyBorder="1" applyAlignment="1">
      <alignment horizontal="center" vertical="top" wrapText="1"/>
    </xf>
    <xf numFmtId="4" fontId="4" fillId="3" borderId="7" xfId="0" applyNumberFormat="1" applyFont="1" applyFill="1" applyBorder="1" applyAlignment="1">
      <alignment horizontal="right" vertical="top" wrapText="1"/>
    </xf>
    <xf numFmtId="4" fontId="4" fillId="3" borderId="8" xfId="0" applyNumberFormat="1" applyFont="1" applyFill="1" applyBorder="1" applyAlignment="1">
      <alignment horizontal="right" vertical="top" wrapText="1"/>
    </xf>
    <xf numFmtId="172" fontId="16" fillId="5" borderId="3" xfId="4" applyNumberFormat="1" applyFont="1" applyFill="1" applyBorder="1" applyAlignment="1">
      <alignment horizontal="center" vertical="center" wrapText="1"/>
    </xf>
    <xf numFmtId="0" fontId="3" fillId="0" borderId="0" xfId="3"/>
    <xf numFmtId="3" fontId="16" fillId="3" borderId="3" xfId="3" applyNumberFormat="1" applyFont="1" applyFill="1" applyBorder="1" applyAlignment="1">
      <alignment horizontal="center" vertical="center" wrapText="1"/>
    </xf>
    <xf numFmtId="172" fontId="16" fillId="3" borderId="3" xfId="3" applyNumberFormat="1" applyFont="1" applyFill="1" applyBorder="1" applyAlignment="1">
      <alignment horizontal="center" vertical="center" wrapText="1"/>
    </xf>
    <xf numFmtId="0" fontId="3" fillId="0" borderId="0" xfId="3" applyAlignment="1">
      <alignment horizontal="center"/>
    </xf>
    <xf numFmtId="0" fontId="17" fillId="0" borderId="3" xfId="6" applyFont="1" applyBorder="1" applyAlignment="1">
      <alignment horizontal="center" vertical="center"/>
    </xf>
    <xf numFmtId="3" fontId="17" fillId="0" borderId="3" xfId="6" applyNumberFormat="1" applyFont="1" applyBorder="1" applyAlignment="1">
      <alignment horizontal="center" vertical="center"/>
    </xf>
    <xf numFmtId="0" fontId="17" fillId="0" borderId="0" xfId="3" applyFont="1"/>
    <xf numFmtId="0" fontId="17" fillId="9" borderId="3" xfId="6" applyFont="1" applyFill="1" applyBorder="1" applyAlignment="1">
      <alignment horizontal="center" vertical="center"/>
    </xf>
    <xf numFmtId="0" fontId="17" fillId="9" borderId="0" xfId="3" applyFont="1" applyFill="1"/>
    <xf numFmtId="172" fontId="17" fillId="10" borderId="3" xfId="4" applyNumberFormat="1" applyFont="1" applyFill="1" applyBorder="1" applyAlignment="1">
      <alignment horizontal="center" vertical="center"/>
    </xf>
    <xf numFmtId="0" fontId="17" fillId="10" borderId="0" xfId="3" applyFont="1" applyFill="1"/>
    <xf numFmtId="0" fontId="18" fillId="0" borderId="0" xfId="3" applyFont="1"/>
    <xf numFmtId="172" fontId="17" fillId="3" borderId="3" xfId="4" applyNumberFormat="1" applyFont="1" applyFill="1" applyBorder="1" applyAlignment="1">
      <alignment horizontal="center" vertical="center"/>
    </xf>
    <xf numFmtId="0" fontId="18" fillId="3" borderId="0" xfId="3" applyFont="1" applyFill="1"/>
    <xf numFmtId="3" fontId="17" fillId="0" borderId="3" xfId="3" applyNumberFormat="1" applyFont="1" applyBorder="1" applyAlignment="1">
      <alignment horizontal="center" vertical="center"/>
    </xf>
    <xf numFmtId="3" fontId="17" fillId="0" borderId="0" xfId="3" applyNumberFormat="1" applyFont="1" applyAlignment="1">
      <alignment horizontal="center" vertical="center"/>
    </xf>
    <xf numFmtId="3" fontId="17" fillId="11" borderId="3" xfId="6" applyNumberFormat="1" applyFont="1" applyFill="1" applyBorder="1" applyAlignment="1">
      <alignment horizontal="center" vertical="center"/>
    </xf>
    <xf numFmtId="4" fontId="17" fillId="0" borderId="3" xfId="6" applyNumberFormat="1" applyFont="1" applyBorder="1" applyAlignment="1">
      <alignment horizontal="center" vertical="center"/>
    </xf>
    <xf numFmtId="4" fontId="17" fillId="0" borderId="3" xfId="6" applyNumberFormat="1" applyFont="1" applyBorder="1" applyAlignment="1">
      <alignment horizontal="center" vertical="center" wrapText="1"/>
    </xf>
    <xf numFmtId="0" fontId="17" fillId="0" borderId="19" xfId="3" applyFont="1" applyBorder="1" applyAlignment="1">
      <alignment horizontal="center" vertical="center"/>
    </xf>
    <xf numFmtId="4" fontId="17" fillId="0" borderId="3" xfId="3" applyNumberFormat="1" applyFont="1" applyBorder="1" applyAlignment="1">
      <alignment horizontal="center" vertical="center"/>
    </xf>
    <xf numFmtId="3" fontId="17" fillId="0" borderId="19" xfId="3" applyNumberFormat="1" applyFont="1" applyBorder="1" applyAlignment="1">
      <alignment horizontal="center" vertical="center" wrapText="1"/>
    </xf>
    <xf numFmtId="4" fontId="17" fillId="0" borderId="19" xfId="3" applyNumberFormat="1" applyFont="1" applyBorder="1" applyAlignment="1">
      <alignment horizontal="center" vertical="center" wrapText="1"/>
    </xf>
    <xf numFmtId="0" fontId="17" fillId="0" borderId="19" xfId="3" applyFont="1" applyBorder="1" applyAlignment="1">
      <alignment horizontal="center" vertical="center" wrapText="1"/>
    </xf>
    <xf numFmtId="4" fontId="17" fillId="0" borderId="19" xfId="3" applyNumberFormat="1" applyFont="1" applyBorder="1" applyAlignment="1">
      <alignment horizontal="center" vertical="center"/>
    </xf>
    <xf numFmtId="0" fontId="17" fillId="0" borderId="0" xfId="3" applyFont="1" applyAlignment="1">
      <alignment horizontal="center" vertical="center"/>
    </xf>
    <xf numFmtId="0" fontId="3" fillId="9" borderId="0" xfId="3" applyFill="1"/>
    <xf numFmtId="0" fontId="17" fillId="0" borderId="0" xfId="6" applyFont="1" applyAlignment="1">
      <alignment horizontal="center" vertical="center"/>
    </xf>
    <xf numFmtId="0" fontId="17" fillId="0" borderId="5" xfId="6" applyFont="1" applyBorder="1" applyAlignment="1">
      <alignment horizontal="center" vertical="center"/>
    </xf>
    <xf numFmtId="0" fontId="3" fillId="14" borderId="0" xfId="3" applyFill="1"/>
    <xf numFmtId="4" fontId="17" fillId="0" borderId="0" xfId="3" applyNumberFormat="1" applyFont="1" applyAlignment="1">
      <alignment horizontal="center" vertical="center"/>
    </xf>
    <xf numFmtId="0" fontId="3" fillId="0" borderId="0" xfId="3" applyAlignment="1">
      <alignment vertical="center"/>
    </xf>
    <xf numFmtId="3" fontId="17" fillId="9" borderId="3" xfId="6" applyNumberFormat="1" applyFont="1" applyFill="1" applyBorder="1" applyAlignment="1">
      <alignment horizontal="center" vertical="center"/>
    </xf>
    <xf numFmtId="0" fontId="3" fillId="10" borderId="0" xfId="3" applyFill="1"/>
    <xf numFmtId="3" fontId="17" fillId="0" borderId="19" xfId="3" applyNumberFormat="1" applyFont="1" applyBorder="1" applyAlignment="1">
      <alignment horizontal="center" vertical="center"/>
    </xf>
    <xf numFmtId="0" fontId="17" fillId="0" borderId="25" xfId="3" applyFont="1" applyBorder="1" applyAlignment="1">
      <alignment horizontal="center" vertical="center"/>
    </xf>
    <xf numFmtId="0" fontId="17" fillId="0" borderId="0" xfId="3" quotePrefix="1" applyFont="1" applyAlignment="1">
      <alignment horizontal="center" vertical="center"/>
    </xf>
    <xf numFmtId="3" fontId="17" fillId="15" borderId="3" xfId="3" applyNumberFormat="1" applyFont="1" applyFill="1" applyBorder="1" applyAlignment="1">
      <alignment horizontal="center" vertical="center"/>
    </xf>
    <xf numFmtId="0" fontId="17" fillId="0" borderId="26" xfId="3" applyFont="1" applyBorder="1" applyAlignment="1">
      <alignment horizontal="center" vertical="center"/>
    </xf>
    <xf numFmtId="4" fontId="17" fillId="0" borderId="3" xfId="3" applyNumberFormat="1" applyFont="1" applyBorder="1" applyAlignment="1">
      <alignment horizontal="center" vertical="center" wrapText="1"/>
    </xf>
    <xf numFmtId="0" fontId="17" fillId="0" borderId="27" xfId="3" applyFont="1" applyBorder="1" applyAlignment="1">
      <alignment horizontal="center" vertical="center"/>
    </xf>
    <xf numFmtId="0" fontId="17" fillId="17" borderId="26" xfId="3" applyFont="1" applyFill="1" applyBorder="1" applyAlignment="1">
      <alignment horizontal="center" vertical="center"/>
    </xf>
    <xf numFmtId="4" fontId="17" fillId="17" borderId="3" xfId="3" applyNumberFormat="1" applyFont="1" applyFill="1" applyBorder="1" applyAlignment="1">
      <alignment horizontal="center" vertical="center" wrapText="1"/>
    </xf>
    <xf numFmtId="3" fontId="17" fillId="17" borderId="3" xfId="3" applyNumberFormat="1" applyFont="1" applyFill="1" applyBorder="1" applyAlignment="1">
      <alignment horizontal="center" vertical="center"/>
    </xf>
    <xf numFmtId="0" fontId="17" fillId="9" borderId="26" xfId="3" applyFont="1" applyFill="1" applyBorder="1" applyAlignment="1">
      <alignment horizontal="center" vertical="center"/>
    </xf>
    <xf numFmtId="4" fontId="17" fillId="9" borderId="3" xfId="3" applyNumberFormat="1" applyFont="1" applyFill="1" applyBorder="1" applyAlignment="1">
      <alignment horizontal="center" vertical="center" wrapText="1"/>
    </xf>
    <xf numFmtId="4" fontId="17" fillId="9" borderId="3" xfId="3" applyNumberFormat="1" applyFont="1" applyFill="1" applyBorder="1" applyAlignment="1">
      <alignment horizontal="center" vertical="center"/>
    </xf>
    <xf numFmtId="3" fontId="17" fillId="9" borderId="3" xfId="3" applyNumberFormat="1" applyFont="1" applyFill="1" applyBorder="1" applyAlignment="1">
      <alignment horizontal="center" vertical="center"/>
    </xf>
    <xf numFmtId="4" fontId="23" fillId="0" borderId="3" xfId="3" applyNumberFormat="1" applyFont="1" applyBorder="1" applyAlignment="1">
      <alignment horizontal="center" vertical="center" wrapText="1"/>
    </xf>
    <xf numFmtId="0" fontId="17" fillId="9" borderId="27" xfId="3" applyFont="1" applyFill="1" applyBorder="1" applyAlignment="1">
      <alignment horizontal="center" vertical="center"/>
    </xf>
    <xf numFmtId="0" fontId="17" fillId="0" borderId="28" xfId="3" applyFont="1" applyBorder="1" applyAlignment="1">
      <alignment horizontal="center" vertical="center"/>
    </xf>
    <xf numFmtId="3" fontId="17" fillId="7" borderId="3" xfId="4" applyNumberFormat="1" applyFont="1" applyFill="1" applyBorder="1" applyAlignment="1">
      <alignment horizontal="center" vertical="center"/>
    </xf>
    <xf numFmtId="43" fontId="0" fillId="0" borderId="0" xfId="4" applyFont="1"/>
    <xf numFmtId="3" fontId="17" fillId="6" borderId="3" xfId="4" applyNumberFormat="1" applyFont="1" applyFill="1" applyBorder="1" applyAlignment="1">
      <alignment horizontal="center" vertical="center"/>
    </xf>
    <xf numFmtId="0" fontId="24" fillId="9" borderId="3" xfId="3" applyFont="1" applyFill="1" applyBorder="1" applyAlignment="1">
      <alignment horizontal="center" vertical="center" wrapText="1"/>
    </xf>
    <xf numFmtId="0" fontId="25" fillId="9" borderId="3" xfId="3" applyFont="1" applyFill="1" applyBorder="1" applyAlignment="1">
      <alignment horizontal="center" vertical="center" wrapText="1"/>
    </xf>
    <xf numFmtId="0" fontId="26" fillId="0" borderId="3" xfId="3" applyFont="1" applyBorder="1" applyAlignment="1">
      <alignment horizontal="center" vertical="center" wrapText="1"/>
    </xf>
    <xf numFmtId="0" fontId="26" fillId="9" borderId="3" xfId="3" applyFont="1" applyFill="1" applyBorder="1" applyAlignment="1">
      <alignment horizontal="center" vertical="center" wrapText="1"/>
    </xf>
    <xf numFmtId="9" fontId="17" fillId="10" borderId="3" xfId="2" applyFont="1" applyFill="1" applyBorder="1" applyAlignment="1">
      <alignment horizontal="center" vertical="center"/>
    </xf>
    <xf numFmtId="170" fontId="4" fillId="0" borderId="0" xfId="0" applyNumberFormat="1" applyFont="1"/>
    <xf numFmtId="9" fontId="17" fillId="3" borderId="3" xfId="2" applyFont="1" applyFill="1" applyBorder="1" applyAlignment="1">
      <alignment horizontal="center" vertical="center"/>
    </xf>
    <xf numFmtId="173" fontId="4" fillId="0" borderId="0" xfId="0" applyNumberFormat="1" applyFont="1"/>
    <xf numFmtId="2" fontId="4" fillId="0" borderId="0" xfId="0" applyNumberFormat="1" applyFont="1"/>
    <xf numFmtId="1" fontId="4" fillId="8" borderId="3" xfId="0" applyNumberFormat="1" applyFont="1" applyFill="1" applyBorder="1" applyAlignment="1">
      <alignment horizontal="center" vertical="top" wrapText="1"/>
    </xf>
    <xf numFmtId="0" fontId="13" fillId="8" borderId="3" xfId="0" applyFont="1" applyFill="1" applyBorder="1" applyAlignment="1">
      <alignment horizontal="left" vertical="top" wrapText="1"/>
    </xf>
    <xf numFmtId="0" fontId="4" fillId="8" borderId="3" xfId="0" applyFont="1" applyFill="1" applyBorder="1" applyAlignment="1">
      <alignment vertical="top" wrapText="1"/>
    </xf>
    <xf numFmtId="164" fontId="4" fillId="8" borderId="3" xfId="0" applyNumberFormat="1" applyFont="1" applyFill="1" applyBorder="1" applyAlignment="1">
      <alignment horizontal="center" vertical="top" wrapText="1"/>
    </xf>
    <xf numFmtId="4" fontId="4" fillId="8" borderId="3" xfId="0" applyNumberFormat="1" applyFont="1" applyFill="1" applyBorder="1" applyAlignment="1">
      <alignment horizontal="right" vertical="top" wrapText="1"/>
    </xf>
    <xf numFmtId="0" fontId="4" fillId="8" borderId="9" xfId="0" applyFont="1" applyFill="1" applyBorder="1" applyAlignment="1">
      <alignment vertical="top" wrapText="1"/>
    </xf>
    <xf numFmtId="0" fontId="4" fillId="8" borderId="0" xfId="0" applyFont="1" applyFill="1" applyAlignment="1">
      <alignment vertical="top" wrapText="1"/>
    </xf>
    <xf numFmtId="0" fontId="4" fillId="8" borderId="0" xfId="0" applyFont="1" applyFill="1" applyAlignment="1">
      <alignment horizontal="right" vertical="top"/>
    </xf>
    <xf numFmtId="4" fontId="4" fillId="8" borderId="10" xfId="0" applyNumberFormat="1" applyFont="1" applyFill="1" applyBorder="1" applyAlignment="1">
      <alignment horizontal="right" vertical="top"/>
    </xf>
    <xf numFmtId="1" fontId="4" fillId="15" borderId="3" xfId="0" applyNumberFormat="1" applyFont="1" applyFill="1" applyBorder="1" applyAlignment="1">
      <alignment horizontal="center" vertical="top" wrapText="1"/>
    </xf>
    <xf numFmtId="0" fontId="13" fillId="15" borderId="3" xfId="0" applyFont="1" applyFill="1" applyBorder="1" applyAlignment="1">
      <alignment horizontal="left" vertical="top" wrapText="1"/>
    </xf>
    <xf numFmtId="0" fontId="4" fillId="15" borderId="3" xfId="0" applyFont="1" applyFill="1" applyBorder="1" applyAlignment="1">
      <alignment vertical="top" wrapText="1"/>
    </xf>
    <xf numFmtId="164" fontId="4" fillId="15" borderId="3" xfId="0" applyNumberFormat="1" applyFont="1" applyFill="1" applyBorder="1" applyAlignment="1">
      <alignment horizontal="center" vertical="top" wrapText="1"/>
    </xf>
    <xf numFmtId="4" fontId="4" fillId="15" borderId="3" xfId="0" applyNumberFormat="1" applyFont="1" applyFill="1" applyBorder="1" applyAlignment="1">
      <alignment horizontal="right" vertical="top" wrapText="1"/>
    </xf>
    <xf numFmtId="43" fontId="5" fillId="0" borderId="0" xfId="0" applyNumberFormat="1" applyFont="1"/>
    <xf numFmtId="43" fontId="4" fillId="0" borderId="0" xfId="0" applyNumberFormat="1" applyFont="1"/>
    <xf numFmtId="0" fontId="3" fillId="16" borderId="0" xfId="3" applyFill="1"/>
    <xf numFmtId="43" fontId="4" fillId="10" borderId="0" xfId="0" applyNumberFormat="1" applyFont="1" applyFill="1"/>
    <xf numFmtId="43" fontId="4" fillId="0" borderId="0" xfId="1" applyFont="1" applyAlignment="1">
      <alignment horizontal="center" vertical="center"/>
    </xf>
    <xf numFmtId="43" fontId="4" fillId="15" borderId="0" xfId="0" applyNumberFormat="1" applyFont="1" applyFill="1"/>
    <xf numFmtId="170" fontId="4" fillId="20" borderId="0" xfId="0" applyNumberFormat="1" applyFont="1" applyFill="1"/>
    <xf numFmtId="0" fontId="4" fillId="20" borderId="0" xfId="0" applyFont="1" applyFill="1"/>
    <xf numFmtId="0" fontId="28" fillId="8" borderId="0" xfId="3" applyFont="1" applyFill="1"/>
    <xf numFmtId="0" fontId="3" fillId="8" borderId="0" xfId="3" applyFill="1"/>
    <xf numFmtId="0" fontId="9" fillId="0" borderId="0" xfId="0" applyFont="1" applyAlignment="1">
      <alignment horizontal="center" vertical="center"/>
    </xf>
    <xf numFmtId="3" fontId="17" fillId="9" borderId="29" xfId="6" applyNumberFormat="1" applyFont="1" applyFill="1" applyBorder="1" applyAlignment="1">
      <alignment horizontal="center" vertical="center"/>
    </xf>
    <xf numFmtId="43" fontId="6" fillId="0" borderId="0" xfId="1" applyFont="1" applyAlignment="1">
      <alignment horizontal="right" vertical="center"/>
    </xf>
    <xf numFmtId="43" fontId="7" fillId="0" borderId="0" xfId="1" applyFont="1" applyAlignment="1">
      <alignment horizontal="center" vertical="center"/>
    </xf>
    <xf numFmtId="43" fontId="6" fillId="0" borderId="0" xfId="1" applyFont="1" applyAlignment="1">
      <alignment vertical="center"/>
    </xf>
    <xf numFmtId="43" fontId="8" fillId="0" borderId="0" xfId="1" applyFont="1" applyAlignment="1">
      <alignment vertical="center" wrapText="1"/>
    </xf>
    <xf numFmtId="43" fontId="9" fillId="0" borderId="0" xfId="1" applyFont="1" applyAlignment="1">
      <alignment vertical="center"/>
    </xf>
    <xf numFmtId="43" fontId="9" fillId="0" borderId="0" xfId="1" applyFont="1" applyAlignment="1">
      <alignment horizontal="center" vertical="center"/>
    </xf>
    <xf numFmtId="43" fontId="5" fillId="0" borderId="0" xfId="1" applyFont="1" applyAlignment="1">
      <alignment vertical="center"/>
    </xf>
    <xf numFmtId="43" fontId="5" fillId="15" borderId="0" xfId="1" applyFont="1" applyFill="1" applyAlignment="1">
      <alignment vertical="center"/>
    </xf>
    <xf numFmtId="43" fontId="13" fillId="0" borderId="0" xfId="1" applyFont="1" applyAlignment="1">
      <alignment horizontal="left" vertical="center" wrapText="1"/>
    </xf>
    <xf numFmtId="43" fontId="5" fillId="3" borderId="0" xfId="1" applyFont="1" applyFill="1" applyAlignment="1">
      <alignment vertical="center"/>
    </xf>
    <xf numFmtId="43" fontId="4" fillId="0" borderId="0" xfId="1" applyFont="1" applyAlignment="1">
      <alignment vertical="center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5" fillId="3" borderId="0" xfId="0" applyFont="1" applyFill="1" applyAlignment="1">
      <alignment vertical="center"/>
    </xf>
    <xf numFmtId="43" fontId="4" fillId="3" borderId="0" xfId="1" applyFont="1" applyFill="1" applyAlignment="1">
      <alignment vertical="center"/>
    </xf>
    <xf numFmtId="0" fontId="5" fillId="3" borderId="0" xfId="0" applyFont="1" applyFill="1" applyAlignment="1">
      <alignment vertical="center"/>
    </xf>
    <xf numFmtId="4" fontId="5" fillId="3" borderId="0" xfId="0" applyNumberFormat="1" applyFont="1" applyFill="1" applyAlignment="1">
      <alignment vertical="center"/>
    </xf>
    <xf numFmtId="4" fontId="5" fillId="8" borderId="0" xfId="0" applyNumberFormat="1" applyFont="1" applyFill="1" applyAlignment="1">
      <alignment vertical="center"/>
    </xf>
    <xf numFmtId="0" fontId="13" fillId="0" borderId="0" xfId="0" applyFont="1" applyAlignment="1">
      <alignment horizontal="left" vertical="center" wrapText="1"/>
    </xf>
    <xf numFmtId="43" fontId="4" fillId="8" borderId="0" xfId="1" applyFont="1" applyFill="1" applyAlignment="1">
      <alignment vertical="center"/>
    </xf>
    <xf numFmtId="43" fontId="4" fillId="15" borderId="0" xfId="1" applyFont="1" applyFill="1" applyAlignment="1">
      <alignment vertical="center"/>
    </xf>
    <xf numFmtId="43" fontId="4" fillId="6" borderId="0" xfId="1" applyFont="1" applyFill="1" applyAlignment="1">
      <alignment vertical="center"/>
    </xf>
    <xf numFmtId="43" fontId="4" fillId="21" borderId="0" xfId="1" applyFont="1" applyFill="1" applyAlignment="1">
      <alignment vertical="center"/>
    </xf>
    <xf numFmtId="43" fontId="4" fillId="10" borderId="0" xfId="1" applyFont="1" applyFill="1" applyAlignment="1">
      <alignment vertical="center"/>
    </xf>
    <xf numFmtId="43" fontId="4" fillId="19" borderId="0" xfId="1" applyFont="1" applyFill="1" applyAlignment="1">
      <alignment vertical="center"/>
    </xf>
    <xf numFmtId="43" fontId="4" fillId="12" borderId="0" xfId="1" applyFont="1" applyFill="1" applyAlignment="1">
      <alignment vertical="center"/>
    </xf>
    <xf numFmtId="43" fontId="4" fillId="13" borderId="0" xfId="1" applyFont="1" applyFill="1" applyAlignment="1">
      <alignment vertical="center"/>
    </xf>
    <xf numFmtId="43" fontId="4" fillId="0" borderId="0" xfId="1" applyFont="1" applyAlignment="1">
      <alignment vertical="center" wrapText="1"/>
    </xf>
    <xf numFmtId="3" fontId="17" fillId="10" borderId="3" xfId="3" applyNumberFormat="1" applyFont="1" applyFill="1" applyBorder="1" applyAlignment="1">
      <alignment horizontal="center" vertical="center"/>
    </xf>
    <xf numFmtId="9" fontId="17" fillId="9" borderId="3" xfId="2" applyFont="1" applyFill="1" applyBorder="1" applyAlignment="1">
      <alignment horizontal="center" vertical="center"/>
    </xf>
    <xf numFmtId="0" fontId="30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3" fontId="17" fillId="0" borderId="6" xfId="3" applyNumberFormat="1" applyFont="1" applyBorder="1" applyAlignment="1">
      <alignment horizontal="center" vertical="center"/>
    </xf>
    <xf numFmtId="43" fontId="4" fillId="11" borderId="0" xfId="1" applyFont="1" applyFill="1" applyAlignment="1">
      <alignment vertical="center"/>
    </xf>
    <xf numFmtId="3" fontId="17" fillId="9" borderId="4" xfId="6" applyNumberFormat="1" applyFont="1" applyFill="1" applyBorder="1" applyAlignment="1">
      <alignment horizontal="center" vertical="center"/>
    </xf>
    <xf numFmtId="3" fontId="17" fillId="9" borderId="18" xfId="6" applyNumberFormat="1" applyFont="1" applyFill="1" applyBorder="1" applyAlignment="1">
      <alignment horizontal="center" vertical="center"/>
    </xf>
    <xf numFmtId="3" fontId="17" fillId="9" borderId="5" xfId="6" applyNumberFormat="1" applyFont="1" applyFill="1" applyBorder="1" applyAlignment="1">
      <alignment horizontal="center" vertical="center"/>
    </xf>
    <xf numFmtId="4" fontId="17" fillId="9" borderId="3" xfId="6" applyNumberFormat="1" applyFont="1" applyFill="1" applyBorder="1" applyAlignment="1">
      <alignment horizontal="center" vertical="center" wrapText="1"/>
    </xf>
    <xf numFmtId="3" fontId="17" fillId="9" borderId="6" xfId="3" applyNumberFormat="1" applyFont="1" applyFill="1" applyBorder="1" applyAlignment="1">
      <alignment horizontal="center" vertical="center"/>
    </xf>
    <xf numFmtId="172" fontId="17" fillId="6" borderId="3" xfId="4" applyNumberFormat="1" applyFont="1" applyFill="1" applyBorder="1" applyAlignment="1">
      <alignment horizontal="center" vertical="center"/>
    </xf>
    <xf numFmtId="172" fontId="17" fillId="9" borderId="3" xfId="4" applyNumberFormat="1" applyFont="1" applyFill="1" applyBorder="1" applyAlignment="1">
      <alignment horizontal="center" vertical="center"/>
    </xf>
    <xf numFmtId="172" fontId="17" fillId="0" borderId="3" xfId="4" applyNumberFormat="1" applyFont="1" applyBorder="1" applyAlignment="1">
      <alignment horizontal="center" vertical="center"/>
    </xf>
    <xf numFmtId="4" fontId="27" fillId="0" borderId="3" xfId="3" applyNumberFormat="1" applyFont="1" applyBorder="1" applyAlignment="1">
      <alignment horizontal="center" vertical="center" wrapText="1"/>
    </xf>
    <xf numFmtId="4" fontId="17" fillId="9" borderId="6" xfId="6" applyNumberFormat="1" applyFont="1" applyFill="1" applyBorder="1" applyAlignment="1">
      <alignment horizontal="center" vertical="center" wrapText="1"/>
    </xf>
    <xf numFmtId="3" fontId="17" fillId="0" borderId="3" xfId="3" applyNumberFormat="1" applyFont="1" applyFill="1" applyBorder="1" applyAlignment="1">
      <alignment horizontal="center" vertical="center"/>
    </xf>
    <xf numFmtId="0" fontId="2" fillId="0" borderId="0" xfId="3" applyFont="1" applyAlignment="1">
      <alignment horizontal="center" vertical="center"/>
    </xf>
    <xf numFmtId="3" fontId="17" fillId="0" borderId="20" xfId="3" applyNumberFormat="1" applyFont="1" applyBorder="1" applyAlignment="1">
      <alignment horizontal="center" vertical="center"/>
    </xf>
    <xf numFmtId="3" fontId="17" fillId="0" borderId="4" xfId="3" applyNumberFormat="1" applyFont="1" applyBorder="1" applyAlignment="1">
      <alignment horizontal="center" vertical="center"/>
    </xf>
    <xf numFmtId="3" fontId="17" fillId="0" borderId="18" xfId="3" applyNumberFormat="1" applyFont="1" applyBorder="1" applyAlignment="1">
      <alignment horizontal="center" vertical="center"/>
    </xf>
    <xf numFmtId="3" fontId="17" fillId="0" borderId="29" xfId="3" applyNumberFormat="1" applyFont="1" applyBorder="1" applyAlignment="1">
      <alignment horizontal="center" vertical="center"/>
    </xf>
    <xf numFmtId="3" fontId="17" fillId="9" borderId="9" xfId="6" applyNumberFormat="1" applyFont="1" applyFill="1" applyBorder="1" applyAlignment="1">
      <alignment horizontal="center" vertical="center"/>
    </xf>
    <xf numFmtId="3" fontId="17" fillId="9" borderId="31" xfId="6" applyNumberFormat="1" applyFont="1" applyFill="1" applyBorder="1" applyAlignment="1">
      <alignment horizontal="center" vertical="center"/>
    </xf>
    <xf numFmtId="0" fontId="21" fillId="0" borderId="3" xfId="8" applyFont="1" applyBorder="1" applyAlignment="1">
      <alignment horizontal="center" vertical="center" wrapText="1"/>
    </xf>
    <xf numFmtId="0" fontId="21" fillId="0" borderId="5" xfId="8" applyFont="1" applyFill="1" applyBorder="1" applyAlignment="1">
      <alignment horizontal="center" vertical="center" wrapText="1"/>
    </xf>
    <xf numFmtId="0" fontId="21" fillId="0" borderId="3" xfId="8" applyFont="1" applyFill="1" applyBorder="1" applyAlignment="1">
      <alignment horizontal="center" vertical="center" wrapText="1"/>
    </xf>
    <xf numFmtId="3" fontId="17" fillId="3" borderId="3" xfId="3" applyNumberFormat="1" applyFont="1" applyFill="1" applyBorder="1" applyAlignment="1">
      <alignment horizontal="center" vertical="center"/>
    </xf>
    <xf numFmtId="172" fontId="17" fillId="0" borderId="3" xfId="3" applyNumberFormat="1" applyFont="1" applyBorder="1" applyAlignment="1">
      <alignment horizontal="center" vertical="center"/>
    </xf>
    <xf numFmtId="172" fontId="17" fillId="10" borderId="3" xfId="3" applyNumberFormat="1" applyFont="1" applyFill="1" applyBorder="1" applyAlignment="1">
      <alignment horizontal="center" vertical="center"/>
    </xf>
    <xf numFmtId="3" fontId="17" fillId="0" borderId="3" xfId="6" applyNumberFormat="1" applyFont="1" applyFill="1" applyBorder="1" applyAlignment="1">
      <alignment horizontal="center" vertical="center"/>
    </xf>
    <xf numFmtId="3" fontId="16" fillId="5" borderId="3" xfId="4" applyNumberFormat="1" applyFont="1" applyFill="1" applyBorder="1" applyAlignment="1">
      <alignment horizontal="center" vertical="center" wrapText="1"/>
    </xf>
    <xf numFmtId="3" fontId="17" fillId="10" borderId="3" xfId="4" applyNumberFormat="1" applyFont="1" applyFill="1" applyBorder="1" applyAlignment="1">
      <alignment horizontal="center" vertical="center"/>
    </xf>
    <xf numFmtId="3" fontId="17" fillId="15" borderId="3" xfId="4" applyNumberFormat="1" applyFont="1" applyFill="1" applyBorder="1" applyAlignment="1">
      <alignment horizontal="center" vertical="center"/>
    </xf>
    <xf numFmtId="3" fontId="17" fillId="0" borderId="3" xfId="4" applyNumberFormat="1" applyFont="1" applyBorder="1" applyAlignment="1">
      <alignment horizontal="center" vertical="center"/>
    </xf>
    <xf numFmtId="3" fontId="17" fillId="9" borderId="3" xfId="4" applyNumberFormat="1" applyFont="1" applyFill="1" applyBorder="1" applyAlignment="1">
      <alignment horizontal="center" vertical="center"/>
    </xf>
    <xf numFmtId="3" fontId="17" fillId="3" borderId="3" xfId="4" applyNumberFormat="1" applyFont="1" applyFill="1" applyBorder="1" applyAlignment="1">
      <alignment horizontal="center" vertical="center"/>
    </xf>
    <xf numFmtId="3" fontId="17" fillId="9" borderId="4" xfId="6" applyNumberFormat="1" applyFont="1" applyFill="1" applyBorder="1" applyAlignment="1">
      <alignment horizontal="center" vertical="center" wrapText="1"/>
    </xf>
    <xf numFmtId="3" fontId="17" fillId="9" borderId="29" xfId="6" applyNumberFormat="1" applyFont="1" applyFill="1" applyBorder="1" applyAlignment="1">
      <alignment horizontal="center" vertical="center" wrapText="1"/>
    </xf>
    <xf numFmtId="3" fontId="17" fillId="9" borderId="2" xfId="6" applyNumberFormat="1" applyFont="1" applyFill="1" applyBorder="1" applyAlignment="1">
      <alignment horizontal="center" vertical="center" wrapText="1"/>
    </xf>
    <xf numFmtId="3" fontId="17" fillId="9" borderId="20" xfId="6" applyNumberFormat="1" applyFont="1" applyFill="1" applyBorder="1" applyAlignment="1">
      <alignment horizontal="center" vertical="center" wrapText="1"/>
    </xf>
    <xf numFmtId="3" fontId="17" fillId="9" borderId="7" xfId="6" applyNumberFormat="1" applyFont="1" applyFill="1" applyBorder="1" applyAlignment="1">
      <alignment horizontal="center" vertical="center" wrapText="1"/>
    </xf>
    <xf numFmtId="3" fontId="17" fillId="9" borderId="3" xfId="6" applyNumberFormat="1" applyFont="1" applyFill="1" applyBorder="1" applyAlignment="1">
      <alignment horizontal="center" vertical="center" wrapText="1"/>
    </xf>
    <xf numFmtId="3" fontId="17" fillId="9" borderId="9" xfId="6" applyNumberFormat="1" applyFont="1" applyFill="1" applyBorder="1" applyAlignment="1">
      <alignment horizontal="center" vertical="center" wrapText="1"/>
    </xf>
    <xf numFmtId="3" fontId="17" fillId="9" borderId="0" xfId="6" applyNumberFormat="1" applyFont="1" applyFill="1" applyBorder="1" applyAlignment="1">
      <alignment horizontal="center" vertical="center" wrapText="1"/>
    </xf>
    <xf numFmtId="3" fontId="17" fillId="9" borderId="10" xfId="6" applyNumberFormat="1" applyFont="1" applyFill="1" applyBorder="1" applyAlignment="1">
      <alignment horizontal="center" vertical="center" wrapText="1"/>
    </xf>
    <xf numFmtId="3" fontId="17" fillId="9" borderId="31" xfId="6" applyNumberFormat="1" applyFont="1" applyFill="1" applyBorder="1" applyAlignment="1">
      <alignment horizontal="center" vertical="center" wrapText="1"/>
    </xf>
    <xf numFmtId="3" fontId="17" fillId="9" borderId="1" xfId="6" applyNumberFormat="1" applyFont="1" applyFill="1" applyBorder="1" applyAlignment="1">
      <alignment horizontal="center" vertical="center" wrapText="1"/>
    </xf>
    <xf numFmtId="3" fontId="17" fillId="9" borderId="30" xfId="6" applyNumberFormat="1" applyFont="1" applyFill="1" applyBorder="1" applyAlignment="1">
      <alignment horizontal="center" vertical="center" wrapText="1"/>
    </xf>
    <xf numFmtId="3" fontId="17" fillId="0" borderId="5" xfId="6" applyNumberFormat="1" applyFont="1" applyBorder="1" applyAlignment="1">
      <alignment horizontal="center" vertical="center"/>
    </xf>
    <xf numFmtId="3" fontId="21" fillId="0" borderId="3" xfId="8" applyNumberFormat="1" applyFont="1" applyBorder="1" applyAlignment="1">
      <alignment horizontal="center" vertical="center" wrapText="1"/>
    </xf>
    <xf numFmtId="3" fontId="21" fillId="0" borderId="5" xfId="8" applyNumberFormat="1" applyFont="1" applyFill="1" applyBorder="1" applyAlignment="1">
      <alignment horizontal="center" vertical="center" wrapText="1"/>
    </xf>
    <xf numFmtId="3" fontId="21" fillId="0" borderId="3" xfId="8" applyNumberFormat="1" applyFont="1" applyFill="1" applyBorder="1" applyAlignment="1">
      <alignment horizontal="center" vertical="center" wrapText="1"/>
    </xf>
    <xf numFmtId="3" fontId="23" fillId="0" borderId="3" xfId="3" applyNumberFormat="1" applyFont="1" applyBorder="1" applyAlignment="1">
      <alignment horizontal="center" vertical="center"/>
    </xf>
    <xf numFmtId="3" fontId="17" fillId="0" borderId="32" xfId="3" applyNumberFormat="1" applyFont="1" applyBorder="1" applyAlignment="1">
      <alignment horizontal="center" vertical="center" wrapText="1"/>
    </xf>
    <xf numFmtId="3" fontId="27" fillId="0" borderId="19" xfId="3" applyNumberFormat="1" applyFont="1" applyBorder="1" applyAlignment="1">
      <alignment horizontal="center" vertical="center" wrapText="1"/>
    </xf>
    <xf numFmtId="3" fontId="27" fillId="0" borderId="32" xfId="3" applyNumberFormat="1" applyFont="1" applyBorder="1" applyAlignment="1">
      <alignment horizontal="center" vertical="center" wrapText="1"/>
    </xf>
    <xf numFmtId="3" fontId="27" fillId="0" borderId="3" xfId="3" applyNumberFormat="1" applyFont="1" applyBorder="1" applyAlignment="1">
      <alignment horizontal="center" vertical="center" wrapText="1"/>
    </xf>
    <xf numFmtId="0" fontId="34" fillId="0" borderId="3" xfId="6" applyFont="1" applyBorder="1" applyAlignment="1">
      <alignment horizontal="left" vertical="center" wrapText="1"/>
    </xf>
    <xf numFmtId="3" fontId="17" fillId="9" borderId="6" xfId="6" applyNumberFormat="1" applyFont="1" applyFill="1" applyBorder="1" applyAlignment="1">
      <alignment horizontal="center" vertical="center"/>
    </xf>
    <xf numFmtId="0" fontId="34" fillId="9" borderId="3" xfId="6" applyFont="1" applyFill="1" applyBorder="1" applyAlignment="1">
      <alignment horizontal="left" vertical="center" wrapText="1"/>
    </xf>
    <xf numFmtId="4" fontId="34" fillId="0" borderId="3" xfId="6" applyNumberFormat="1" applyFont="1" applyBorder="1" applyAlignment="1">
      <alignment horizontal="left" vertical="center" wrapText="1"/>
    </xf>
    <xf numFmtId="4" fontId="34" fillId="9" borderId="3" xfId="6" applyNumberFormat="1" applyFont="1" applyFill="1" applyBorder="1" applyAlignment="1">
      <alignment horizontal="left" vertical="center" wrapText="1"/>
    </xf>
    <xf numFmtId="4" fontId="35" fillId="0" borderId="3" xfId="3" applyNumberFormat="1" applyFont="1" applyBorder="1" applyAlignment="1">
      <alignment horizontal="left" vertical="center" wrapText="1"/>
    </xf>
    <xf numFmtId="4" fontId="34" fillId="0" borderId="3" xfId="3" applyNumberFormat="1" applyFont="1" applyBorder="1" applyAlignment="1">
      <alignment horizontal="left" vertical="center" wrapText="1"/>
    </xf>
    <xf numFmtId="0" fontId="2" fillId="0" borderId="3" xfId="7" applyFont="1" applyBorder="1" applyAlignment="1">
      <alignment horizontal="center" vertical="center"/>
    </xf>
    <xf numFmtId="3" fontId="2" fillId="0" borderId="3" xfId="7" applyNumberFormat="1" applyFont="1" applyBorder="1" applyAlignment="1">
      <alignment horizontal="center" vertical="center"/>
    </xf>
    <xf numFmtId="0" fontId="2" fillId="9" borderId="3" xfId="7" applyFont="1" applyFill="1" applyBorder="1" applyAlignment="1">
      <alignment horizontal="center" vertical="center"/>
    </xf>
    <xf numFmtId="3" fontId="2" fillId="9" borderId="3" xfId="7" applyNumberFormat="1" applyFont="1" applyFill="1" applyBorder="1" applyAlignment="1">
      <alignment horizontal="center" vertical="center"/>
    </xf>
    <xf numFmtId="3" fontId="2" fillId="9" borderId="0" xfId="7" applyNumberFormat="1" applyFont="1" applyFill="1" applyAlignment="1">
      <alignment horizontal="center" vertical="center"/>
    </xf>
    <xf numFmtId="0" fontId="2" fillId="9" borderId="4" xfId="7" applyFont="1" applyFill="1" applyBorder="1" applyAlignment="1">
      <alignment horizontal="center" vertical="center"/>
    </xf>
    <xf numFmtId="3" fontId="2" fillId="9" borderId="20" xfId="7" applyNumberFormat="1" applyFont="1" applyFill="1" applyBorder="1" applyAlignment="1">
      <alignment horizontal="center" vertical="center"/>
    </xf>
    <xf numFmtId="0" fontId="10" fillId="0" borderId="21" xfId="8" applyFont="1" applyBorder="1" applyAlignment="1">
      <alignment horizontal="center" vertical="center"/>
    </xf>
    <xf numFmtId="0" fontId="8" fillId="0" borderId="3" xfId="8" applyFont="1" applyBorder="1" applyAlignment="1">
      <alignment horizontal="left" vertical="center" wrapText="1"/>
    </xf>
    <xf numFmtId="0" fontId="36" fillId="0" borderId="3" xfId="8" applyFont="1" applyBorder="1" applyAlignment="1">
      <alignment horizontal="left" vertical="center" wrapText="1"/>
    </xf>
    <xf numFmtId="0" fontId="8" fillId="0" borderId="0" xfId="8" applyFont="1" applyAlignment="1">
      <alignment horizontal="left" vertical="center" wrapText="1"/>
    </xf>
    <xf numFmtId="0" fontId="10" fillId="0" borderId="0" xfId="8" applyFont="1" applyAlignment="1">
      <alignment horizontal="center" vertical="center"/>
    </xf>
    <xf numFmtId="3" fontId="10" fillId="0" borderId="0" xfId="8" applyNumberFormat="1" applyFont="1" applyAlignment="1">
      <alignment horizontal="center" vertical="center"/>
    </xf>
    <xf numFmtId="0" fontId="8" fillId="0" borderId="18" xfId="8" applyFont="1" applyBorder="1" applyAlignment="1">
      <alignment horizontal="left" vertical="center" wrapText="1"/>
    </xf>
    <xf numFmtId="3" fontId="2" fillId="0" borderId="0" xfId="3" applyNumberFormat="1" applyFont="1" applyAlignment="1">
      <alignment horizontal="center" vertical="center"/>
    </xf>
    <xf numFmtId="3" fontId="2" fillId="0" borderId="3" xfId="3" applyNumberFormat="1" applyFont="1" applyBorder="1" applyAlignment="1">
      <alignment horizontal="center" vertical="center"/>
    </xf>
    <xf numFmtId="3" fontId="34" fillId="0" borderId="3" xfId="3" applyNumberFormat="1" applyFont="1" applyBorder="1" applyAlignment="1">
      <alignment horizontal="left" vertical="center" wrapText="1"/>
    </xf>
    <xf numFmtId="3" fontId="35" fillId="0" borderId="3" xfId="3" applyNumberFormat="1" applyFont="1" applyBorder="1" applyAlignment="1">
      <alignment horizontal="left" vertical="center" wrapText="1"/>
    </xf>
    <xf numFmtId="4" fontId="34" fillId="0" borderId="19" xfId="3" applyNumberFormat="1" applyFont="1" applyBorder="1" applyAlignment="1">
      <alignment horizontal="left" vertical="center" wrapText="1"/>
    </xf>
    <xf numFmtId="0" fontId="10" fillId="0" borderId="22" xfId="8" applyFont="1" applyFill="1" applyBorder="1" applyAlignment="1">
      <alignment horizontal="center" vertical="center"/>
    </xf>
    <xf numFmtId="0" fontId="37" fillId="0" borderId="23" xfId="8" quotePrefix="1" applyFont="1" applyFill="1" applyBorder="1" applyAlignment="1">
      <alignment horizontal="left" vertical="center" wrapText="1"/>
    </xf>
    <xf numFmtId="0" fontId="22" fillId="0" borderId="23" xfId="8" applyFont="1" applyFill="1" applyBorder="1" applyAlignment="1">
      <alignment horizontal="center" vertical="center"/>
    </xf>
    <xf numFmtId="3" fontId="22" fillId="0" borderId="23" xfId="8" applyNumberFormat="1" applyFont="1" applyFill="1" applyBorder="1" applyAlignment="1">
      <alignment horizontal="center" vertical="center"/>
    </xf>
    <xf numFmtId="0" fontId="10" fillId="0" borderId="24" xfId="8" applyFont="1" applyFill="1" applyBorder="1" applyAlignment="1">
      <alignment horizontal="center" vertical="center"/>
    </xf>
    <xf numFmtId="0" fontId="8" fillId="0" borderId="5" xfId="8" applyFont="1" applyFill="1" applyBorder="1" applyAlignment="1">
      <alignment horizontal="left" vertical="center" wrapText="1"/>
    </xf>
    <xf numFmtId="0" fontId="10" fillId="0" borderId="21" xfId="8" applyFont="1" applyFill="1" applyBorder="1" applyAlignment="1">
      <alignment horizontal="center" vertical="center"/>
    </xf>
    <xf numFmtId="0" fontId="8" fillId="0" borderId="3" xfId="8" applyFont="1" applyFill="1" applyBorder="1" applyAlignment="1">
      <alignment horizontal="left" vertical="center" wrapText="1"/>
    </xf>
    <xf numFmtId="3" fontId="17" fillId="9" borderId="6" xfId="4" applyNumberFormat="1" applyFont="1" applyFill="1" applyBorder="1" applyAlignment="1">
      <alignment horizontal="center" vertical="center"/>
    </xf>
    <xf numFmtId="4" fontId="17" fillId="9" borderId="3" xfId="6" applyNumberFormat="1" applyFont="1" applyFill="1" applyBorder="1" applyAlignment="1">
      <alignment horizontal="center" vertical="center"/>
    </xf>
    <xf numFmtId="0" fontId="34" fillId="0" borderId="5" xfId="6" applyFont="1" applyBorder="1" applyAlignment="1">
      <alignment horizontal="left" vertical="center" wrapText="1"/>
    </xf>
    <xf numFmtId="0" fontId="34" fillId="0" borderId="3" xfId="3" applyFont="1" applyBorder="1" applyAlignment="1">
      <alignment horizontal="left" vertical="center" wrapText="1"/>
    </xf>
    <xf numFmtId="3" fontId="14" fillId="15" borderId="3" xfId="4" applyNumberFormat="1" applyFont="1" applyFill="1" applyBorder="1" applyAlignment="1">
      <alignment horizontal="center" vertical="center"/>
    </xf>
    <xf numFmtId="172" fontId="14" fillId="0" borderId="3" xfId="4" applyNumberFormat="1" applyFont="1" applyBorder="1" applyAlignment="1">
      <alignment horizontal="center" vertical="center"/>
    </xf>
    <xf numFmtId="172" fontId="14" fillId="15" borderId="3" xfId="4" applyNumberFormat="1" applyFont="1" applyFill="1" applyBorder="1" applyAlignment="1">
      <alignment horizontal="center" vertical="center"/>
    </xf>
    <xf numFmtId="4" fontId="35" fillId="0" borderId="19" xfId="3" quotePrefix="1" applyNumberFormat="1" applyFont="1" applyBorder="1" applyAlignment="1">
      <alignment horizontal="left" vertical="center" wrapText="1"/>
    </xf>
    <xf numFmtId="0" fontId="38" fillId="0" borderId="3" xfId="8" applyFont="1" applyBorder="1" applyAlignment="1">
      <alignment horizontal="left" vertical="center" wrapText="1"/>
    </xf>
    <xf numFmtId="4" fontId="39" fillId="0" borderId="19" xfId="3" applyNumberFormat="1" applyFont="1" applyBorder="1" applyAlignment="1">
      <alignment horizontal="left" vertical="center" wrapText="1"/>
    </xf>
    <xf numFmtId="3" fontId="17" fillId="15" borderId="6" xfId="3" applyNumberFormat="1" applyFont="1" applyFill="1" applyBorder="1" applyAlignment="1">
      <alignment horizontal="center" vertical="center"/>
    </xf>
    <xf numFmtId="4" fontId="34" fillId="17" borderId="3" xfId="3" applyNumberFormat="1" applyFont="1" applyFill="1" applyBorder="1" applyAlignment="1">
      <alignment horizontal="left" vertical="center" wrapText="1"/>
    </xf>
    <xf numFmtId="4" fontId="34" fillId="9" borderId="3" xfId="3" applyNumberFormat="1" applyFont="1" applyFill="1" applyBorder="1" applyAlignment="1">
      <alignment horizontal="left" vertical="center" wrapText="1"/>
    </xf>
    <xf numFmtId="4" fontId="40" fillId="0" borderId="3" xfId="3" applyNumberFormat="1" applyFont="1" applyBorder="1" applyAlignment="1">
      <alignment horizontal="left" vertical="center" wrapText="1"/>
    </xf>
    <xf numFmtId="4" fontId="41" fillId="0" borderId="3" xfId="3" applyNumberFormat="1" applyFont="1" applyBorder="1" applyAlignment="1">
      <alignment horizontal="center" vertical="center" wrapText="1"/>
    </xf>
    <xf numFmtId="3" fontId="41" fillId="0" borderId="3" xfId="3" applyNumberFormat="1" applyFont="1" applyBorder="1" applyAlignment="1">
      <alignment horizontal="center" vertical="center"/>
    </xf>
    <xf numFmtId="4" fontId="35" fillId="9" borderId="3" xfId="3" applyNumberFormat="1" applyFont="1" applyFill="1" applyBorder="1" applyAlignment="1">
      <alignment horizontal="left" vertical="center" wrapText="1"/>
    </xf>
    <xf numFmtId="43" fontId="17" fillId="7" borderId="6" xfId="4" applyFont="1" applyFill="1" applyBorder="1" applyAlignment="1">
      <alignment horizontal="center" vertical="center"/>
    </xf>
    <xf numFmtId="43" fontId="34" fillId="7" borderId="3" xfId="4" applyFont="1" applyFill="1" applyBorder="1" applyAlignment="1">
      <alignment horizontal="left" vertical="center" wrapText="1"/>
    </xf>
    <xf numFmtId="43" fontId="17" fillId="7" borderId="3" xfId="4" applyFont="1" applyFill="1" applyBorder="1" applyAlignment="1">
      <alignment horizontal="center" vertical="center"/>
    </xf>
    <xf numFmtId="3" fontId="17" fillId="7" borderId="6" xfId="4" applyNumberFormat="1" applyFont="1" applyFill="1" applyBorder="1" applyAlignment="1">
      <alignment horizontal="center" vertical="center"/>
    </xf>
    <xf numFmtId="0" fontId="8" fillId="9" borderId="3" xfId="8" applyFont="1" applyFill="1" applyBorder="1" applyAlignment="1">
      <alignment horizontal="left" vertical="center" wrapText="1"/>
    </xf>
    <xf numFmtId="3" fontId="17" fillId="18" borderId="3" xfId="4" applyNumberFormat="1" applyFont="1" applyFill="1" applyBorder="1" applyAlignment="1">
      <alignment horizontal="center" vertical="center"/>
    </xf>
    <xf numFmtId="172" fontId="17" fillId="18" borderId="3" xfId="4" applyNumberFormat="1" applyFont="1" applyFill="1" applyBorder="1" applyAlignment="1">
      <alignment horizontal="center" vertical="center"/>
    </xf>
    <xf numFmtId="4" fontId="34" fillId="0" borderId="0" xfId="3" applyNumberFormat="1" applyFont="1" applyAlignment="1">
      <alignment horizontal="left" vertical="center" wrapText="1"/>
    </xf>
    <xf numFmtId="0" fontId="34" fillId="0" borderId="0" xfId="3" applyFont="1" applyAlignment="1">
      <alignment horizontal="left" vertical="center" wrapText="1"/>
    </xf>
    <xf numFmtId="3" fontId="42" fillId="3" borderId="3" xfId="4" applyNumberFormat="1" applyFont="1" applyFill="1" applyBorder="1" applyAlignment="1">
      <alignment horizontal="center" vertical="center" wrapText="1"/>
    </xf>
    <xf numFmtId="172" fontId="42" fillId="3" borderId="3" xfId="4" applyNumberFormat="1" applyFont="1" applyFill="1" applyBorder="1" applyAlignment="1">
      <alignment horizontal="center" vertical="center" wrapText="1"/>
    </xf>
    <xf numFmtId="3" fontId="17" fillId="0" borderId="6" xfId="3" applyNumberFormat="1" applyFont="1" applyFill="1" applyBorder="1" applyAlignment="1">
      <alignment horizontal="center" vertical="center"/>
    </xf>
    <xf numFmtId="3" fontId="17" fillId="0" borderId="3" xfId="4" applyNumberFormat="1" applyFont="1" applyFill="1" applyBorder="1" applyAlignment="1">
      <alignment horizontal="center" vertical="center"/>
    </xf>
    <xf numFmtId="0" fontId="17" fillId="22" borderId="0" xfId="3" applyFont="1" applyFill="1" applyAlignment="1">
      <alignment horizontal="center" vertical="center"/>
    </xf>
    <xf numFmtId="4" fontId="34" fillId="22" borderId="3" xfId="3" applyNumberFormat="1" applyFont="1" applyFill="1" applyBorder="1" applyAlignment="1">
      <alignment horizontal="left" vertical="center" wrapText="1"/>
    </xf>
    <xf numFmtId="4" fontId="17" fillId="22" borderId="3" xfId="3" applyNumberFormat="1" applyFont="1" applyFill="1" applyBorder="1" applyAlignment="1">
      <alignment horizontal="center" vertical="center"/>
    </xf>
    <xf numFmtId="3" fontId="17" fillId="22" borderId="3" xfId="3" applyNumberFormat="1" applyFont="1" applyFill="1" applyBorder="1" applyAlignment="1">
      <alignment horizontal="center" vertical="center"/>
    </xf>
    <xf numFmtId="3" fontId="17" fillId="22" borderId="6" xfId="3" applyNumberFormat="1" applyFont="1" applyFill="1" applyBorder="1" applyAlignment="1">
      <alignment horizontal="center" vertical="center"/>
    </xf>
    <xf numFmtId="3" fontId="17" fillId="22" borderId="3" xfId="4" applyNumberFormat="1" applyFont="1" applyFill="1" applyBorder="1" applyAlignment="1">
      <alignment horizontal="center" vertical="center"/>
    </xf>
    <xf numFmtId="172" fontId="17" fillId="22" borderId="3" xfId="4" applyNumberFormat="1" applyFont="1" applyFill="1" applyBorder="1" applyAlignment="1">
      <alignment horizontal="center" vertical="center"/>
    </xf>
    <xf numFmtId="0" fontId="17" fillId="0" borderId="3" xfId="6" applyFont="1" applyFill="1" applyBorder="1" applyAlignment="1">
      <alignment horizontal="center" vertical="center"/>
    </xf>
    <xf numFmtId="0" fontId="34" fillId="0" borderId="3" xfId="6" applyFont="1" applyFill="1" applyBorder="1" applyAlignment="1">
      <alignment horizontal="left" vertical="center" wrapText="1"/>
    </xf>
    <xf numFmtId="0" fontId="17" fillId="21" borderId="3" xfId="6" applyFont="1" applyFill="1" applyBorder="1" applyAlignment="1">
      <alignment horizontal="center" vertical="center"/>
    </xf>
    <xf numFmtId="0" fontId="43" fillId="21" borderId="3" xfId="6" applyFont="1" applyFill="1" applyBorder="1" applyAlignment="1">
      <alignment horizontal="left" vertical="center" wrapText="1"/>
    </xf>
    <xf numFmtId="0" fontId="18" fillId="21" borderId="3" xfId="6" applyFont="1" applyFill="1" applyBorder="1" applyAlignment="1">
      <alignment horizontal="center" vertical="center"/>
    </xf>
    <xf numFmtId="3" fontId="18" fillId="21" borderId="3" xfId="6" applyNumberFormat="1" applyFont="1" applyFill="1" applyBorder="1" applyAlignment="1">
      <alignment horizontal="center" vertical="center"/>
    </xf>
    <xf numFmtId="3" fontId="18" fillId="21" borderId="3" xfId="4" applyNumberFormat="1" applyFont="1" applyFill="1" applyBorder="1" applyAlignment="1">
      <alignment horizontal="center" vertical="center"/>
    </xf>
    <xf numFmtId="3" fontId="18" fillId="21" borderId="3" xfId="3" applyNumberFormat="1" applyFont="1" applyFill="1" applyBorder="1" applyAlignment="1">
      <alignment horizontal="center" vertical="center"/>
    </xf>
    <xf numFmtId="3" fontId="18" fillId="21" borderId="6" xfId="3" applyNumberFormat="1" applyFont="1" applyFill="1" applyBorder="1" applyAlignment="1">
      <alignment horizontal="center" vertical="center"/>
    </xf>
    <xf numFmtId="0" fontId="34" fillId="21" borderId="3" xfId="6" applyFont="1" applyFill="1" applyBorder="1" applyAlignment="1">
      <alignment horizontal="left" vertical="center" wrapText="1"/>
    </xf>
    <xf numFmtId="3" fontId="17" fillId="21" borderId="3" xfId="6" applyNumberFormat="1" applyFont="1" applyFill="1" applyBorder="1" applyAlignment="1">
      <alignment horizontal="center" vertical="center"/>
    </xf>
    <xf numFmtId="3" fontId="17" fillId="21" borderId="3" xfId="4" applyNumberFormat="1" applyFont="1" applyFill="1" applyBorder="1" applyAlignment="1">
      <alignment horizontal="center" vertical="center"/>
    </xf>
    <xf numFmtId="3" fontId="17" fillId="21" borderId="3" xfId="3" applyNumberFormat="1" applyFont="1" applyFill="1" applyBorder="1" applyAlignment="1">
      <alignment horizontal="center" vertical="center"/>
    </xf>
    <xf numFmtId="3" fontId="17" fillId="21" borderId="6" xfId="3" applyNumberFormat="1" applyFont="1" applyFill="1" applyBorder="1" applyAlignment="1">
      <alignment horizontal="center" vertical="center"/>
    </xf>
    <xf numFmtId="0" fontId="17" fillId="22" borderId="0" xfId="3" quotePrefix="1" applyFont="1" applyFill="1" applyAlignment="1">
      <alignment horizontal="center" vertical="center"/>
    </xf>
    <xf numFmtId="4" fontId="34" fillId="22" borderId="4" xfId="3" applyNumberFormat="1" applyFont="1" applyFill="1" applyBorder="1" applyAlignment="1">
      <alignment horizontal="left" vertical="center" wrapText="1"/>
    </xf>
    <xf numFmtId="0" fontId="18" fillId="23" borderId="0" xfId="3" applyFont="1" applyFill="1" applyAlignment="1">
      <alignment horizontal="center" vertical="center"/>
    </xf>
    <xf numFmtId="4" fontId="33" fillId="23" borderId="3" xfId="3" applyNumberFormat="1" applyFont="1" applyFill="1" applyBorder="1" applyAlignment="1">
      <alignment horizontal="left" vertical="center" wrapText="1"/>
    </xf>
    <xf numFmtId="4" fontId="18" fillId="24" borderId="3" xfId="3" applyNumberFormat="1" applyFont="1" applyFill="1" applyBorder="1" applyAlignment="1">
      <alignment horizontal="center" vertical="center"/>
    </xf>
    <xf numFmtId="3" fontId="18" fillId="24" borderId="3" xfId="3" applyNumberFormat="1" applyFont="1" applyFill="1" applyBorder="1" applyAlignment="1">
      <alignment horizontal="center" vertical="center"/>
    </xf>
    <xf numFmtId="3" fontId="18" fillId="24" borderId="6" xfId="3" applyNumberFormat="1" applyFont="1" applyFill="1" applyBorder="1" applyAlignment="1">
      <alignment horizontal="center" vertical="center"/>
    </xf>
    <xf numFmtId="3" fontId="18" fillId="24" borderId="3" xfId="4" applyNumberFormat="1" applyFont="1" applyFill="1" applyBorder="1" applyAlignment="1">
      <alignment horizontal="center" vertical="center"/>
    </xf>
    <xf numFmtId="172" fontId="18" fillId="24" borderId="3" xfId="4" applyNumberFormat="1" applyFont="1" applyFill="1" applyBorder="1" applyAlignment="1">
      <alignment horizontal="center" vertical="center"/>
    </xf>
    <xf numFmtId="3" fontId="18" fillId="24" borderId="19" xfId="3" applyNumberFormat="1" applyFont="1" applyFill="1" applyBorder="1" applyAlignment="1">
      <alignment horizontal="center" vertical="center"/>
    </xf>
    <xf numFmtId="3" fontId="18" fillId="24" borderId="32" xfId="3" applyNumberFormat="1" applyFont="1" applyFill="1" applyBorder="1" applyAlignment="1">
      <alignment horizontal="center" vertical="center"/>
    </xf>
    <xf numFmtId="2" fontId="17" fillId="0" borderId="3" xfId="6" applyNumberFormat="1" applyFont="1" applyBorder="1" applyAlignment="1">
      <alignment horizontal="center" vertical="center"/>
    </xf>
    <xf numFmtId="172" fontId="17" fillId="21" borderId="3" xfId="4" applyNumberFormat="1" applyFont="1" applyFill="1" applyBorder="1" applyAlignment="1">
      <alignment horizontal="center" vertical="center"/>
    </xf>
    <xf numFmtId="0" fontId="20" fillId="21" borderId="3" xfId="6" applyFont="1" applyFill="1" applyBorder="1" applyAlignment="1">
      <alignment horizontal="center" vertical="center"/>
    </xf>
    <xf numFmtId="3" fontId="20" fillId="21" borderId="3" xfId="6" applyNumberFormat="1" applyFont="1" applyFill="1" applyBorder="1" applyAlignment="1">
      <alignment horizontal="center" vertical="center"/>
    </xf>
    <xf numFmtId="3" fontId="20" fillId="21" borderId="3" xfId="4" applyNumberFormat="1" applyFont="1" applyFill="1" applyBorder="1" applyAlignment="1">
      <alignment horizontal="center" vertical="center"/>
    </xf>
    <xf numFmtId="3" fontId="20" fillId="21" borderId="3" xfId="3" applyNumberFormat="1" applyFont="1" applyFill="1" applyBorder="1" applyAlignment="1">
      <alignment horizontal="center" vertical="center"/>
    </xf>
    <xf numFmtId="3" fontId="20" fillId="21" borderId="6" xfId="3" applyNumberFormat="1" applyFont="1" applyFill="1" applyBorder="1" applyAlignment="1">
      <alignment horizontal="center" vertical="center"/>
    </xf>
    <xf numFmtId="0" fontId="43" fillId="21" borderId="3" xfId="6" applyFont="1" applyFill="1" applyBorder="1" applyAlignment="1">
      <alignment horizontal="center" vertical="center" wrapText="1"/>
    </xf>
    <xf numFmtId="3" fontId="17" fillId="0" borderId="29" xfId="3" applyNumberFormat="1" applyFont="1" applyFill="1" applyBorder="1" applyAlignment="1">
      <alignment horizontal="center" vertical="center"/>
    </xf>
    <xf numFmtId="4" fontId="34" fillId="0" borderId="14" xfId="3" applyNumberFormat="1" applyFont="1" applyBorder="1" applyAlignment="1">
      <alignment horizontal="left" vertical="center" wrapText="1"/>
    </xf>
    <xf numFmtId="0" fontId="17" fillId="0" borderId="3" xfId="3" applyFont="1" applyBorder="1" applyAlignment="1">
      <alignment horizontal="center" vertical="center"/>
    </xf>
    <xf numFmtId="43" fontId="17" fillId="0" borderId="3" xfId="4" applyFont="1" applyFill="1" applyBorder="1" applyAlignment="1">
      <alignment horizontal="center" vertical="center"/>
    </xf>
    <xf numFmtId="4" fontId="20" fillId="21" borderId="6" xfId="3" applyNumberFormat="1" applyFont="1" applyFill="1" applyBorder="1" applyAlignment="1">
      <alignment horizontal="center" vertical="center"/>
    </xf>
    <xf numFmtId="4" fontId="34" fillId="0" borderId="19" xfId="3" applyNumberFormat="1" applyFont="1" applyBorder="1" applyAlignment="1">
      <alignment horizontal="left" vertical="center" wrapText="1" indent="1"/>
    </xf>
    <xf numFmtId="4" fontId="34" fillId="0" borderId="3" xfId="6" applyNumberFormat="1" applyFont="1" applyFill="1" applyBorder="1" applyAlignment="1">
      <alignment horizontal="left" vertical="center" wrapText="1"/>
    </xf>
    <xf numFmtId="4" fontId="17" fillId="0" borderId="3" xfId="6" applyNumberFormat="1" applyFont="1" applyFill="1" applyBorder="1" applyAlignment="1">
      <alignment horizontal="center" vertical="center" wrapText="1"/>
    </xf>
    <xf numFmtId="3" fontId="17" fillId="0" borderId="3" xfId="6" applyNumberFormat="1" applyFont="1" applyFill="1" applyBorder="1" applyAlignment="1">
      <alignment horizontal="center" vertical="center" wrapText="1"/>
    </xf>
    <xf numFmtId="4" fontId="17" fillId="0" borderId="3" xfId="6" applyNumberFormat="1" applyFont="1" applyFill="1" applyBorder="1" applyAlignment="1">
      <alignment horizontal="center" vertical="center"/>
    </xf>
    <xf numFmtId="172" fontId="17" fillId="0" borderId="3" xfId="6" applyNumberFormat="1" applyFont="1" applyFill="1" applyBorder="1" applyAlignment="1">
      <alignment horizontal="center" vertical="center"/>
    </xf>
    <xf numFmtId="0" fontId="2" fillId="0" borderId="3" xfId="7" applyFont="1" applyFill="1" applyBorder="1" applyAlignment="1">
      <alignment horizontal="center" vertical="center"/>
    </xf>
    <xf numFmtId="4" fontId="34" fillId="0" borderId="19" xfId="3" applyNumberFormat="1" applyFont="1" applyFill="1" applyBorder="1" applyAlignment="1">
      <alignment horizontal="left" vertical="center" wrapText="1"/>
    </xf>
    <xf numFmtId="4" fontId="17" fillId="0" borderId="19" xfId="3" applyNumberFormat="1" applyFont="1" applyFill="1" applyBorder="1" applyAlignment="1">
      <alignment horizontal="center" vertical="center"/>
    </xf>
    <xf numFmtId="3" fontId="17" fillId="0" borderId="19" xfId="3" applyNumberFormat="1" applyFont="1" applyFill="1" applyBorder="1" applyAlignment="1">
      <alignment horizontal="center" vertical="center"/>
    </xf>
    <xf numFmtId="9" fontId="17" fillId="0" borderId="3" xfId="2" applyFont="1" applyFill="1" applyBorder="1" applyAlignment="1">
      <alignment horizontal="center" vertical="center"/>
    </xf>
    <xf numFmtId="0" fontId="3" fillId="0" borderId="0" xfId="3" applyFill="1"/>
    <xf numFmtId="0" fontId="17" fillId="0" borderId="26" xfId="3" applyFont="1" applyFill="1" applyBorder="1" applyAlignment="1">
      <alignment horizontal="center" vertical="center"/>
    </xf>
    <xf numFmtId="4" fontId="34" fillId="0" borderId="3" xfId="3" applyNumberFormat="1" applyFont="1" applyFill="1" applyBorder="1" applyAlignment="1">
      <alignment horizontal="left" vertical="center" wrapText="1"/>
    </xf>
    <xf numFmtId="4" fontId="17" fillId="0" borderId="3" xfId="3" applyNumberFormat="1" applyFont="1" applyFill="1" applyBorder="1" applyAlignment="1">
      <alignment horizontal="center" vertical="center" wrapText="1"/>
    </xf>
    <xf numFmtId="0" fontId="8" fillId="0" borderId="3" xfId="8" applyFont="1" applyBorder="1" applyAlignment="1">
      <alignment horizontal="left" vertical="center" wrapText="1" indent="1"/>
    </xf>
    <xf numFmtId="0" fontId="8" fillId="9" borderId="3" xfId="8" applyFont="1" applyFill="1" applyBorder="1" applyAlignment="1">
      <alignment horizontal="left" vertical="center" wrapText="1" indent="1"/>
    </xf>
    <xf numFmtId="3" fontId="17" fillId="0" borderId="0" xfId="4" applyNumberFormat="1" applyFont="1" applyBorder="1" applyAlignment="1">
      <alignment horizontal="center" vertical="center"/>
    </xf>
    <xf numFmtId="172" fontId="17" fillId="0" borderId="0" xfId="4" applyNumberFormat="1" applyFont="1" applyBorder="1" applyAlignment="1">
      <alignment horizontal="center" vertical="center"/>
    </xf>
    <xf numFmtId="172" fontId="14" fillId="0" borderId="0" xfId="4" applyNumberFormat="1" applyFont="1" applyBorder="1" applyAlignment="1">
      <alignment horizontal="center" vertical="center"/>
    </xf>
    <xf numFmtId="3" fontId="14" fillId="0" borderId="0" xfId="4" applyNumberFormat="1" applyFont="1" applyBorder="1" applyAlignment="1">
      <alignment horizontal="center" vertical="center"/>
    </xf>
    <xf numFmtId="0" fontId="45" fillId="18" borderId="0" xfId="3" applyFont="1" applyFill="1" applyAlignment="1">
      <alignment horizontal="center" vertical="center"/>
    </xf>
    <xf numFmtId="0" fontId="46" fillId="18" borderId="29" xfId="8" applyFont="1" applyFill="1" applyBorder="1" applyAlignment="1">
      <alignment horizontal="left" vertical="center" wrapText="1"/>
    </xf>
    <xf numFmtId="0" fontId="46" fillId="18" borderId="2" xfId="8" applyFont="1" applyFill="1" applyBorder="1" applyAlignment="1">
      <alignment horizontal="center" vertical="center" wrapText="1"/>
    </xf>
    <xf numFmtId="3" fontId="46" fillId="18" borderId="2" xfId="8" applyNumberFormat="1" applyFont="1" applyFill="1" applyBorder="1" applyAlignment="1">
      <alignment horizontal="center" vertical="center" wrapText="1"/>
    </xf>
    <xf numFmtId="3" fontId="18" fillId="18" borderId="0" xfId="3" applyNumberFormat="1" applyFont="1" applyFill="1" applyAlignment="1">
      <alignment horizontal="center" vertical="center"/>
    </xf>
    <xf numFmtId="4" fontId="17" fillId="21" borderId="3" xfId="6" applyNumberFormat="1" applyFont="1" applyFill="1" applyBorder="1" applyAlignment="1">
      <alignment horizontal="center" vertical="center"/>
    </xf>
    <xf numFmtId="4" fontId="21" fillId="0" borderId="3" xfId="8" applyNumberFormat="1" applyFont="1" applyBorder="1" applyAlignment="1">
      <alignment horizontal="center" vertical="center" wrapText="1"/>
    </xf>
    <xf numFmtId="4" fontId="2" fillId="0" borderId="0" xfId="3" applyNumberFormat="1" applyFont="1" applyAlignment="1">
      <alignment horizontal="center" vertical="center"/>
    </xf>
    <xf numFmtId="3" fontId="31" fillId="25" borderId="17" xfId="3" applyNumberFormat="1" applyFont="1" applyFill="1" applyBorder="1" applyAlignment="1">
      <alignment horizontal="center" vertical="center" wrapText="1"/>
    </xf>
    <xf numFmtId="0" fontId="17" fillId="8" borderId="0" xfId="3" applyFont="1" applyFill="1"/>
    <xf numFmtId="0" fontId="18" fillId="8" borderId="0" xfId="3" applyFont="1" applyFill="1"/>
    <xf numFmtId="3" fontId="31" fillId="25" borderId="13" xfId="3" applyNumberFormat="1" applyFont="1" applyFill="1" applyBorder="1" applyAlignment="1">
      <alignment horizontal="center" vertical="center" wrapText="1"/>
    </xf>
    <xf numFmtId="3" fontId="31" fillId="26" borderId="14" xfId="3" applyNumberFormat="1" applyFont="1" applyFill="1" applyBorder="1" applyAlignment="1">
      <alignment horizontal="center" vertical="center" wrapText="1"/>
    </xf>
    <xf numFmtId="3" fontId="31" fillId="25" borderId="15" xfId="3" applyNumberFormat="1" applyFont="1" applyFill="1" applyBorder="1" applyAlignment="1">
      <alignment horizontal="center" vertical="center" wrapText="1"/>
    </xf>
    <xf numFmtId="3" fontId="31" fillId="26" borderId="0" xfId="3" applyNumberFormat="1" applyFont="1" applyFill="1" applyAlignment="1">
      <alignment horizontal="center" vertical="center" wrapText="1"/>
    </xf>
    <xf numFmtId="0" fontId="31" fillId="25" borderId="11" xfId="3" applyFont="1" applyFill="1" applyBorder="1" applyAlignment="1">
      <alignment horizontal="center" vertical="center" wrapText="1"/>
    </xf>
    <xf numFmtId="0" fontId="31" fillId="26" borderId="16" xfId="3" applyFont="1" applyFill="1" applyBorder="1" applyAlignment="1">
      <alignment horizontal="center" vertical="center" wrapText="1"/>
    </xf>
    <xf numFmtId="4" fontId="32" fillId="25" borderId="12" xfId="3" applyNumberFormat="1" applyFont="1" applyFill="1" applyBorder="1" applyAlignment="1">
      <alignment horizontal="left" vertical="center" wrapText="1"/>
    </xf>
    <xf numFmtId="4" fontId="32" fillId="26" borderId="17" xfId="3" applyNumberFormat="1" applyFont="1" applyFill="1" applyBorder="1" applyAlignment="1">
      <alignment horizontal="left" vertical="center" wrapText="1"/>
    </xf>
    <xf numFmtId="4" fontId="31" fillId="25" borderId="12" xfId="3" applyNumberFormat="1" applyFont="1" applyFill="1" applyBorder="1" applyAlignment="1">
      <alignment horizontal="center" vertical="center" wrapText="1"/>
    </xf>
    <xf numFmtId="4" fontId="31" fillId="26" borderId="17" xfId="3" applyNumberFormat="1" applyFont="1" applyFill="1" applyBorder="1" applyAlignment="1">
      <alignment horizontal="center" vertical="center" wrapText="1"/>
    </xf>
    <xf numFmtId="3" fontId="31" fillId="26" borderId="17" xfId="3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top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2" fillId="0" borderId="6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top" wrapText="1"/>
    </xf>
    <xf numFmtId="0" fontId="13" fillId="0" borderId="7" xfId="0" applyFont="1" applyBorder="1" applyAlignment="1">
      <alignment horizontal="left" vertical="top" wrapText="1"/>
    </xf>
    <xf numFmtId="0" fontId="13" fillId="0" borderId="8" xfId="0" applyFont="1" applyBorder="1" applyAlignment="1">
      <alignment horizontal="left" vertical="top" wrapText="1"/>
    </xf>
    <xf numFmtId="0" fontId="7" fillId="0" borderId="0" xfId="0" applyFont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9" fillId="0" borderId="2" xfId="0" applyFont="1" applyBorder="1" applyAlignment="1">
      <alignment horizontal="center" vertical="top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11" fillId="3" borderId="6" xfId="0" applyFont="1" applyFill="1" applyBorder="1" applyAlignment="1">
      <alignment horizontal="left" vertical="center" wrapText="1"/>
    </xf>
    <xf numFmtId="0" fontId="11" fillId="3" borderId="7" xfId="0" applyFont="1" applyFill="1" applyBorder="1" applyAlignment="1">
      <alignment horizontal="left" vertical="center" wrapText="1"/>
    </xf>
    <xf numFmtId="0" fontId="11" fillId="3" borderId="8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" fillId="8" borderId="0" xfId="3" applyFont="1" applyFill="1"/>
  </cellXfs>
  <cellStyles count="9">
    <cellStyle name="Обычный" xfId="0" builtinId="0"/>
    <cellStyle name="Обычный 2" xfId="3" xr:uid="{00000000-0005-0000-0000-000001000000}"/>
    <cellStyle name="Обычный 2 2" xfId="7" xr:uid="{00000000-0005-0000-0000-000002000000}"/>
    <cellStyle name="Обычный 2 3" xfId="8" xr:uid="{00000000-0005-0000-0000-000003000000}"/>
    <cellStyle name="Обычный 3" xfId="6" xr:uid="{00000000-0005-0000-0000-000004000000}"/>
    <cellStyle name="Процентный" xfId="2" builtinId="5"/>
    <cellStyle name="Процентный 2" xfId="5" xr:uid="{00000000-0005-0000-0000-000006000000}"/>
    <cellStyle name="Финансовый" xfId="1" builtinId="3"/>
    <cellStyle name="Финансовый 2" xfId="4" xr:uid="{00000000-0005-0000-0000-000008000000}"/>
  </cellStyles>
  <dxfs count="5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99"/>
      <color rgb="FF9DC2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0.xml"/><Relationship Id="rId10" Type="http://schemas.openxmlformats.org/officeDocument/2006/relationships/externalLink" Target="externalLinks/externalLink5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Docs\WINDOWS\TEMP\Rar$DI0d.v5n\LIFE%20&#1089;&#1090;&#1088;&#1072;&#1093;&#1086;&#1074;&#1082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ELCOM\SYS\BUFFER\KOSTA\price%20&#1076;&#1083;&#1103;%20&#1057;&#1084;&#1086;&#1083;&#1077;&#1085;&#1089;&#1082;&#107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ISH_DANNY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8\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\5103-08_&#1054;&#1044;&#104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%20&#1074;%20&#1041;&#1083;&#1072;&#1075;&#1086;&#1091;&#1089;&#1090;&#1088;&#1086;&#1081;&#1089;&#1090;&#1074;&#1086;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2\&#1089;&#1084;&#1077;&#1090;&#1085;&#1099;&#1081;%20&#1086;&#1090;&#1076;&#1077;&#1083;\&#1054;&#1041;&#1065;&#1048;&#1049;%20&#1056;&#1045;&#1045;&#1057;&#1058;&#1056;%20&#1055;&#1056;&#1054;&#1062;&#1045;&#1053;&#1058;&#1054;&#1042;&#1054;&#1050;\2012\5%20&#1052;&#1072;&#1081;\&#1051;&#1077;&#1089;&#1086;&#1087;&#1072;&#1088;&#1082;&#1086;&#1074;&#1072;&#1103;\&#1050;&#1072;&#1073;&#1077;&#1083;&#1103;\&#1042;&#1099;&#1093;&#1080;&#1085;&#1086;%20&#1055;&#1054;&#1057;%20&#1082;&#1086;&#1088;%20&#1055;&#1044;&#1060;%20&#1095;&#1072;&#1089;&#1090;&#1100;1\&#1042;&#1099;&#1093;&#1080;&#1085;&#1086;-&#1082;&#1074;%20128&#1072;%20&#1082;&#1086;&#1088;&#1087;3\_15-21_&#1055;&#1077;&#1088;&#1077;&#1095;&#1077;&#1090;&#1085;&#1072;&#1103;%20&#1074;&#1077;&#1076;&#1086;&#1084;&#1086;&#1089;&#1090;&#1100;_&#1042;&#1099;&#1093;&#1080;&#1085;&#108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_electrik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trib\Prices\new_price\pri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_БРОНЯ"/>
      <sheetName val="Прейскурант_БРОНЯ"/>
      <sheetName val="Соотношения_БРОНЯ"/>
      <sheetName val="К_БРОНЯ"/>
      <sheetName val="Динамика_БРОНЯ"/>
      <sheetName val="Привязка_БРОНЯ"/>
      <sheetName val="Привязка_БРОНЯ-М"/>
      <sheetName val="Цеха_БРОНЯ"/>
      <sheetName val="Имена_БРОНЯ"/>
      <sheetName val="БРОНЯ"/>
      <sheetName val="Прайс_НВ"/>
      <sheetName val="Прейскурант_НВ"/>
      <sheetName val="Соотношения_НВ"/>
      <sheetName val="К_НВ"/>
      <sheetName val="Динамика_НВ"/>
      <sheetName val="Привязка_НВ"/>
      <sheetName val="Привязка_НВ-М"/>
      <sheetName val="Цеха_НВ"/>
      <sheetName val="Имена_НВ"/>
      <sheetName val="НВ"/>
      <sheetName val="Прайс_КОНТР"/>
      <sheetName val="Прейскурант_КОНТР"/>
      <sheetName val="Соотношения_КОНТР"/>
      <sheetName val="К_КОНТР"/>
      <sheetName val="Динамика_КОНТР"/>
      <sheetName val="Привязка_КОНТР"/>
      <sheetName val="Привязка_КОНТР-М"/>
      <sheetName val="Цеха_КОНТР"/>
      <sheetName val="Имена_КОНТР"/>
      <sheetName val="КОНТР"/>
      <sheetName val="Прайс_ПРОВОДА"/>
      <sheetName val="Прейскурант_ПРОВОДА"/>
      <sheetName val="Соотношения_ПРОВОДА"/>
      <sheetName val="К_ПРОВОДА"/>
      <sheetName val="Динамика_ПРОВОДА"/>
      <sheetName val="Привязка_ПРОВОДА"/>
      <sheetName val="Привязка_ПРОВОДА-М"/>
      <sheetName val="Цеха_ПРОВОДА"/>
      <sheetName val="Имена_ПРОВОДА"/>
      <sheetName val="ПРОВОДА"/>
      <sheetName val="Прайс_РК"/>
      <sheetName val="Прейскурант_РК"/>
      <sheetName val="Соотношения_РК"/>
      <sheetName val="К_РК"/>
      <sheetName val="Динамика_РК"/>
      <sheetName val="Привязка_РК"/>
      <sheetName val="Привязка_РК-М"/>
      <sheetName val="Цеха_РК"/>
      <sheetName val="Имена_РК"/>
      <sheetName val="РК"/>
      <sheetName val="Прайс_ОБМОТ"/>
      <sheetName val="Прейскурант_ОБМОТ"/>
      <sheetName val="Соотношения_ОБМОТ"/>
      <sheetName val="К_ОБМОТ"/>
      <sheetName val="Динамика_ОБМОТ"/>
      <sheetName val="Привязка_ОБМОТ"/>
      <sheetName val="Привязка_ОБМОТ-М"/>
      <sheetName val="Цеха_ОБМОТ"/>
      <sheetName val="Имена_ОБМОТ"/>
      <sheetName val="ОБМОТ"/>
      <sheetName val="Прайс_ПРОКАТ"/>
      <sheetName val="Прейскурант_ПРОКАТ"/>
      <sheetName val="Соотношения_ПРОКАТ"/>
      <sheetName val="К_ПРОКАТ"/>
      <sheetName val="Динамика_ПРОКАТ"/>
      <sheetName val="Привязка_ПРОКАТ"/>
      <sheetName val="Цеха_ПРОКАТ"/>
      <sheetName val="Имена_ПРОКАТ"/>
      <sheetName val="Привязка_ПРОКАТ-М"/>
      <sheetName val="ПРОКАТ"/>
      <sheetName val="Прайс_СИП"/>
      <sheetName val="Прейскурант_СИП"/>
      <sheetName val="Соотношения_СИП"/>
      <sheetName val="К_СИП"/>
      <sheetName val="Динамика_СИП"/>
      <sheetName val="Привязка_СИП"/>
      <sheetName val="Привязка_СИП-М"/>
      <sheetName val="Цеха_СИП"/>
      <sheetName val="Имена_СИП"/>
      <sheetName val="СИП"/>
      <sheetName val="Статистика"/>
      <sheetName val="Текущие показатели"/>
      <sheetName val="Список итоговых соотношений"/>
      <sheetName val="Прост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>
        <row r="2">
          <cell r="A2">
            <v>1</v>
          </cell>
        </row>
      </sheetData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"/>
      <sheetName val="ЗАЩИТА"/>
      <sheetName val="ДОЛГИ"/>
      <sheetName val="ПРОЦЕНТЫ"/>
      <sheetName val="ДОГОВОР"/>
      <sheetName val="PRICE $ (3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</sheetNames>
    <sheetDataSet>
      <sheetData sheetId="0">
        <row r="3">
          <cell r="B3">
            <v>32</v>
          </cell>
        </row>
        <row r="4">
          <cell r="B4">
            <v>32</v>
          </cell>
        </row>
        <row r="6">
          <cell r="B6">
            <v>5.0000000000000001E-3</v>
          </cell>
        </row>
        <row r="9">
          <cell r="B9">
            <v>0.1</v>
          </cell>
        </row>
        <row r="12">
          <cell r="B12">
            <v>7.0000000000000007E-2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</sheetNames>
    <sheetDataSet>
      <sheetData sheetId="0" refreshError="1"/>
      <sheetData sheetId="1" refreshError="1"/>
      <sheetData sheetId="2" refreshError="1"/>
      <sheetData sheetId="3">
        <row r="1">
          <cell r="A1">
            <v>0</v>
          </cell>
          <cell r="E1">
            <v>0</v>
          </cell>
        </row>
        <row r="2">
          <cell r="A2" t="str">
            <v>ЗАО "УКС ИКС и Д"</v>
          </cell>
          <cell r="E2" t="str">
            <v>Чукин А.Н.</v>
          </cell>
          <cell r="G2" t="str">
            <v>Исполнительная смета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Котов А.В.</v>
          </cell>
          <cell r="G3" t="str">
            <v>Cмета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Батурина Л.В.</v>
          </cell>
          <cell r="G4" t="str">
            <v>Исполнительная смета № 1</v>
          </cell>
        </row>
        <row r="5">
          <cell r="A5" t="str">
            <v>ЗАО "Гендирекция Центр"</v>
          </cell>
          <cell r="E5" t="str">
            <v>Житкова Т.Н.</v>
          </cell>
          <cell r="G5" t="str">
            <v>Cмета № 1</v>
          </cell>
        </row>
        <row r="6">
          <cell r="A6" t="str">
            <v>ЗАО "ТУКС - 4"</v>
          </cell>
          <cell r="E6" t="str">
            <v>Дубинин И.М.</v>
          </cell>
          <cell r="G6" t="str">
            <v>Исполнительная смета № 2</v>
          </cell>
        </row>
        <row r="7">
          <cell r="A7" t="str">
            <v>ЗАО "ТУКС - 2"</v>
          </cell>
          <cell r="E7" t="str">
            <v>Добров А.В.</v>
          </cell>
          <cell r="G7" t="str">
            <v>Cмета № 2</v>
          </cell>
        </row>
        <row r="8">
          <cell r="A8" t="str">
            <v>ЗАО "ТУКС - 1"</v>
          </cell>
          <cell r="E8" t="str">
            <v>Чернов С.Л.</v>
          </cell>
          <cell r="G8" t="str">
            <v>Исполнительная смета № 3</v>
          </cell>
        </row>
        <row r="9">
          <cell r="A9" t="str">
            <v>ЗАО "ТУКС - 3"</v>
          </cell>
          <cell r="E9" t="str">
            <v>Быковский А.Н.</v>
          </cell>
          <cell r="G9" t="str">
            <v>Cмета № 3</v>
          </cell>
        </row>
        <row r="10">
          <cell r="A10" t="str">
            <v>ГУП "Моссвет"</v>
          </cell>
          <cell r="E10" t="str">
            <v>Марова А.Ю.</v>
          </cell>
        </row>
        <row r="11">
          <cell r="A11" t="str">
            <v>ЗАО "Альстрой"</v>
          </cell>
          <cell r="E11" t="str">
            <v>Морозов Д.В.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  <cell r="E13" t="str">
            <v>Богомолов А.Ю.</v>
          </cell>
        </row>
        <row r="14">
          <cell r="A14" t="str">
            <v>ПУНС МГП "Мосводоканал"</v>
          </cell>
          <cell r="E14" t="str">
            <v>Севостьянов А.Н.</v>
          </cell>
        </row>
        <row r="15">
          <cell r="A15" t="str">
            <v>ЗАО "УКС"</v>
          </cell>
          <cell r="E15" t="str">
            <v>Моськин В.А.</v>
          </cell>
        </row>
        <row r="16">
          <cell r="A16" t="str">
            <v>ЗАО "УКС объектов здравоохранения"</v>
          </cell>
          <cell r="E16" t="str">
            <v>Лысов А.Е.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4">
        <row r="1">
          <cell r="A1">
            <v>0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00-06"/>
      <sheetName val="Титул 07-08"/>
      <sheetName val="Смета"/>
      <sheetName val="Материалы"/>
      <sheetName val="Ссылки"/>
    </sheetNames>
    <sheetDataSet>
      <sheetData sheetId="0" refreshError="1"/>
      <sheetData sheetId="1"/>
      <sheetData sheetId="2">
        <row r="3">
          <cell r="J3" t="e">
            <v>#REF!</v>
          </cell>
          <cell r="S3" t="e">
            <v>#REF!</v>
          </cell>
          <cell r="AB3" t="e">
            <v>#REF!</v>
          </cell>
          <cell r="AK3" t="e">
            <v>#REF!</v>
          </cell>
          <cell r="AT3" t="e">
            <v>#REF!</v>
          </cell>
          <cell r="BC3" t="e">
            <v>#REF!</v>
          </cell>
          <cell r="BL3" t="e">
            <v>#REF!</v>
          </cell>
          <cell r="BU3" t="e">
            <v>#REF!</v>
          </cell>
          <cell r="CD3" t="e">
            <v>#REF!</v>
          </cell>
        </row>
        <row r="4">
          <cell r="I4" t="e">
            <v>#REF!</v>
          </cell>
          <cell r="R4" t="e">
            <v>#REF!</v>
          </cell>
          <cell r="AA4" t="e">
            <v>#REF!</v>
          </cell>
          <cell r="AJ4" t="e">
            <v>#REF!</v>
          </cell>
          <cell r="AS4" t="e">
            <v>#REF!</v>
          </cell>
          <cell r="BB4" t="e">
            <v>#REF!</v>
          </cell>
          <cell r="BK4" t="e">
            <v>#REF!</v>
          </cell>
          <cell r="BT4">
            <v>0</v>
          </cell>
          <cell r="CC4">
            <v>0</v>
          </cell>
        </row>
        <row r="5">
          <cell r="I5" t="e">
            <v>#REF!</v>
          </cell>
          <cell r="R5" t="e">
            <v>#REF!</v>
          </cell>
          <cell r="AA5" t="e">
            <v>#REF!</v>
          </cell>
          <cell r="AJ5" t="e">
            <v>#REF!</v>
          </cell>
          <cell r="AS5" t="e">
            <v>#REF!</v>
          </cell>
          <cell r="BB5" t="e">
            <v>#REF!</v>
          </cell>
          <cell r="BK5" t="e">
            <v>#REF!</v>
          </cell>
          <cell r="BT5">
            <v>0</v>
          </cell>
          <cell r="CC5">
            <v>0</v>
          </cell>
        </row>
        <row r="7">
          <cell r="J7">
            <v>0</v>
          </cell>
          <cell r="K7" t="str">
            <v>руб.</v>
          </cell>
          <cell r="M7">
            <v>0</v>
          </cell>
          <cell r="N7" t="str">
            <v>руб.</v>
          </cell>
          <cell r="P7">
            <v>0</v>
          </cell>
          <cell r="Q7" t="str">
            <v>руб.</v>
          </cell>
          <cell r="S7">
            <v>0</v>
          </cell>
          <cell r="T7" t="str">
            <v>руб.</v>
          </cell>
          <cell r="V7">
            <v>0</v>
          </cell>
          <cell r="W7" t="str">
            <v>руб.</v>
          </cell>
          <cell r="Y7">
            <v>0</v>
          </cell>
          <cell r="Z7" t="str">
            <v>руб.</v>
          </cell>
          <cell r="AB7">
            <v>0</v>
          </cell>
          <cell r="AC7" t="str">
            <v>руб.</v>
          </cell>
          <cell r="AE7">
            <v>0</v>
          </cell>
          <cell r="AF7" t="str">
            <v>руб.</v>
          </cell>
          <cell r="AH7">
            <v>0</v>
          </cell>
          <cell r="AI7" t="str">
            <v>руб.</v>
          </cell>
          <cell r="AK7">
            <v>0</v>
          </cell>
          <cell r="AL7" t="str">
            <v>руб.</v>
          </cell>
          <cell r="AN7">
            <v>0</v>
          </cell>
          <cell r="AO7" t="str">
            <v>руб.</v>
          </cell>
          <cell r="AQ7">
            <v>0</v>
          </cell>
          <cell r="AR7" t="str">
            <v>руб.</v>
          </cell>
          <cell r="AT7">
            <v>0</v>
          </cell>
          <cell r="AU7" t="str">
            <v>руб.</v>
          </cell>
          <cell r="AW7">
            <v>0</v>
          </cell>
          <cell r="AX7" t="str">
            <v>руб.</v>
          </cell>
          <cell r="AZ7">
            <v>0</v>
          </cell>
          <cell r="BA7" t="str">
            <v>руб.</v>
          </cell>
          <cell r="BC7">
            <v>0</v>
          </cell>
          <cell r="BD7" t="str">
            <v>руб.</v>
          </cell>
          <cell r="BF7">
            <v>0</v>
          </cell>
          <cell r="BG7" t="str">
            <v>руб.</v>
          </cell>
          <cell r="BI7">
            <v>0</v>
          </cell>
          <cell r="BJ7" t="str">
            <v>руб.</v>
          </cell>
          <cell r="BL7">
            <v>0</v>
          </cell>
          <cell r="BM7" t="str">
            <v>руб.</v>
          </cell>
          <cell r="BO7">
            <v>0</v>
          </cell>
          <cell r="BP7" t="str">
            <v>руб.</v>
          </cell>
          <cell r="BR7">
            <v>0</v>
          </cell>
          <cell r="BS7" t="str">
            <v>руб.</v>
          </cell>
          <cell r="BU7">
            <v>0</v>
          </cell>
          <cell r="BV7" t="str">
            <v>руб.</v>
          </cell>
          <cell r="BX7">
            <v>0</v>
          </cell>
          <cell r="BY7" t="str">
            <v>руб.</v>
          </cell>
          <cell r="CA7">
            <v>0</v>
          </cell>
          <cell r="CB7" t="str">
            <v>руб.</v>
          </cell>
          <cell r="CD7">
            <v>0</v>
          </cell>
          <cell r="CE7" t="str">
            <v>руб.</v>
          </cell>
          <cell r="CG7">
            <v>0</v>
          </cell>
          <cell r="CH7" t="str">
            <v>руб.</v>
          </cell>
          <cell r="CJ7">
            <v>0</v>
          </cell>
          <cell r="CK7" t="str">
            <v>руб.</v>
          </cell>
        </row>
        <row r="9">
          <cell r="J9">
            <v>0</v>
          </cell>
          <cell r="K9" t="str">
            <v>руб.</v>
          </cell>
          <cell r="M9">
            <v>0</v>
          </cell>
          <cell r="N9" t="str">
            <v>руб.</v>
          </cell>
          <cell r="P9">
            <v>0</v>
          </cell>
          <cell r="Q9" t="str">
            <v>руб.</v>
          </cell>
          <cell r="S9">
            <v>0</v>
          </cell>
          <cell r="T9" t="str">
            <v>руб.</v>
          </cell>
          <cell r="V9">
            <v>0</v>
          </cell>
          <cell r="W9" t="str">
            <v>руб.</v>
          </cell>
          <cell r="Y9">
            <v>0</v>
          </cell>
          <cell r="Z9" t="str">
            <v>руб.</v>
          </cell>
          <cell r="AB9">
            <v>0</v>
          </cell>
          <cell r="AC9" t="str">
            <v>руб.</v>
          </cell>
          <cell r="AE9">
            <v>0</v>
          </cell>
          <cell r="AF9" t="str">
            <v>руб.</v>
          </cell>
          <cell r="AH9">
            <v>0</v>
          </cell>
          <cell r="AI9" t="str">
            <v>руб.</v>
          </cell>
          <cell r="AK9">
            <v>0</v>
          </cell>
          <cell r="AL9" t="str">
            <v>руб.</v>
          </cell>
          <cell r="AN9">
            <v>0</v>
          </cell>
          <cell r="AO9" t="str">
            <v>руб.</v>
          </cell>
          <cell r="AQ9">
            <v>0</v>
          </cell>
          <cell r="AR9" t="str">
            <v>руб.</v>
          </cell>
          <cell r="AT9">
            <v>0</v>
          </cell>
          <cell r="AU9" t="str">
            <v>руб.</v>
          </cell>
          <cell r="AW9">
            <v>0</v>
          </cell>
          <cell r="AX9" t="str">
            <v>руб.</v>
          </cell>
          <cell r="AZ9">
            <v>0</v>
          </cell>
          <cell r="BA9" t="str">
            <v>руб.</v>
          </cell>
          <cell r="BC9">
            <v>0</v>
          </cell>
          <cell r="BD9" t="str">
            <v>руб.</v>
          </cell>
          <cell r="BF9">
            <v>0</v>
          </cell>
          <cell r="BG9" t="str">
            <v>руб.</v>
          </cell>
          <cell r="BI9">
            <v>0</v>
          </cell>
          <cell r="BJ9" t="str">
            <v>руб.</v>
          </cell>
          <cell r="BL9">
            <v>0</v>
          </cell>
          <cell r="BM9" t="str">
            <v>руб.</v>
          </cell>
          <cell r="BO9">
            <v>0</v>
          </cell>
          <cell r="BP9" t="str">
            <v>руб.</v>
          </cell>
          <cell r="BR9">
            <v>0</v>
          </cell>
          <cell r="BS9" t="str">
            <v>руб.</v>
          </cell>
          <cell r="BU9">
            <v>0</v>
          </cell>
          <cell r="BV9" t="str">
            <v>руб.</v>
          </cell>
          <cell r="BX9">
            <v>0</v>
          </cell>
          <cell r="BY9" t="str">
            <v>руб.</v>
          </cell>
          <cell r="CA9">
            <v>0</v>
          </cell>
          <cell r="CB9" t="str">
            <v>руб.</v>
          </cell>
          <cell r="CD9">
            <v>0</v>
          </cell>
          <cell r="CE9" t="str">
            <v>руб.</v>
          </cell>
          <cell r="CG9">
            <v>0</v>
          </cell>
          <cell r="CH9" t="str">
            <v>руб.</v>
          </cell>
          <cell r="CJ9">
            <v>0</v>
          </cell>
          <cell r="CK9" t="str">
            <v>руб.</v>
          </cell>
        </row>
        <row r="10">
          <cell r="J10">
            <v>0</v>
          </cell>
          <cell r="K10" t="str">
            <v>руб.</v>
          </cell>
          <cell r="M10">
            <v>0</v>
          </cell>
          <cell r="N10" t="str">
            <v>руб.</v>
          </cell>
          <cell r="P10">
            <v>0</v>
          </cell>
          <cell r="Q10" t="str">
            <v>руб.</v>
          </cell>
          <cell r="S10">
            <v>0</v>
          </cell>
          <cell r="T10" t="str">
            <v>руб.</v>
          </cell>
          <cell r="V10">
            <v>0</v>
          </cell>
          <cell r="W10" t="str">
            <v>руб.</v>
          </cell>
          <cell r="Y10">
            <v>0</v>
          </cell>
          <cell r="Z10" t="str">
            <v>руб.</v>
          </cell>
          <cell r="AB10">
            <v>0</v>
          </cell>
          <cell r="AC10" t="str">
            <v>руб.</v>
          </cell>
          <cell r="AE10">
            <v>0</v>
          </cell>
          <cell r="AF10" t="str">
            <v>руб.</v>
          </cell>
          <cell r="AH10">
            <v>0</v>
          </cell>
          <cell r="AI10" t="str">
            <v>руб.</v>
          </cell>
          <cell r="AK10">
            <v>0</v>
          </cell>
          <cell r="AL10" t="str">
            <v>руб.</v>
          </cell>
          <cell r="AN10">
            <v>0</v>
          </cell>
          <cell r="AO10" t="str">
            <v>руб.</v>
          </cell>
          <cell r="AQ10">
            <v>0</v>
          </cell>
          <cell r="AR10" t="str">
            <v>руб.</v>
          </cell>
          <cell r="AT10">
            <v>0</v>
          </cell>
          <cell r="AU10" t="str">
            <v>руб.</v>
          </cell>
          <cell r="AW10">
            <v>0</v>
          </cell>
          <cell r="AX10" t="str">
            <v>руб.</v>
          </cell>
          <cell r="AZ10">
            <v>0</v>
          </cell>
          <cell r="BA10" t="str">
            <v>руб.</v>
          </cell>
          <cell r="BC10">
            <v>0</v>
          </cell>
          <cell r="BD10" t="str">
            <v>руб.</v>
          </cell>
          <cell r="BF10">
            <v>0</v>
          </cell>
          <cell r="BG10" t="str">
            <v>руб.</v>
          </cell>
          <cell r="BI10">
            <v>0</v>
          </cell>
          <cell r="BJ10" t="str">
            <v>руб.</v>
          </cell>
          <cell r="BL10">
            <v>0</v>
          </cell>
          <cell r="BM10" t="str">
            <v>руб.</v>
          </cell>
          <cell r="BO10">
            <v>0</v>
          </cell>
          <cell r="BP10" t="str">
            <v>руб.</v>
          </cell>
          <cell r="BR10">
            <v>0</v>
          </cell>
          <cell r="BS10" t="str">
            <v>руб.</v>
          </cell>
          <cell r="BU10">
            <v>0</v>
          </cell>
          <cell r="BV10" t="str">
            <v>руб.</v>
          </cell>
          <cell r="BX10">
            <v>0</v>
          </cell>
          <cell r="BY10" t="str">
            <v>руб.</v>
          </cell>
          <cell r="CA10">
            <v>0</v>
          </cell>
          <cell r="CB10" t="str">
            <v>руб.</v>
          </cell>
          <cell r="CD10">
            <v>0</v>
          </cell>
          <cell r="CE10" t="str">
            <v>руб.</v>
          </cell>
          <cell r="CG10">
            <v>0</v>
          </cell>
          <cell r="CH10" t="str">
            <v>руб.</v>
          </cell>
          <cell r="CJ10">
            <v>0</v>
          </cell>
          <cell r="CK10" t="str">
            <v>руб.</v>
          </cell>
        </row>
        <row r="11">
          <cell r="J11">
            <v>0</v>
          </cell>
          <cell r="K11" t="str">
            <v>руб.</v>
          </cell>
          <cell r="M11">
            <v>0</v>
          </cell>
          <cell r="N11" t="str">
            <v>руб.</v>
          </cell>
          <cell r="P11">
            <v>0</v>
          </cell>
          <cell r="Q11" t="str">
            <v>руб.</v>
          </cell>
          <cell r="S11">
            <v>0</v>
          </cell>
          <cell r="T11" t="str">
            <v>руб.</v>
          </cell>
          <cell r="V11">
            <v>0</v>
          </cell>
          <cell r="W11" t="str">
            <v>руб.</v>
          </cell>
          <cell r="Y11">
            <v>0</v>
          </cell>
          <cell r="Z11" t="str">
            <v>руб.</v>
          </cell>
          <cell r="AB11">
            <v>0</v>
          </cell>
          <cell r="AC11" t="str">
            <v>руб.</v>
          </cell>
          <cell r="AE11">
            <v>0</v>
          </cell>
          <cell r="AF11" t="str">
            <v>руб.</v>
          </cell>
          <cell r="AH11">
            <v>0</v>
          </cell>
          <cell r="AI11" t="str">
            <v>руб.</v>
          </cell>
          <cell r="AK11">
            <v>0</v>
          </cell>
          <cell r="AL11" t="str">
            <v>руб.</v>
          </cell>
          <cell r="AN11">
            <v>0</v>
          </cell>
          <cell r="AO11" t="str">
            <v>руб.</v>
          </cell>
          <cell r="AQ11">
            <v>0</v>
          </cell>
          <cell r="AR11" t="str">
            <v>руб.</v>
          </cell>
          <cell r="AT11">
            <v>0</v>
          </cell>
          <cell r="AU11" t="str">
            <v>руб.</v>
          </cell>
          <cell r="AW11">
            <v>0</v>
          </cell>
          <cell r="AX11" t="str">
            <v>руб.</v>
          </cell>
          <cell r="AZ11">
            <v>0</v>
          </cell>
          <cell r="BA11" t="str">
            <v>руб.</v>
          </cell>
          <cell r="BC11">
            <v>0</v>
          </cell>
          <cell r="BD11" t="str">
            <v>руб.</v>
          </cell>
          <cell r="BF11">
            <v>0</v>
          </cell>
          <cell r="BG11" t="str">
            <v>руб.</v>
          </cell>
          <cell r="BI11">
            <v>0</v>
          </cell>
          <cell r="BJ11" t="str">
            <v>руб.</v>
          </cell>
          <cell r="BL11">
            <v>0</v>
          </cell>
          <cell r="BM11" t="str">
            <v>руб.</v>
          </cell>
          <cell r="BO11">
            <v>0</v>
          </cell>
          <cell r="BP11" t="str">
            <v>руб.</v>
          </cell>
          <cell r="BR11">
            <v>0</v>
          </cell>
          <cell r="BS11" t="str">
            <v>руб.</v>
          </cell>
          <cell r="BU11">
            <v>0</v>
          </cell>
          <cell r="BV11" t="str">
            <v>руб.</v>
          </cell>
          <cell r="BX11">
            <v>0</v>
          </cell>
          <cell r="BY11" t="str">
            <v>руб.</v>
          </cell>
          <cell r="CA11">
            <v>0</v>
          </cell>
          <cell r="CB11" t="str">
            <v>руб.</v>
          </cell>
          <cell r="CD11">
            <v>0</v>
          </cell>
          <cell r="CE11" t="str">
            <v>руб.</v>
          </cell>
          <cell r="CG11">
            <v>0</v>
          </cell>
          <cell r="CH11" t="str">
            <v>руб.</v>
          </cell>
          <cell r="CJ11">
            <v>0</v>
          </cell>
          <cell r="CK11" t="str">
            <v>руб.</v>
          </cell>
        </row>
        <row r="12">
          <cell r="J12">
            <v>0</v>
          </cell>
          <cell r="K12" t="str">
            <v>руб.</v>
          </cell>
          <cell r="M12">
            <v>0</v>
          </cell>
          <cell r="N12" t="str">
            <v>руб.</v>
          </cell>
          <cell r="P12">
            <v>0</v>
          </cell>
          <cell r="Q12" t="str">
            <v>руб.</v>
          </cell>
          <cell r="S12">
            <v>0</v>
          </cell>
          <cell r="T12" t="str">
            <v>руб.</v>
          </cell>
          <cell r="V12">
            <v>0</v>
          </cell>
          <cell r="W12" t="str">
            <v>руб.</v>
          </cell>
          <cell r="Y12">
            <v>0</v>
          </cell>
          <cell r="Z12" t="str">
            <v>руб.</v>
          </cell>
          <cell r="AB12">
            <v>0</v>
          </cell>
          <cell r="AC12" t="str">
            <v>руб.</v>
          </cell>
          <cell r="AE12">
            <v>0</v>
          </cell>
          <cell r="AF12" t="str">
            <v>руб.</v>
          </cell>
          <cell r="AH12">
            <v>0</v>
          </cell>
          <cell r="AI12" t="str">
            <v>руб.</v>
          </cell>
          <cell r="AK12">
            <v>0</v>
          </cell>
          <cell r="AL12" t="str">
            <v>руб.</v>
          </cell>
          <cell r="AN12">
            <v>0</v>
          </cell>
          <cell r="AO12" t="str">
            <v>руб.</v>
          </cell>
          <cell r="AQ12">
            <v>0</v>
          </cell>
          <cell r="AR12" t="str">
            <v>руб.</v>
          </cell>
          <cell r="AT12">
            <v>0</v>
          </cell>
          <cell r="AU12" t="str">
            <v>руб.</v>
          </cell>
          <cell r="AW12">
            <v>0</v>
          </cell>
          <cell r="AX12" t="str">
            <v>руб.</v>
          </cell>
          <cell r="AZ12">
            <v>0</v>
          </cell>
          <cell r="BA12" t="str">
            <v>руб.</v>
          </cell>
          <cell r="BC12">
            <v>0</v>
          </cell>
          <cell r="BD12" t="str">
            <v>руб.</v>
          </cell>
          <cell r="BF12">
            <v>0</v>
          </cell>
          <cell r="BG12" t="str">
            <v>руб.</v>
          </cell>
          <cell r="BI12">
            <v>0</v>
          </cell>
          <cell r="BJ12" t="str">
            <v>руб.</v>
          </cell>
          <cell r="BL12">
            <v>0</v>
          </cell>
          <cell r="BM12" t="str">
            <v>руб.</v>
          </cell>
          <cell r="BO12">
            <v>0</v>
          </cell>
          <cell r="BP12" t="str">
            <v>руб.</v>
          </cell>
          <cell r="BR12">
            <v>0</v>
          </cell>
          <cell r="BS12" t="str">
            <v>руб.</v>
          </cell>
          <cell r="BU12">
            <v>0</v>
          </cell>
          <cell r="BV12" t="str">
            <v>руб.</v>
          </cell>
          <cell r="BX12">
            <v>0</v>
          </cell>
          <cell r="BY12" t="str">
            <v>руб.</v>
          </cell>
          <cell r="CA12">
            <v>0</v>
          </cell>
          <cell r="CB12" t="str">
            <v>руб.</v>
          </cell>
          <cell r="CD12">
            <v>0</v>
          </cell>
          <cell r="CE12" t="str">
            <v>руб.</v>
          </cell>
          <cell r="CG12">
            <v>0</v>
          </cell>
          <cell r="CH12" t="str">
            <v>руб.</v>
          </cell>
          <cell r="CJ12">
            <v>0</v>
          </cell>
          <cell r="CK12" t="str">
            <v>руб.</v>
          </cell>
        </row>
        <row r="13">
          <cell r="J13">
            <v>0</v>
          </cell>
          <cell r="K13" t="str">
            <v>руб.</v>
          </cell>
          <cell r="M13">
            <v>0</v>
          </cell>
          <cell r="N13" t="str">
            <v>руб.</v>
          </cell>
          <cell r="P13">
            <v>0</v>
          </cell>
          <cell r="Q13" t="str">
            <v>руб.</v>
          </cell>
          <cell r="S13">
            <v>0</v>
          </cell>
          <cell r="T13" t="str">
            <v>руб.</v>
          </cell>
          <cell r="V13">
            <v>0</v>
          </cell>
          <cell r="W13" t="str">
            <v>руб.</v>
          </cell>
          <cell r="Y13">
            <v>0</v>
          </cell>
          <cell r="Z13" t="str">
            <v>руб.</v>
          </cell>
          <cell r="AB13">
            <v>0</v>
          </cell>
          <cell r="AC13" t="str">
            <v>руб.</v>
          </cell>
          <cell r="AE13">
            <v>0</v>
          </cell>
          <cell r="AF13" t="str">
            <v>руб.</v>
          </cell>
          <cell r="AH13">
            <v>0</v>
          </cell>
          <cell r="AI13" t="str">
            <v>руб.</v>
          </cell>
          <cell r="AK13">
            <v>0</v>
          </cell>
          <cell r="AL13" t="str">
            <v>руб.</v>
          </cell>
          <cell r="AN13">
            <v>0</v>
          </cell>
          <cell r="AO13" t="str">
            <v>руб.</v>
          </cell>
          <cell r="AQ13">
            <v>0</v>
          </cell>
          <cell r="AR13" t="str">
            <v>руб.</v>
          </cell>
          <cell r="AT13">
            <v>0</v>
          </cell>
          <cell r="AU13" t="str">
            <v>руб.</v>
          </cell>
          <cell r="AW13">
            <v>0</v>
          </cell>
          <cell r="AX13" t="str">
            <v>руб.</v>
          </cell>
          <cell r="AZ13">
            <v>0</v>
          </cell>
          <cell r="BA13" t="str">
            <v>руб.</v>
          </cell>
          <cell r="BC13">
            <v>0</v>
          </cell>
          <cell r="BD13" t="str">
            <v>руб.</v>
          </cell>
          <cell r="BF13">
            <v>0</v>
          </cell>
          <cell r="BG13" t="str">
            <v>руб.</v>
          </cell>
          <cell r="BI13">
            <v>0</v>
          </cell>
          <cell r="BJ13" t="str">
            <v>руб.</v>
          </cell>
          <cell r="BL13">
            <v>0</v>
          </cell>
          <cell r="BM13" t="str">
            <v>руб.</v>
          </cell>
          <cell r="BO13">
            <v>0</v>
          </cell>
          <cell r="BP13" t="str">
            <v>руб.</v>
          </cell>
          <cell r="BR13">
            <v>0</v>
          </cell>
          <cell r="BS13" t="str">
            <v>руб.</v>
          </cell>
          <cell r="BU13">
            <v>0</v>
          </cell>
          <cell r="BV13" t="str">
            <v>руб.</v>
          </cell>
          <cell r="BX13">
            <v>0</v>
          </cell>
          <cell r="BY13" t="str">
            <v>руб.</v>
          </cell>
          <cell r="CA13">
            <v>0</v>
          </cell>
          <cell r="CB13" t="str">
            <v>руб.</v>
          </cell>
          <cell r="CD13">
            <v>0</v>
          </cell>
          <cell r="CE13" t="str">
            <v>руб.</v>
          </cell>
          <cell r="CG13">
            <v>0</v>
          </cell>
          <cell r="CH13" t="str">
            <v>руб.</v>
          </cell>
          <cell r="CJ13">
            <v>0</v>
          </cell>
          <cell r="CK13" t="str">
            <v>руб.</v>
          </cell>
        </row>
        <row r="14">
          <cell r="J14">
            <v>0</v>
          </cell>
          <cell r="K14" t="str">
            <v>руб.</v>
          </cell>
          <cell r="M14">
            <v>0</v>
          </cell>
          <cell r="N14" t="str">
            <v>руб.</v>
          </cell>
          <cell r="P14">
            <v>0</v>
          </cell>
          <cell r="Q14" t="str">
            <v>руб.</v>
          </cell>
          <cell r="S14">
            <v>0</v>
          </cell>
          <cell r="T14" t="str">
            <v>руб.</v>
          </cell>
          <cell r="V14">
            <v>0</v>
          </cell>
          <cell r="W14" t="str">
            <v>руб.</v>
          </cell>
          <cell r="Y14">
            <v>0</v>
          </cell>
          <cell r="Z14" t="str">
            <v>руб.</v>
          </cell>
          <cell r="AB14">
            <v>0</v>
          </cell>
          <cell r="AC14" t="str">
            <v>руб.</v>
          </cell>
          <cell r="AE14">
            <v>0</v>
          </cell>
          <cell r="AF14" t="str">
            <v>руб.</v>
          </cell>
          <cell r="AH14">
            <v>0</v>
          </cell>
          <cell r="AI14" t="str">
            <v>руб.</v>
          </cell>
          <cell r="AK14">
            <v>0</v>
          </cell>
          <cell r="AL14" t="str">
            <v>руб.</v>
          </cell>
          <cell r="AN14">
            <v>0</v>
          </cell>
          <cell r="AO14" t="str">
            <v>руб.</v>
          </cell>
          <cell r="AQ14">
            <v>0</v>
          </cell>
          <cell r="AR14" t="str">
            <v>руб.</v>
          </cell>
          <cell r="AT14">
            <v>0</v>
          </cell>
          <cell r="AU14" t="str">
            <v>руб.</v>
          </cell>
          <cell r="AW14">
            <v>0</v>
          </cell>
          <cell r="AX14" t="str">
            <v>руб.</v>
          </cell>
          <cell r="AZ14">
            <v>0</v>
          </cell>
          <cell r="BA14" t="str">
            <v>руб.</v>
          </cell>
          <cell r="BC14">
            <v>0</v>
          </cell>
          <cell r="BD14" t="str">
            <v>руб.</v>
          </cell>
          <cell r="BF14">
            <v>0</v>
          </cell>
          <cell r="BG14" t="str">
            <v>руб.</v>
          </cell>
          <cell r="BI14">
            <v>0</v>
          </cell>
          <cell r="BJ14" t="str">
            <v>руб.</v>
          </cell>
          <cell r="BL14">
            <v>0</v>
          </cell>
          <cell r="BM14" t="str">
            <v>руб.</v>
          </cell>
          <cell r="BO14">
            <v>0</v>
          </cell>
          <cell r="BP14" t="str">
            <v>руб.</v>
          </cell>
          <cell r="BR14">
            <v>0</v>
          </cell>
          <cell r="BS14" t="str">
            <v>руб.</v>
          </cell>
          <cell r="BU14">
            <v>0</v>
          </cell>
          <cell r="BV14" t="str">
            <v>руб.</v>
          </cell>
          <cell r="BX14">
            <v>0</v>
          </cell>
          <cell r="BY14" t="str">
            <v>руб.</v>
          </cell>
          <cell r="CA14">
            <v>0</v>
          </cell>
          <cell r="CB14" t="str">
            <v>руб.</v>
          </cell>
          <cell r="CD14">
            <v>0</v>
          </cell>
          <cell r="CE14" t="str">
            <v>руб.</v>
          </cell>
          <cell r="CG14">
            <v>0</v>
          </cell>
          <cell r="CH14" t="str">
            <v>руб.</v>
          </cell>
          <cell r="CJ14">
            <v>0</v>
          </cell>
          <cell r="CK14" t="str">
            <v>руб.</v>
          </cell>
        </row>
        <row r="15">
          <cell r="J15">
            <v>0</v>
          </cell>
          <cell r="K15" t="str">
            <v>руб.</v>
          </cell>
          <cell r="M15">
            <v>0</v>
          </cell>
          <cell r="N15" t="str">
            <v>руб.</v>
          </cell>
          <cell r="P15">
            <v>0</v>
          </cell>
          <cell r="Q15" t="str">
            <v>руб.</v>
          </cell>
          <cell r="S15">
            <v>0</v>
          </cell>
          <cell r="T15" t="str">
            <v>руб.</v>
          </cell>
          <cell r="V15">
            <v>0</v>
          </cell>
          <cell r="W15" t="str">
            <v>руб.</v>
          </cell>
          <cell r="Y15">
            <v>0</v>
          </cell>
          <cell r="Z15" t="str">
            <v>руб.</v>
          </cell>
          <cell r="AB15">
            <v>0</v>
          </cell>
          <cell r="AC15" t="str">
            <v>руб.</v>
          </cell>
          <cell r="AE15">
            <v>0</v>
          </cell>
          <cell r="AF15" t="str">
            <v>руб.</v>
          </cell>
          <cell r="AH15">
            <v>0</v>
          </cell>
          <cell r="AI15" t="str">
            <v>руб.</v>
          </cell>
          <cell r="AK15">
            <v>0</v>
          </cell>
          <cell r="AL15" t="str">
            <v>руб.</v>
          </cell>
          <cell r="AN15">
            <v>0</v>
          </cell>
          <cell r="AO15" t="str">
            <v>руб.</v>
          </cell>
          <cell r="AQ15">
            <v>0</v>
          </cell>
          <cell r="AR15" t="str">
            <v>руб.</v>
          </cell>
          <cell r="AT15">
            <v>0</v>
          </cell>
          <cell r="AU15" t="str">
            <v>руб.</v>
          </cell>
          <cell r="AW15">
            <v>0</v>
          </cell>
          <cell r="AX15" t="str">
            <v>руб.</v>
          </cell>
          <cell r="AZ15">
            <v>0</v>
          </cell>
          <cell r="BA15" t="str">
            <v>руб.</v>
          </cell>
          <cell r="BC15">
            <v>0</v>
          </cell>
          <cell r="BD15" t="str">
            <v>руб.</v>
          </cell>
          <cell r="BF15">
            <v>0</v>
          </cell>
          <cell r="BG15" t="str">
            <v>руб.</v>
          </cell>
          <cell r="BI15">
            <v>0</v>
          </cell>
          <cell r="BJ15" t="str">
            <v>руб.</v>
          </cell>
          <cell r="BL15">
            <v>0</v>
          </cell>
          <cell r="BM15" t="str">
            <v>руб.</v>
          </cell>
          <cell r="BO15">
            <v>0</v>
          </cell>
          <cell r="BP15" t="str">
            <v>руб.</v>
          </cell>
          <cell r="BR15">
            <v>0</v>
          </cell>
          <cell r="BS15" t="str">
            <v>руб.</v>
          </cell>
          <cell r="BU15">
            <v>0</v>
          </cell>
          <cell r="BV15" t="str">
            <v>руб.</v>
          </cell>
          <cell r="BX15">
            <v>0</v>
          </cell>
          <cell r="BY15" t="str">
            <v>руб.</v>
          </cell>
          <cell r="CA15">
            <v>0</v>
          </cell>
          <cell r="CB15" t="str">
            <v>руб.</v>
          </cell>
          <cell r="CD15">
            <v>0</v>
          </cell>
          <cell r="CE15" t="str">
            <v>руб.</v>
          </cell>
          <cell r="CG15">
            <v>0</v>
          </cell>
          <cell r="CH15" t="str">
            <v>руб.</v>
          </cell>
          <cell r="CJ15">
            <v>0</v>
          </cell>
          <cell r="CK15" t="str">
            <v>руб.</v>
          </cell>
        </row>
        <row r="17">
          <cell r="J17" t="str">
            <v xml:space="preserve">Предъявлено    </v>
          </cell>
          <cell r="M17" t="str">
            <v>Принято</v>
          </cell>
          <cell r="P17" t="str">
            <v>Разногласия</v>
          </cell>
          <cell r="S17" t="str">
            <v xml:space="preserve">Предъявлено    </v>
          </cell>
          <cell r="V17" t="str">
            <v>Принято</v>
          </cell>
          <cell r="Y17" t="str">
            <v>Разногласия</v>
          </cell>
          <cell r="AB17" t="str">
            <v xml:space="preserve">Предъявлено    </v>
          </cell>
          <cell r="AE17" t="str">
            <v>Принято</v>
          </cell>
          <cell r="AH17" t="str">
            <v>Разногласия</v>
          </cell>
          <cell r="AK17" t="str">
            <v xml:space="preserve">Предъявлено    </v>
          </cell>
          <cell r="AN17" t="str">
            <v>Принято</v>
          </cell>
          <cell r="AQ17" t="str">
            <v>Разногласия</v>
          </cell>
          <cell r="AT17" t="str">
            <v xml:space="preserve">Предъявлено    </v>
          </cell>
          <cell r="AW17" t="str">
            <v>Принято</v>
          </cell>
          <cell r="AZ17" t="str">
            <v>Разногласия</v>
          </cell>
          <cell r="BC17" t="str">
            <v xml:space="preserve">Предъявлено    </v>
          </cell>
          <cell r="BF17" t="str">
            <v>Принято</v>
          </cell>
          <cell r="BI17" t="str">
            <v>Разногласия</v>
          </cell>
          <cell r="BL17" t="str">
            <v xml:space="preserve">Предъявлено    </v>
          </cell>
          <cell r="BO17" t="str">
            <v>Принято</v>
          </cell>
          <cell r="BR17" t="str">
            <v>Разногласия</v>
          </cell>
          <cell r="BU17" t="str">
            <v xml:space="preserve">Предъявлено    </v>
          </cell>
          <cell r="BX17" t="str">
            <v>Принято</v>
          </cell>
          <cell r="CA17" t="str">
            <v>Разногласия</v>
          </cell>
          <cell r="CD17" t="str">
            <v xml:space="preserve">Предъявлено    </v>
          </cell>
          <cell r="CG17" t="str">
            <v>Принято</v>
          </cell>
          <cell r="CJ17" t="str">
            <v>Разногласия</v>
          </cell>
        </row>
        <row r="18">
          <cell r="J18" t="str">
            <v>(текущая смета)</v>
          </cell>
          <cell r="M18" t="str">
            <v>(текущая смета)</v>
          </cell>
          <cell r="P18" t="str">
            <v>(текущая смета)</v>
          </cell>
          <cell r="S18" t="str">
            <v>(текущая смета)</v>
          </cell>
          <cell r="V18" t="str">
            <v>(текущая смета)</v>
          </cell>
          <cell r="Y18" t="str">
            <v>(текущая смета)</v>
          </cell>
          <cell r="AB18" t="str">
            <v>(текущая смета)</v>
          </cell>
          <cell r="AE18" t="str">
            <v>(текущая смета)</v>
          </cell>
          <cell r="AH18" t="str">
            <v>(текущая смета)</v>
          </cell>
          <cell r="AK18" t="str">
            <v>(текущая смета)</v>
          </cell>
          <cell r="AN18" t="str">
            <v>(текущая смета)</v>
          </cell>
          <cell r="AQ18" t="str">
            <v>(текущая смета)</v>
          </cell>
          <cell r="AT18" t="str">
            <v>(текущая смета)</v>
          </cell>
          <cell r="AW18" t="str">
            <v>(текущая смета)</v>
          </cell>
          <cell r="AZ18" t="str">
            <v>(текущая смета)</v>
          </cell>
          <cell r="BC18" t="str">
            <v>(текущая смета)</v>
          </cell>
          <cell r="BF18" t="str">
            <v>(текущая смета)</v>
          </cell>
          <cell r="BI18" t="str">
            <v>(текущая смета)</v>
          </cell>
          <cell r="BL18" t="str">
            <v>(текущая смета)</v>
          </cell>
          <cell r="BO18" t="str">
            <v>(текущая смета)</v>
          </cell>
          <cell r="BR18" t="str">
            <v>(текущая смета)</v>
          </cell>
          <cell r="BU18" t="str">
            <v>(текущая смета)</v>
          </cell>
          <cell r="BX18" t="str">
            <v>(текущая смета)</v>
          </cell>
          <cell r="CA18" t="str">
            <v>(текущая смета)</v>
          </cell>
          <cell r="CD18" t="str">
            <v>(текущая смета)</v>
          </cell>
          <cell r="CG18" t="str">
            <v>(текущая смета)</v>
          </cell>
          <cell r="CJ18" t="str">
            <v>(текущая смета)</v>
          </cell>
        </row>
        <row r="19">
          <cell r="I19" t="str">
            <v>Объем</v>
          </cell>
          <cell r="J19" t="str">
            <v>Ст-ть</v>
          </cell>
          <cell r="K19" t="str">
            <v>Сметная</v>
          </cell>
          <cell r="L19" t="str">
            <v>Объем</v>
          </cell>
          <cell r="M19" t="str">
            <v>Ст-ть</v>
          </cell>
          <cell r="N19" t="str">
            <v>Сметная</v>
          </cell>
          <cell r="O19" t="str">
            <v>Объем</v>
          </cell>
          <cell r="P19" t="str">
            <v>Ст-ть</v>
          </cell>
          <cell r="Q19" t="str">
            <v>Сметная</v>
          </cell>
          <cell r="R19" t="str">
            <v>Объем</v>
          </cell>
          <cell r="S19" t="str">
            <v>Ст-ть</v>
          </cell>
          <cell r="T19" t="str">
            <v>Сметная</v>
          </cell>
          <cell r="U19" t="str">
            <v>Объем</v>
          </cell>
          <cell r="V19" t="str">
            <v>Ст-ть</v>
          </cell>
          <cell r="W19" t="str">
            <v>Сметная</v>
          </cell>
          <cell r="X19" t="str">
            <v>Объем</v>
          </cell>
          <cell r="Y19" t="str">
            <v>Ст-ть</v>
          </cell>
          <cell r="Z19" t="str">
            <v>Сметная</v>
          </cell>
          <cell r="AA19" t="str">
            <v>Объем</v>
          </cell>
          <cell r="AB19" t="str">
            <v>Ст-ть</v>
          </cell>
          <cell r="AC19" t="str">
            <v>Сметная</v>
          </cell>
          <cell r="AD19" t="str">
            <v>Объем</v>
          </cell>
          <cell r="AE19" t="str">
            <v>Ст-ть</v>
          </cell>
          <cell r="AF19" t="str">
            <v>Сметная</v>
          </cell>
          <cell r="AG19" t="str">
            <v>Объем</v>
          </cell>
          <cell r="AH19" t="str">
            <v>Ст-ть</v>
          </cell>
          <cell r="AI19" t="str">
            <v>Сметная</v>
          </cell>
          <cell r="AJ19" t="str">
            <v>Объем</v>
          </cell>
          <cell r="AK19" t="str">
            <v>Ст-ть</v>
          </cell>
          <cell r="AL19" t="str">
            <v>Сметная</v>
          </cell>
          <cell r="AM19" t="str">
            <v>Объем</v>
          </cell>
          <cell r="AN19" t="str">
            <v>Ст-ть</v>
          </cell>
          <cell r="AO19" t="str">
            <v>Сметная</v>
          </cell>
          <cell r="AP19" t="str">
            <v>Объем</v>
          </cell>
          <cell r="AQ19" t="str">
            <v>Ст-ть</v>
          </cell>
          <cell r="AR19" t="str">
            <v>Сметная</v>
          </cell>
          <cell r="AS19" t="str">
            <v>Объем</v>
          </cell>
          <cell r="AT19" t="str">
            <v>Ст-ть</v>
          </cell>
          <cell r="AU19" t="str">
            <v>Сметная</v>
          </cell>
          <cell r="AV19" t="str">
            <v>Объем</v>
          </cell>
          <cell r="AW19" t="str">
            <v>Ст-ть</v>
          </cell>
          <cell r="AX19" t="str">
            <v>Сметная</v>
          </cell>
          <cell r="AY19" t="str">
            <v>Объем</v>
          </cell>
          <cell r="AZ19" t="str">
            <v>Ст-ть</v>
          </cell>
          <cell r="BA19" t="str">
            <v>Сметная</v>
          </cell>
          <cell r="BB19" t="str">
            <v>Объем</v>
          </cell>
          <cell r="BC19" t="str">
            <v>Ст-ть</v>
          </cell>
          <cell r="BD19" t="str">
            <v>Сметная</v>
          </cell>
          <cell r="BE19" t="str">
            <v>Объем</v>
          </cell>
          <cell r="BF19" t="str">
            <v>Ст-ть</v>
          </cell>
          <cell r="BG19" t="str">
            <v>Сметная</v>
          </cell>
          <cell r="BH19" t="str">
            <v>Объем</v>
          </cell>
          <cell r="BI19" t="str">
            <v>Ст-ть</v>
          </cell>
          <cell r="BJ19" t="str">
            <v>Сметная</v>
          </cell>
          <cell r="BK19" t="str">
            <v>Объем</v>
          </cell>
          <cell r="BL19" t="str">
            <v>Ст-ть</v>
          </cell>
          <cell r="BM19" t="str">
            <v>Сметная</v>
          </cell>
          <cell r="BN19" t="str">
            <v>Объем</v>
          </cell>
          <cell r="BO19" t="str">
            <v>Ст-ть</v>
          </cell>
          <cell r="BP19" t="str">
            <v>Сметная</v>
          </cell>
          <cell r="BQ19" t="str">
            <v>Объем</v>
          </cell>
          <cell r="BR19" t="str">
            <v>Ст-ть</v>
          </cell>
          <cell r="BS19" t="str">
            <v>Сметная</v>
          </cell>
          <cell r="BT19" t="str">
            <v>Объем</v>
          </cell>
          <cell r="BU19" t="str">
            <v>Ст-ть</v>
          </cell>
          <cell r="BV19" t="str">
            <v>Сметная</v>
          </cell>
          <cell r="BW19" t="str">
            <v>Объем</v>
          </cell>
          <cell r="BX19" t="str">
            <v>Ст-ть</v>
          </cell>
          <cell r="BY19" t="str">
            <v>Сметная</v>
          </cell>
          <cell r="BZ19" t="str">
            <v>Объем</v>
          </cell>
          <cell r="CA19" t="str">
            <v>Ст-ть</v>
          </cell>
          <cell r="CB19" t="str">
            <v>Сметная</v>
          </cell>
          <cell r="CC19" t="str">
            <v>Объем</v>
          </cell>
          <cell r="CD19" t="str">
            <v>Ст-ть</v>
          </cell>
          <cell r="CE19" t="str">
            <v>Сметная</v>
          </cell>
          <cell r="CF19" t="str">
            <v>Объем</v>
          </cell>
          <cell r="CG19" t="str">
            <v>Ст-ть</v>
          </cell>
          <cell r="CH19" t="str">
            <v>Сметная</v>
          </cell>
          <cell r="CI19" t="str">
            <v>Объем</v>
          </cell>
          <cell r="CJ19" t="str">
            <v>Ст-ть</v>
          </cell>
          <cell r="CK19" t="str">
            <v>Сметная</v>
          </cell>
        </row>
        <row r="20">
          <cell r="J20" t="str">
            <v>единицы</v>
          </cell>
          <cell r="K20" t="str">
            <v>ст-ть</v>
          </cell>
          <cell r="M20" t="str">
            <v>единицы</v>
          </cell>
          <cell r="N20" t="str">
            <v>ст-ть</v>
          </cell>
          <cell r="P20" t="str">
            <v>единицы</v>
          </cell>
          <cell r="Q20" t="str">
            <v>ст-ть</v>
          </cell>
          <cell r="S20" t="str">
            <v>единицы</v>
          </cell>
          <cell r="T20" t="str">
            <v>ст-ть</v>
          </cell>
          <cell r="V20" t="str">
            <v>единицы</v>
          </cell>
          <cell r="W20" t="str">
            <v>ст-ть</v>
          </cell>
          <cell r="Y20" t="str">
            <v>единицы</v>
          </cell>
          <cell r="Z20" t="str">
            <v>ст-ть</v>
          </cell>
          <cell r="AB20" t="str">
            <v>единицы</v>
          </cell>
          <cell r="AC20" t="str">
            <v>ст-ть</v>
          </cell>
          <cell r="AE20" t="str">
            <v>единицы</v>
          </cell>
          <cell r="AF20" t="str">
            <v>ст-ть</v>
          </cell>
          <cell r="AH20" t="str">
            <v>единицы</v>
          </cell>
          <cell r="AI20" t="str">
            <v>ст-ть</v>
          </cell>
          <cell r="AK20" t="str">
            <v>единицы</v>
          </cell>
          <cell r="AL20" t="str">
            <v>ст-ть</v>
          </cell>
          <cell r="AN20" t="str">
            <v>единицы</v>
          </cell>
          <cell r="AO20" t="str">
            <v>ст-ть</v>
          </cell>
          <cell r="AQ20" t="str">
            <v>единицы</v>
          </cell>
          <cell r="AR20" t="str">
            <v>ст-ть</v>
          </cell>
          <cell r="AT20" t="str">
            <v>единицы</v>
          </cell>
          <cell r="AU20" t="str">
            <v>ст-ть</v>
          </cell>
          <cell r="AW20" t="str">
            <v>единицы</v>
          </cell>
          <cell r="AX20" t="str">
            <v>ст-ть</v>
          </cell>
          <cell r="AZ20" t="str">
            <v>единицы</v>
          </cell>
          <cell r="BA20" t="str">
            <v>ст-ть</v>
          </cell>
          <cell r="BC20" t="str">
            <v>единицы</v>
          </cell>
          <cell r="BD20" t="str">
            <v>ст-ть</v>
          </cell>
          <cell r="BF20" t="str">
            <v>единицы</v>
          </cell>
          <cell r="BG20" t="str">
            <v>ст-ть</v>
          </cell>
          <cell r="BI20" t="str">
            <v>единицы</v>
          </cell>
          <cell r="BJ20" t="str">
            <v>ст-ть</v>
          </cell>
          <cell r="BL20" t="str">
            <v>единицы</v>
          </cell>
          <cell r="BM20" t="str">
            <v>ст-ть</v>
          </cell>
          <cell r="BO20" t="str">
            <v>единицы</v>
          </cell>
          <cell r="BP20" t="str">
            <v>ст-ть</v>
          </cell>
          <cell r="BR20" t="str">
            <v>единицы</v>
          </cell>
          <cell r="BS20" t="str">
            <v>ст-ть</v>
          </cell>
          <cell r="BU20" t="str">
            <v>единицы</v>
          </cell>
          <cell r="BV20" t="str">
            <v>ст-ть</v>
          </cell>
          <cell r="BX20" t="str">
            <v>единицы</v>
          </cell>
          <cell r="BY20" t="str">
            <v>ст-ть</v>
          </cell>
          <cell r="CA20" t="str">
            <v>единицы</v>
          </cell>
          <cell r="CB20" t="str">
            <v>ст-ть</v>
          </cell>
          <cell r="CD20" t="str">
            <v>единицы</v>
          </cell>
          <cell r="CE20" t="str">
            <v>ст-ть</v>
          </cell>
          <cell r="CG20" t="str">
            <v>единицы</v>
          </cell>
          <cell r="CH20" t="str">
            <v>ст-ть</v>
          </cell>
          <cell r="CJ20" t="str">
            <v>единицы</v>
          </cell>
          <cell r="CK20" t="str">
            <v>ст-ть</v>
          </cell>
        </row>
        <row r="21">
          <cell r="I21">
            <v>7</v>
          </cell>
          <cell r="J21">
            <v>8</v>
          </cell>
          <cell r="K21">
            <v>9</v>
          </cell>
          <cell r="L21">
            <v>10</v>
          </cell>
          <cell r="M21">
            <v>11</v>
          </cell>
          <cell r="N21">
            <v>12</v>
          </cell>
          <cell r="O21">
            <v>13</v>
          </cell>
          <cell r="P21">
            <v>14</v>
          </cell>
          <cell r="Q21">
            <v>15</v>
          </cell>
          <cell r="R21">
            <v>7</v>
          </cell>
          <cell r="S21">
            <v>8</v>
          </cell>
          <cell r="T21">
            <v>9</v>
          </cell>
          <cell r="U21">
            <v>10</v>
          </cell>
          <cell r="V21">
            <v>11</v>
          </cell>
          <cell r="W21">
            <v>12</v>
          </cell>
          <cell r="X21">
            <v>13</v>
          </cell>
          <cell r="Y21">
            <v>14</v>
          </cell>
          <cell r="Z21">
            <v>15</v>
          </cell>
          <cell r="AA21">
            <v>7</v>
          </cell>
          <cell r="AB21">
            <v>8</v>
          </cell>
          <cell r="AC21">
            <v>9</v>
          </cell>
          <cell r="AD21">
            <v>10</v>
          </cell>
          <cell r="AE21">
            <v>11</v>
          </cell>
          <cell r="AF21">
            <v>12</v>
          </cell>
          <cell r="AG21">
            <v>13</v>
          </cell>
          <cell r="AH21">
            <v>14</v>
          </cell>
          <cell r="AI21">
            <v>15</v>
          </cell>
          <cell r="AJ21">
            <v>7</v>
          </cell>
          <cell r="AK21">
            <v>8</v>
          </cell>
          <cell r="AL21">
            <v>9</v>
          </cell>
          <cell r="AM21">
            <v>10</v>
          </cell>
          <cell r="AN21">
            <v>11</v>
          </cell>
          <cell r="AO21">
            <v>12</v>
          </cell>
          <cell r="AP21">
            <v>13</v>
          </cell>
          <cell r="AQ21">
            <v>14</v>
          </cell>
          <cell r="AR21">
            <v>15</v>
          </cell>
          <cell r="AS21">
            <v>7</v>
          </cell>
          <cell r="AT21">
            <v>8</v>
          </cell>
          <cell r="AU21">
            <v>9</v>
          </cell>
          <cell r="AV21">
            <v>10</v>
          </cell>
          <cell r="AW21">
            <v>11</v>
          </cell>
          <cell r="AX21">
            <v>12</v>
          </cell>
          <cell r="AY21">
            <v>13</v>
          </cell>
          <cell r="AZ21">
            <v>14</v>
          </cell>
          <cell r="BA21">
            <v>15</v>
          </cell>
          <cell r="BB21">
            <v>7</v>
          </cell>
          <cell r="BC21">
            <v>8</v>
          </cell>
          <cell r="BD21">
            <v>9</v>
          </cell>
          <cell r="BE21">
            <v>10</v>
          </cell>
          <cell r="BF21">
            <v>11</v>
          </cell>
          <cell r="BG21">
            <v>12</v>
          </cell>
          <cell r="BH21">
            <v>13</v>
          </cell>
          <cell r="BI21">
            <v>14</v>
          </cell>
          <cell r="BJ21">
            <v>15</v>
          </cell>
          <cell r="BK21">
            <v>7</v>
          </cell>
          <cell r="BL21">
            <v>8</v>
          </cell>
          <cell r="BM21">
            <v>9</v>
          </cell>
          <cell r="BN21">
            <v>10</v>
          </cell>
          <cell r="BO21">
            <v>11</v>
          </cell>
          <cell r="BP21">
            <v>12</v>
          </cell>
          <cell r="BQ21">
            <v>13</v>
          </cell>
          <cell r="BR21">
            <v>14</v>
          </cell>
          <cell r="BS21">
            <v>15</v>
          </cell>
          <cell r="BT21">
            <v>7</v>
          </cell>
          <cell r="BU21">
            <v>8</v>
          </cell>
          <cell r="BV21">
            <v>9</v>
          </cell>
          <cell r="BW21">
            <v>10</v>
          </cell>
          <cell r="BX21">
            <v>11</v>
          </cell>
          <cell r="BY21">
            <v>12</v>
          </cell>
          <cell r="BZ21">
            <v>13</v>
          </cell>
          <cell r="CA21">
            <v>14</v>
          </cell>
          <cell r="CB21">
            <v>15</v>
          </cell>
          <cell r="CC21">
            <v>7</v>
          </cell>
          <cell r="CD21">
            <v>8</v>
          </cell>
          <cell r="CE21">
            <v>9</v>
          </cell>
          <cell r="CF21">
            <v>10</v>
          </cell>
          <cell r="CG21">
            <v>11</v>
          </cell>
          <cell r="CH21">
            <v>12</v>
          </cell>
          <cell r="CI21">
            <v>13</v>
          </cell>
          <cell r="CJ21">
            <v>14</v>
          </cell>
          <cell r="CK21">
            <v>15</v>
          </cell>
        </row>
        <row r="22">
          <cell r="L22" t="str">
            <v>В копилку</v>
          </cell>
          <cell r="M22" t="str">
            <v>В копилку</v>
          </cell>
          <cell r="N22" t="str">
            <v>В копилку</v>
          </cell>
          <cell r="U22" t="str">
            <v>В копилку</v>
          </cell>
          <cell r="V22" t="str">
            <v>В копилку</v>
          </cell>
          <cell r="W22" t="str">
            <v>В копилку</v>
          </cell>
          <cell r="AD22" t="str">
            <v>В копилку</v>
          </cell>
          <cell r="AE22" t="str">
            <v>В копилку</v>
          </cell>
          <cell r="AF22" t="str">
            <v>В копилку</v>
          </cell>
          <cell r="AM22" t="str">
            <v>В копилку</v>
          </cell>
          <cell r="AN22" t="str">
            <v>В копилку</v>
          </cell>
          <cell r="AO22" t="str">
            <v>В копилку</v>
          </cell>
          <cell r="AV22" t="str">
            <v>В копилку</v>
          </cell>
          <cell r="AW22" t="str">
            <v>В копилку</v>
          </cell>
          <cell r="AX22" t="str">
            <v>В копилку</v>
          </cell>
          <cell r="BE22" t="str">
            <v>В копилку</v>
          </cell>
          <cell r="BF22" t="str">
            <v>В копилку</v>
          </cell>
          <cell r="BG22" t="str">
            <v>В копилку</v>
          </cell>
          <cell r="BN22" t="str">
            <v>В копилку</v>
          </cell>
          <cell r="BO22" t="str">
            <v>В копилку</v>
          </cell>
          <cell r="BP22" t="str">
            <v>В копилку</v>
          </cell>
          <cell r="BW22" t="str">
            <v>В копилку</v>
          </cell>
          <cell r="BX22" t="str">
            <v>В копилку</v>
          </cell>
          <cell r="BY22" t="str">
            <v>В копилку</v>
          </cell>
          <cell r="CF22" t="str">
            <v>В копилку</v>
          </cell>
          <cell r="CG22" t="str">
            <v>В копилку</v>
          </cell>
          <cell r="CH22" t="str">
            <v>В копилку</v>
          </cell>
        </row>
        <row r="26"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0</v>
          </cell>
          <cell r="AI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R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BA26">
            <v>0</v>
          </cell>
          <cell r="BD26">
            <v>0</v>
          </cell>
          <cell r="BE26">
            <v>0</v>
          </cell>
          <cell r="BG26">
            <v>0</v>
          </cell>
          <cell r="BH26">
            <v>0</v>
          </cell>
          <cell r="BJ26">
            <v>0</v>
          </cell>
          <cell r="BM26">
            <v>0</v>
          </cell>
          <cell r="BN26">
            <v>0</v>
          </cell>
          <cell r="BP26">
            <v>0</v>
          </cell>
          <cell r="BQ26">
            <v>0</v>
          </cell>
          <cell r="BS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B26">
            <v>0</v>
          </cell>
          <cell r="CE26">
            <v>0</v>
          </cell>
          <cell r="CF26">
            <v>0</v>
          </cell>
          <cell r="CH26">
            <v>0</v>
          </cell>
          <cell r="CI26">
            <v>0</v>
          </cell>
          <cell r="CK26">
            <v>0</v>
          </cell>
        </row>
        <row r="27">
          <cell r="K27">
            <v>0</v>
          </cell>
          <cell r="M27">
            <v>0</v>
          </cell>
          <cell r="N27">
            <v>0</v>
          </cell>
          <cell r="P27">
            <v>0</v>
          </cell>
          <cell r="Q27">
            <v>0</v>
          </cell>
          <cell r="T27">
            <v>0</v>
          </cell>
          <cell r="V27">
            <v>0</v>
          </cell>
          <cell r="W27">
            <v>0</v>
          </cell>
          <cell r="Y27">
            <v>0</v>
          </cell>
          <cell r="Z27">
            <v>0</v>
          </cell>
          <cell r="AC27">
            <v>0</v>
          </cell>
          <cell r="AE27">
            <v>0</v>
          </cell>
          <cell r="AF27">
            <v>0</v>
          </cell>
          <cell r="AH27">
            <v>0</v>
          </cell>
          <cell r="AI27">
            <v>0</v>
          </cell>
          <cell r="AL27">
            <v>0</v>
          </cell>
          <cell r="AN27">
            <v>0</v>
          </cell>
          <cell r="AO27">
            <v>0</v>
          </cell>
          <cell r="AQ27">
            <v>0</v>
          </cell>
          <cell r="AR27">
            <v>0</v>
          </cell>
          <cell r="AU27">
            <v>0</v>
          </cell>
          <cell r="AW27">
            <v>0</v>
          </cell>
          <cell r="AX27">
            <v>0</v>
          </cell>
          <cell r="AZ27">
            <v>0</v>
          </cell>
          <cell r="BA27">
            <v>0</v>
          </cell>
          <cell r="BD27">
            <v>0</v>
          </cell>
          <cell r="BF27">
            <v>0</v>
          </cell>
          <cell r="BG27">
            <v>0</v>
          </cell>
          <cell r="BI27">
            <v>0</v>
          </cell>
          <cell r="BJ27">
            <v>0</v>
          </cell>
          <cell r="BM27">
            <v>0</v>
          </cell>
          <cell r="BO27">
            <v>0</v>
          </cell>
          <cell r="BP27">
            <v>0</v>
          </cell>
          <cell r="BR27">
            <v>0</v>
          </cell>
          <cell r="BS27">
            <v>0</v>
          </cell>
          <cell r="BV27">
            <v>0</v>
          </cell>
          <cell r="BX27">
            <v>0</v>
          </cell>
          <cell r="BY27">
            <v>0</v>
          </cell>
          <cell r="CA27">
            <v>0</v>
          </cell>
          <cell r="CB27">
            <v>0</v>
          </cell>
          <cell r="CE27">
            <v>0</v>
          </cell>
          <cell r="CG27">
            <v>0</v>
          </cell>
          <cell r="CH27">
            <v>0</v>
          </cell>
          <cell r="CJ27">
            <v>0</v>
          </cell>
          <cell r="CK27">
            <v>0</v>
          </cell>
        </row>
        <row r="28">
          <cell r="K28">
            <v>0</v>
          </cell>
          <cell r="N28">
            <v>0</v>
          </cell>
          <cell r="Q28">
            <v>0</v>
          </cell>
          <cell r="T28">
            <v>0</v>
          </cell>
          <cell r="W28">
            <v>0</v>
          </cell>
          <cell r="Z28">
            <v>0</v>
          </cell>
          <cell r="AC28">
            <v>0</v>
          </cell>
          <cell r="AF28">
            <v>0</v>
          </cell>
          <cell r="AI28">
            <v>0</v>
          </cell>
          <cell r="AL28">
            <v>0</v>
          </cell>
          <cell r="AO28">
            <v>0</v>
          </cell>
          <cell r="AR28">
            <v>0</v>
          </cell>
          <cell r="AU28">
            <v>0</v>
          </cell>
          <cell r="AX28">
            <v>0</v>
          </cell>
          <cell r="BA28">
            <v>0</v>
          </cell>
          <cell r="BD28">
            <v>0</v>
          </cell>
          <cell r="BG28">
            <v>0</v>
          </cell>
          <cell r="BJ28">
            <v>0</v>
          </cell>
          <cell r="BM28">
            <v>0</v>
          </cell>
          <cell r="BP28">
            <v>0</v>
          </cell>
          <cell r="BS28">
            <v>0</v>
          </cell>
          <cell r="BV28">
            <v>0</v>
          </cell>
          <cell r="BY28">
            <v>0</v>
          </cell>
          <cell r="CB28">
            <v>0</v>
          </cell>
          <cell r="CE28">
            <v>0</v>
          </cell>
          <cell r="CH28">
            <v>0</v>
          </cell>
          <cell r="CK28">
            <v>0</v>
          </cell>
        </row>
        <row r="29"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</row>
        <row r="32">
          <cell r="K32">
            <v>0</v>
          </cell>
          <cell r="L32">
            <v>0</v>
          </cell>
          <cell r="N32">
            <v>0</v>
          </cell>
          <cell r="O32">
            <v>0</v>
          </cell>
          <cell r="Q32">
            <v>0</v>
          </cell>
          <cell r="T32">
            <v>0</v>
          </cell>
          <cell r="U32">
            <v>0</v>
          </cell>
          <cell r="W32">
            <v>0</v>
          </cell>
          <cell r="X32">
            <v>0</v>
          </cell>
          <cell r="Z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I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R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BA32">
            <v>0</v>
          </cell>
          <cell r="BD32">
            <v>0</v>
          </cell>
          <cell r="BE32">
            <v>0</v>
          </cell>
          <cell r="BG32">
            <v>0</v>
          </cell>
          <cell r="BH32">
            <v>0</v>
          </cell>
          <cell r="BJ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S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B32">
            <v>0</v>
          </cell>
          <cell r="CE32">
            <v>0</v>
          </cell>
          <cell r="CF32">
            <v>0</v>
          </cell>
          <cell r="CH32">
            <v>0</v>
          </cell>
          <cell r="CI32">
            <v>0</v>
          </cell>
          <cell r="CK32">
            <v>0</v>
          </cell>
        </row>
        <row r="33">
          <cell r="K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T33">
            <v>0</v>
          </cell>
          <cell r="V33">
            <v>0</v>
          </cell>
          <cell r="W33">
            <v>0</v>
          </cell>
          <cell r="Y33">
            <v>0</v>
          </cell>
          <cell r="Z33">
            <v>0</v>
          </cell>
          <cell r="AC33">
            <v>0</v>
          </cell>
          <cell r="AE33">
            <v>0</v>
          </cell>
          <cell r="AF33">
            <v>0</v>
          </cell>
          <cell r="AH33">
            <v>0</v>
          </cell>
          <cell r="AI33">
            <v>0</v>
          </cell>
          <cell r="AL33">
            <v>0</v>
          </cell>
          <cell r="AN33">
            <v>0</v>
          </cell>
          <cell r="AO33">
            <v>0</v>
          </cell>
          <cell r="AQ33">
            <v>0</v>
          </cell>
          <cell r="AR33">
            <v>0</v>
          </cell>
          <cell r="AU33">
            <v>0</v>
          </cell>
          <cell r="AW33">
            <v>0</v>
          </cell>
          <cell r="AX33">
            <v>0</v>
          </cell>
          <cell r="AZ33">
            <v>0</v>
          </cell>
          <cell r="BA33">
            <v>0</v>
          </cell>
          <cell r="BD33">
            <v>0</v>
          </cell>
          <cell r="BF33">
            <v>0</v>
          </cell>
          <cell r="BG33">
            <v>0</v>
          </cell>
          <cell r="BI33">
            <v>0</v>
          </cell>
          <cell r="BJ33">
            <v>0</v>
          </cell>
          <cell r="BM33">
            <v>0</v>
          </cell>
          <cell r="BO33">
            <v>0</v>
          </cell>
          <cell r="BP33">
            <v>0</v>
          </cell>
          <cell r="BR33">
            <v>0</v>
          </cell>
          <cell r="BS33">
            <v>0</v>
          </cell>
          <cell r="BV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E33">
            <v>0</v>
          </cell>
          <cell r="CG33">
            <v>0</v>
          </cell>
          <cell r="CH33">
            <v>0</v>
          </cell>
          <cell r="CJ33">
            <v>0</v>
          </cell>
          <cell r="CK33">
            <v>0</v>
          </cell>
        </row>
        <row r="34">
          <cell r="K34">
            <v>0</v>
          </cell>
          <cell r="N34">
            <v>0</v>
          </cell>
          <cell r="Q34">
            <v>0</v>
          </cell>
          <cell r="T34">
            <v>0</v>
          </cell>
          <cell r="W34">
            <v>0</v>
          </cell>
          <cell r="Z34">
            <v>0</v>
          </cell>
          <cell r="AC34">
            <v>0</v>
          </cell>
          <cell r="AF34">
            <v>0</v>
          </cell>
          <cell r="AI34">
            <v>0</v>
          </cell>
          <cell r="AL34">
            <v>0</v>
          </cell>
          <cell r="AO34">
            <v>0</v>
          </cell>
          <cell r="AR34">
            <v>0</v>
          </cell>
          <cell r="AU34">
            <v>0</v>
          </cell>
          <cell r="AX34">
            <v>0</v>
          </cell>
          <cell r="BA34">
            <v>0</v>
          </cell>
          <cell r="BD34">
            <v>0</v>
          </cell>
          <cell r="BG34">
            <v>0</v>
          </cell>
          <cell r="BJ34">
            <v>0</v>
          </cell>
          <cell r="BM34">
            <v>0</v>
          </cell>
          <cell r="BP34">
            <v>0</v>
          </cell>
          <cell r="BS34">
            <v>0</v>
          </cell>
          <cell r="BV34">
            <v>0</v>
          </cell>
          <cell r="BY34">
            <v>0</v>
          </cell>
          <cell r="CB34">
            <v>0</v>
          </cell>
          <cell r="CE34">
            <v>0</v>
          </cell>
          <cell r="CH34">
            <v>0</v>
          </cell>
          <cell r="CK34">
            <v>0</v>
          </cell>
        </row>
        <row r="35"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K39">
            <v>0</v>
          </cell>
          <cell r="L39">
            <v>0</v>
          </cell>
          <cell r="N39">
            <v>0</v>
          </cell>
          <cell r="O39">
            <v>0</v>
          </cell>
          <cell r="Q39">
            <v>0</v>
          </cell>
          <cell r="T39">
            <v>0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  <cell r="AC39">
            <v>0</v>
          </cell>
          <cell r="AD39">
            <v>0</v>
          </cell>
          <cell r="AF39">
            <v>0</v>
          </cell>
          <cell r="AG39">
            <v>0</v>
          </cell>
          <cell r="AI39">
            <v>0</v>
          </cell>
          <cell r="AL39">
            <v>0</v>
          </cell>
          <cell r="AM39">
            <v>0</v>
          </cell>
          <cell r="AO39">
            <v>0</v>
          </cell>
          <cell r="AP39">
            <v>0</v>
          </cell>
          <cell r="AR39">
            <v>0</v>
          </cell>
          <cell r="AU39">
            <v>0</v>
          </cell>
          <cell r="AV39">
            <v>0</v>
          </cell>
          <cell r="AX39">
            <v>0</v>
          </cell>
          <cell r="AY39">
            <v>0</v>
          </cell>
          <cell r="BA39">
            <v>0</v>
          </cell>
          <cell r="BD39">
            <v>0</v>
          </cell>
          <cell r="BE39">
            <v>0</v>
          </cell>
          <cell r="BG39">
            <v>0</v>
          </cell>
          <cell r="BH39">
            <v>0</v>
          </cell>
          <cell r="BJ39">
            <v>0</v>
          </cell>
          <cell r="BM39">
            <v>0</v>
          </cell>
          <cell r="BN39">
            <v>0</v>
          </cell>
          <cell r="BP39">
            <v>0</v>
          </cell>
          <cell r="BQ39">
            <v>0</v>
          </cell>
          <cell r="BS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B39">
            <v>0</v>
          </cell>
          <cell r="CE39">
            <v>0</v>
          </cell>
          <cell r="CF39">
            <v>0</v>
          </cell>
          <cell r="CH39">
            <v>0</v>
          </cell>
          <cell r="CI39">
            <v>0</v>
          </cell>
          <cell r="CK39">
            <v>0</v>
          </cell>
        </row>
        <row r="40">
          <cell r="K40">
            <v>0</v>
          </cell>
          <cell r="M40">
            <v>0</v>
          </cell>
          <cell r="N40">
            <v>0</v>
          </cell>
          <cell r="P40">
            <v>0</v>
          </cell>
          <cell r="Q40">
            <v>0</v>
          </cell>
          <cell r="T40">
            <v>0</v>
          </cell>
          <cell r="V40">
            <v>0</v>
          </cell>
          <cell r="W40">
            <v>0</v>
          </cell>
          <cell r="Y40">
            <v>0</v>
          </cell>
          <cell r="Z40">
            <v>0</v>
          </cell>
          <cell r="AC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L40">
            <v>0</v>
          </cell>
          <cell r="AN40">
            <v>0</v>
          </cell>
          <cell r="AO40">
            <v>0</v>
          </cell>
          <cell r="AQ40">
            <v>0</v>
          </cell>
          <cell r="AR40">
            <v>0</v>
          </cell>
          <cell r="AU40">
            <v>0</v>
          </cell>
          <cell r="AW40">
            <v>0</v>
          </cell>
          <cell r="AX40">
            <v>0</v>
          </cell>
          <cell r="AZ40">
            <v>0</v>
          </cell>
          <cell r="BA40">
            <v>0</v>
          </cell>
          <cell r="BD40">
            <v>0</v>
          </cell>
          <cell r="BF40">
            <v>0</v>
          </cell>
          <cell r="BG40">
            <v>0</v>
          </cell>
          <cell r="BI40">
            <v>0</v>
          </cell>
          <cell r="BJ40">
            <v>0</v>
          </cell>
          <cell r="BM40">
            <v>0</v>
          </cell>
          <cell r="BO40">
            <v>0</v>
          </cell>
          <cell r="BP40">
            <v>0</v>
          </cell>
          <cell r="BR40">
            <v>0</v>
          </cell>
          <cell r="BS40">
            <v>0</v>
          </cell>
          <cell r="BV40">
            <v>0</v>
          </cell>
          <cell r="BX40">
            <v>0</v>
          </cell>
          <cell r="BY40">
            <v>0</v>
          </cell>
          <cell r="CA40">
            <v>0</v>
          </cell>
          <cell r="CB40">
            <v>0</v>
          </cell>
          <cell r="CE40">
            <v>0</v>
          </cell>
          <cell r="CG40">
            <v>0</v>
          </cell>
          <cell r="CH40">
            <v>0</v>
          </cell>
          <cell r="CJ40">
            <v>0</v>
          </cell>
          <cell r="CK40">
            <v>0</v>
          </cell>
        </row>
        <row r="41">
          <cell r="K41">
            <v>0</v>
          </cell>
          <cell r="N41">
            <v>0</v>
          </cell>
          <cell r="Q41">
            <v>0</v>
          </cell>
          <cell r="T41">
            <v>0</v>
          </cell>
          <cell r="W41">
            <v>0</v>
          </cell>
          <cell r="Z41">
            <v>0</v>
          </cell>
          <cell r="AC41">
            <v>0</v>
          </cell>
          <cell r="AF41">
            <v>0</v>
          </cell>
          <cell r="AI41">
            <v>0</v>
          </cell>
          <cell r="AL41">
            <v>0</v>
          </cell>
          <cell r="AO41">
            <v>0</v>
          </cell>
          <cell r="AR41">
            <v>0</v>
          </cell>
          <cell r="AU41">
            <v>0</v>
          </cell>
          <cell r="AX41">
            <v>0</v>
          </cell>
          <cell r="BA41">
            <v>0</v>
          </cell>
          <cell r="BD41">
            <v>0</v>
          </cell>
          <cell r="BG41">
            <v>0</v>
          </cell>
          <cell r="BJ41">
            <v>0</v>
          </cell>
          <cell r="BM41">
            <v>0</v>
          </cell>
          <cell r="BP41">
            <v>0</v>
          </cell>
          <cell r="BS41">
            <v>0</v>
          </cell>
          <cell r="BV41">
            <v>0</v>
          </cell>
          <cell r="BY41">
            <v>0</v>
          </cell>
          <cell r="CB41">
            <v>0</v>
          </cell>
          <cell r="CE41">
            <v>0</v>
          </cell>
          <cell r="CH41">
            <v>0</v>
          </cell>
          <cell r="CK41">
            <v>0</v>
          </cell>
        </row>
        <row r="42"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</row>
        <row r="49"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</row>
        <row r="50"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BW51">
            <v>0</v>
          </cell>
          <cell r="BX51">
            <v>0</v>
          </cell>
        </row>
        <row r="53">
          <cell r="K53">
            <v>0</v>
          </cell>
          <cell r="N53">
            <v>0</v>
          </cell>
          <cell r="Q53">
            <v>0</v>
          </cell>
          <cell r="T53">
            <v>0</v>
          </cell>
          <cell r="W53">
            <v>0</v>
          </cell>
          <cell r="Z53">
            <v>0</v>
          </cell>
          <cell r="AC53">
            <v>0</v>
          </cell>
          <cell r="AF53">
            <v>0</v>
          </cell>
          <cell r="AI53">
            <v>0</v>
          </cell>
          <cell r="AL53">
            <v>0</v>
          </cell>
          <cell r="AO53">
            <v>0</v>
          </cell>
          <cell r="AR53">
            <v>0</v>
          </cell>
          <cell r="AU53">
            <v>0</v>
          </cell>
          <cell r="AX53">
            <v>0</v>
          </cell>
          <cell r="BA53">
            <v>0</v>
          </cell>
          <cell r="BD53">
            <v>0</v>
          </cell>
          <cell r="BG53">
            <v>0</v>
          </cell>
          <cell r="BJ53">
            <v>0</v>
          </cell>
          <cell r="BM53">
            <v>0</v>
          </cell>
          <cell r="BP53">
            <v>0</v>
          </cell>
          <cell r="BS53">
            <v>0</v>
          </cell>
          <cell r="BV53">
            <v>0</v>
          </cell>
          <cell r="BY53">
            <v>0</v>
          </cell>
          <cell r="CB53">
            <v>0</v>
          </cell>
          <cell r="CE53">
            <v>0</v>
          </cell>
          <cell r="CH53">
            <v>0</v>
          </cell>
          <cell r="CK53">
            <v>0</v>
          </cell>
        </row>
        <row r="54">
          <cell r="K54">
            <v>0</v>
          </cell>
          <cell r="N54">
            <v>0</v>
          </cell>
          <cell r="Q54">
            <v>0</v>
          </cell>
          <cell r="T54">
            <v>0</v>
          </cell>
          <cell r="W54">
            <v>0</v>
          </cell>
          <cell r="Z54">
            <v>0</v>
          </cell>
          <cell r="AC54">
            <v>0</v>
          </cell>
          <cell r="AF54">
            <v>0</v>
          </cell>
          <cell r="AI54">
            <v>0</v>
          </cell>
          <cell r="AL54">
            <v>0</v>
          </cell>
          <cell r="AO54">
            <v>0</v>
          </cell>
          <cell r="AR54">
            <v>0</v>
          </cell>
          <cell r="AU54">
            <v>0</v>
          </cell>
          <cell r="AX54">
            <v>0</v>
          </cell>
          <cell r="BA54">
            <v>0</v>
          </cell>
          <cell r="BD54">
            <v>0</v>
          </cell>
          <cell r="BG54">
            <v>0</v>
          </cell>
          <cell r="BJ54">
            <v>0</v>
          </cell>
          <cell r="BM54">
            <v>0</v>
          </cell>
          <cell r="BP54">
            <v>0</v>
          </cell>
          <cell r="BS54">
            <v>0</v>
          </cell>
          <cell r="BV54">
            <v>0</v>
          </cell>
          <cell r="BY54">
            <v>0</v>
          </cell>
          <cell r="CB54">
            <v>0</v>
          </cell>
          <cell r="CE54">
            <v>0</v>
          </cell>
          <cell r="CH54">
            <v>0</v>
          </cell>
          <cell r="CK54">
            <v>0</v>
          </cell>
        </row>
        <row r="55">
          <cell r="K55">
            <v>0</v>
          </cell>
          <cell r="N55">
            <v>0</v>
          </cell>
          <cell r="Q55">
            <v>0</v>
          </cell>
          <cell r="T55">
            <v>0</v>
          </cell>
          <cell r="W55">
            <v>0</v>
          </cell>
          <cell r="Z55">
            <v>0</v>
          </cell>
          <cell r="AC55">
            <v>0</v>
          </cell>
          <cell r="AF55">
            <v>0</v>
          </cell>
          <cell r="AI55">
            <v>0</v>
          </cell>
          <cell r="AL55">
            <v>0</v>
          </cell>
          <cell r="AO55">
            <v>0</v>
          </cell>
          <cell r="AR55">
            <v>0</v>
          </cell>
          <cell r="AU55">
            <v>0</v>
          </cell>
          <cell r="AX55">
            <v>0</v>
          </cell>
          <cell r="BA55">
            <v>0</v>
          </cell>
          <cell r="BD55">
            <v>0</v>
          </cell>
          <cell r="BG55">
            <v>0</v>
          </cell>
          <cell r="BJ55">
            <v>0</v>
          </cell>
          <cell r="BM55">
            <v>0</v>
          </cell>
          <cell r="BP55">
            <v>0</v>
          </cell>
          <cell r="BS55">
            <v>0</v>
          </cell>
          <cell r="BV55">
            <v>0</v>
          </cell>
          <cell r="BY55">
            <v>0</v>
          </cell>
          <cell r="CB55">
            <v>0</v>
          </cell>
          <cell r="CE55">
            <v>0</v>
          </cell>
          <cell r="CH55">
            <v>0</v>
          </cell>
          <cell r="CK55">
            <v>0</v>
          </cell>
        </row>
        <row r="56">
          <cell r="K56">
            <v>0</v>
          </cell>
          <cell r="N56">
            <v>0</v>
          </cell>
          <cell r="Q56">
            <v>0</v>
          </cell>
          <cell r="T56">
            <v>0</v>
          </cell>
          <cell r="W56">
            <v>0</v>
          </cell>
          <cell r="Z56">
            <v>0</v>
          </cell>
          <cell r="AC56">
            <v>0</v>
          </cell>
          <cell r="AF56">
            <v>0</v>
          </cell>
          <cell r="AI56">
            <v>0</v>
          </cell>
          <cell r="AL56">
            <v>0</v>
          </cell>
          <cell r="AO56">
            <v>0</v>
          </cell>
          <cell r="AR56">
            <v>0</v>
          </cell>
          <cell r="AU56">
            <v>0</v>
          </cell>
          <cell r="AX56">
            <v>0</v>
          </cell>
          <cell r="BA56">
            <v>0</v>
          </cell>
          <cell r="BD56">
            <v>0</v>
          </cell>
          <cell r="BG56">
            <v>0</v>
          </cell>
          <cell r="BJ56">
            <v>0</v>
          </cell>
          <cell r="BM56">
            <v>0</v>
          </cell>
          <cell r="BP56">
            <v>0</v>
          </cell>
          <cell r="BS56">
            <v>0</v>
          </cell>
          <cell r="BV56">
            <v>0</v>
          </cell>
          <cell r="BY56">
            <v>0</v>
          </cell>
          <cell r="CB56">
            <v>0</v>
          </cell>
          <cell r="CE56">
            <v>0</v>
          </cell>
          <cell r="CH56">
            <v>0</v>
          </cell>
          <cell r="CK56">
            <v>0</v>
          </cell>
        </row>
        <row r="60">
          <cell r="K60">
            <v>0</v>
          </cell>
          <cell r="L60">
            <v>0</v>
          </cell>
          <cell r="N60">
            <v>0</v>
          </cell>
          <cell r="O60">
            <v>0</v>
          </cell>
          <cell r="Q60">
            <v>0</v>
          </cell>
          <cell r="T60">
            <v>0</v>
          </cell>
          <cell r="U60">
            <v>0</v>
          </cell>
          <cell r="W60">
            <v>0</v>
          </cell>
          <cell r="X60">
            <v>0</v>
          </cell>
          <cell r="Z60">
            <v>0</v>
          </cell>
          <cell r="AC60">
            <v>0</v>
          </cell>
          <cell r="AD60">
            <v>0</v>
          </cell>
          <cell r="AF60">
            <v>0</v>
          </cell>
          <cell r="AG60">
            <v>0</v>
          </cell>
          <cell r="AI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R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BA60">
            <v>0</v>
          </cell>
          <cell r="BD60">
            <v>0</v>
          </cell>
          <cell r="BE60">
            <v>0</v>
          </cell>
          <cell r="BG60">
            <v>0</v>
          </cell>
          <cell r="BH60">
            <v>0</v>
          </cell>
          <cell r="BJ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S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B60">
            <v>0</v>
          </cell>
          <cell r="CE60">
            <v>0</v>
          </cell>
          <cell r="CF60">
            <v>0</v>
          </cell>
          <cell r="CH60">
            <v>0</v>
          </cell>
          <cell r="CI60">
            <v>0</v>
          </cell>
          <cell r="CK60">
            <v>0</v>
          </cell>
        </row>
        <row r="61">
          <cell r="K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T61">
            <v>0</v>
          </cell>
          <cell r="V61">
            <v>0</v>
          </cell>
          <cell r="W61">
            <v>0</v>
          </cell>
          <cell r="Y61">
            <v>0</v>
          </cell>
          <cell r="Z61">
            <v>0</v>
          </cell>
          <cell r="AC61">
            <v>0</v>
          </cell>
          <cell r="AE61">
            <v>0</v>
          </cell>
          <cell r="AF61">
            <v>0</v>
          </cell>
          <cell r="AH61">
            <v>0</v>
          </cell>
          <cell r="AI61">
            <v>0</v>
          </cell>
          <cell r="AL61">
            <v>0</v>
          </cell>
          <cell r="AN61">
            <v>0</v>
          </cell>
          <cell r="AO61">
            <v>0</v>
          </cell>
          <cell r="AQ61">
            <v>0</v>
          </cell>
          <cell r="AR61">
            <v>0</v>
          </cell>
          <cell r="AU61">
            <v>0</v>
          </cell>
          <cell r="AW61">
            <v>0</v>
          </cell>
          <cell r="AX61">
            <v>0</v>
          </cell>
          <cell r="AZ61">
            <v>0</v>
          </cell>
          <cell r="BA61">
            <v>0</v>
          </cell>
          <cell r="BD61">
            <v>0</v>
          </cell>
          <cell r="BF61">
            <v>0</v>
          </cell>
          <cell r="BG61">
            <v>0</v>
          </cell>
          <cell r="BI61">
            <v>0</v>
          </cell>
          <cell r="BJ61">
            <v>0</v>
          </cell>
          <cell r="BM61">
            <v>0</v>
          </cell>
          <cell r="BO61">
            <v>0</v>
          </cell>
          <cell r="BP61">
            <v>0</v>
          </cell>
          <cell r="BR61">
            <v>0</v>
          </cell>
          <cell r="BS61">
            <v>0</v>
          </cell>
          <cell r="BV61">
            <v>0</v>
          </cell>
          <cell r="BX61">
            <v>0</v>
          </cell>
          <cell r="BY61">
            <v>0</v>
          </cell>
          <cell r="CA61">
            <v>0</v>
          </cell>
          <cell r="CB61">
            <v>0</v>
          </cell>
          <cell r="CE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</row>
        <row r="62">
          <cell r="K62">
            <v>0</v>
          </cell>
          <cell r="N62">
            <v>0</v>
          </cell>
          <cell r="Q62">
            <v>0</v>
          </cell>
          <cell r="T62">
            <v>0</v>
          </cell>
          <cell r="W62">
            <v>0</v>
          </cell>
          <cell r="Z62">
            <v>0</v>
          </cell>
          <cell r="AC62">
            <v>0</v>
          </cell>
          <cell r="AF62">
            <v>0</v>
          </cell>
          <cell r="AI62">
            <v>0</v>
          </cell>
          <cell r="AL62">
            <v>0</v>
          </cell>
          <cell r="AO62">
            <v>0</v>
          </cell>
          <cell r="AR62">
            <v>0</v>
          </cell>
          <cell r="AU62">
            <v>0</v>
          </cell>
          <cell r="AX62">
            <v>0</v>
          </cell>
          <cell r="BA62">
            <v>0</v>
          </cell>
          <cell r="BD62">
            <v>0</v>
          </cell>
          <cell r="BG62">
            <v>0</v>
          </cell>
          <cell r="BJ62">
            <v>0</v>
          </cell>
          <cell r="BM62">
            <v>0</v>
          </cell>
          <cell r="BP62">
            <v>0</v>
          </cell>
          <cell r="BS62">
            <v>0</v>
          </cell>
          <cell r="BV62">
            <v>0</v>
          </cell>
          <cell r="BY62">
            <v>0</v>
          </cell>
          <cell r="CB62">
            <v>0</v>
          </cell>
          <cell r="CE62">
            <v>0</v>
          </cell>
          <cell r="CH62">
            <v>0</v>
          </cell>
          <cell r="CK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</row>
        <row r="67"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</row>
        <row r="71"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</row>
        <row r="72">
          <cell r="BW72">
            <v>0</v>
          </cell>
          <cell r="BX72">
            <v>0</v>
          </cell>
        </row>
        <row r="74">
          <cell r="K74">
            <v>0</v>
          </cell>
          <cell r="N74">
            <v>0</v>
          </cell>
          <cell r="Q74">
            <v>0</v>
          </cell>
          <cell r="T74">
            <v>0</v>
          </cell>
          <cell r="W74">
            <v>0</v>
          </cell>
          <cell r="Z74">
            <v>0</v>
          </cell>
          <cell r="AC74">
            <v>0</v>
          </cell>
          <cell r="AF74">
            <v>0</v>
          </cell>
          <cell r="AI74">
            <v>0</v>
          </cell>
          <cell r="AL74">
            <v>0</v>
          </cell>
          <cell r="AO74">
            <v>0</v>
          </cell>
          <cell r="AR74">
            <v>0</v>
          </cell>
          <cell r="AU74">
            <v>0</v>
          </cell>
          <cell r="AX74">
            <v>0</v>
          </cell>
          <cell r="BA74">
            <v>0</v>
          </cell>
          <cell r="BD74">
            <v>0</v>
          </cell>
          <cell r="BG74">
            <v>0</v>
          </cell>
          <cell r="BJ74">
            <v>0</v>
          </cell>
          <cell r="BM74">
            <v>0</v>
          </cell>
          <cell r="BP74">
            <v>0</v>
          </cell>
          <cell r="BS74">
            <v>0</v>
          </cell>
          <cell r="BV74">
            <v>0</v>
          </cell>
          <cell r="BY74">
            <v>0</v>
          </cell>
          <cell r="CB74">
            <v>0</v>
          </cell>
          <cell r="CE74">
            <v>0</v>
          </cell>
          <cell r="CH74">
            <v>0</v>
          </cell>
          <cell r="CK74">
            <v>0</v>
          </cell>
        </row>
        <row r="75">
          <cell r="K75">
            <v>0</v>
          </cell>
          <cell r="N75">
            <v>0</v>
          </cell>
          <cell r="Q75">
            <v>0</v>
          </cell>
          <cell r="T75">
            <v>0</v>
          </cell>
          <cell r="W75">
            <v>0</v>
          </cell>
          <cell r="Z75">
            <v>0</v>
          </cell>
          <cell r="AC75">
            <v>0</v>
          </cell>
          <cell r="AF75">
            <v>0</v>
          </cell>
          <cell r="AI75">
            <v>0</v>
          </cell>
          <cell r="AL75">
            <v>0</v>
          </cell>
          <cell r="AO75">
            <v>0</v>
          </cell>
          <cell r="AR75">
            <v>0</v>
          </cell>
          <cell r="AU75">
            <v>0</v>
          </cell>
          <cell r="AX75">
            <v>0</v>
          </cell>
          <cell r="BA75">
            <v>0</v>
          </cell>
          <cell r="BD75">
            <v>0</v>
          </cell>
          <cell r="BG75">
            <v>0</v>
          </cell>
          <cell r="BJ75">
            <v>0</v>
          </cell>
          <cell r="BM75">
            <v>0</v>
          </cell>
          <cell r="BP75">
            <v>0</v>
          </cell>
          <cell r="BS75">
            <v>0</v>
          </cell>
          <cell r="BV75">
            <v>0</v>
          </cell>
          <cell r="BY75">
            <v>0</v>
          </cell>
          <cell r="CB75">
            <v>0</v>
          </cell>
          <cell r="CE75">
            <v>0</v>
          </cell>
          <cell r="CH75">
            <v>0</v>
          </cell>
          <cell r="CK75">
            <v>0</v>
          </cell>
        </row>
        <row r="76">
          <cell r="K76">
            <v>0</v>
          </cell>
          <cell r="N76">
            <v>0</v>
          </cell>
          <cell r="Q76">
            <v>0</v>
          </cell>
          <cell r="T76">
            <v>0</v>
          </cell>
          <cell r="W76">
            <v>0</v>
          </cell>
          <cell r="Z76">
            <v>0</v>
          </cell>
          <cell r="AC76">
            <v>0</v>
          </cell>
          <cell r="AF76">
            <v>0</v>
          </cell>
          <cell r="AI76">
            <v>0</v>
          </cell>
          <cell r="AL76">
            <v>0</v>
          </cell>
          <cell r="AO76">
            <v>0</v>
          </cell>
          <cell r="AR76">
            <v>0</v>
          </cell>
          <cell r="AU76">
            <v>0</v>
          </cell>
          <cell r="AX76">
            <v>0</v>
          </cell>
          <cell r="BA76">
            <v>0</v>
          </cell>
          <cell r="BD76">
            <v>0</v>
          </cell>
          <cell r="BG76">
            <v>0</v>
          </cell>
          <cell r="BJ76">
            <v>0</v>
          </cell>
          <cell r="BM76">
            <v>0</v>
          </cell>
          <cell r="BP76">
            <v>0</v>
          </cell>
          <cell r="BS76">
            <v>0</v>
          </cell>
          <cell r="BV76">
            <v>0</v>
          </cell>
          <cell r="BY76">
            <v>0</v>
          </cell>
          <cell r="CB76">
            <v>0</v>
          </cell>
          <cell r="CE76">
            <v>0</v>
          </cell>
          <cell r="CH76">
            <v>0</v>
          </cell>
          <cell r="CK76">
            <v>0</v>
          </cell>
        </row>
        <row r="77">
          <cell r="K77">
            <v>0</v>
          </cell>
          <cell r="N77">
            <v>0</v>
          </cell>
          <cell r="Q77">
            <v>0</v>
          </cell>
          <cell r="T77">
            <v>0</v>
          </cell>
          <cell r="W77">
            <v>0</v>
          </cell>
          <cell r="Z77">
            <v>0</v>
          </cell>
          <cell r="AC77">
            <v>0</v>
          </cell>
          <cell r="AF77">
            <v>0</v>
          </cell>
          <cell r="AI77">
            <v>0</v>
          </cell>
          <cell r="AL77">
            <v>0</v>
          </cell>
          <cell r="AO77">
            <v>0</v>
          </cell>
          <cell r="AR77">
            <v>0</v>
          </cell>
          <cell r="AU77">
            <v>0</v>
          </cell>
          <cell r="AX77">
            <v>0</v>
          </cell>
          <cell r="BA77">
            <v>0</v>
          </cell>
          <cell r="BD77">
            <v>0</v>
          </cell>
          <cell r="BG77">
            <v>0</v>
          </cell>
          <cell r="BJ77">
            <v>0</v>
          </cell>
          <cell r="BM77">
            <v>0</v>
          </cell>
          <cell r="BP77">
            <v>0</v>
          </cell>
          <cell r="BS77">
            <v>0</v>
          </cell>
          <cell r="BV77">
            <v>0</v>
          </cell>
          <cell r="BY77">
            <v>0</v>
          </cell>
          <cell r="CB77">
            <v>0</v>
          </cell>
          <cell r="CE77">
            <v>0</v>
          </cell>
          <cell r="CH77">
            <v>0</v>
          </cell>
          <cell r="CK77">
            <v>0</v>
          </cell>
        </row>
        <row r="78">
          <cell r="BW78">
            <v>0</v>
          </cell>
          <cell r="BX78">
            <v>0</v>
          </cell>
        </row>
        <row r="80">
          <cell r="K80">
            <v>0</v>
          </cell>
          <cell r="N80">
            <v>0</v>
          </cell>
          <cell r="Q80">
            <v>0</v>
          </cell>
          <cell r="T80">
            <v>0</v>
          </cell>
          <cell r="W80">
            <v>0</v>
          </cell>
          <cell r="Z80">
            <v>0</v>
          </cell>
          <cell r="AC80">
            <v>0</v>
          </cell>
          <cell r="AF80">
            <v>0</v>
          </cell>
          <cell r="AI80">
            <v>0</v>
          </cell>
          <cell r="AL80">
            <v>0</v>
          </cell>
          <cell r="AO80">
            <v>0</v>
          </cell>
          <cell r="AR80">
            <v>0</v>
          </cell>
          <cell r="AU80">
            <v>0</v>
          </cell>
          <cell r="AX80">
            <v>0</v>
          </cell>
          <cell r="BA80">
            <v>0</v>
          </cell>
          <cell r="BD80">
            <v>0</v>
          </cell>
          <cell r="BG80">
            <v>0</v>
          </cell>
          <cell r="BJ80">
            <v>0</v>
          </cell>
          <cell r="BM80">
            <v>0</v>
          </cell>
          <cell r="BP80">
            <v>0</v>
          </cell>
          <cell r="BS80">
            <v>0</v>
          </cell>
          <cell r="BV80">
            <v>0</v>
          </cell>
          <cell r="BY80">
            <v>0</v>
          </cell>
          <cell r="CB80">
            <v>0</v>
          </cell>
          <cell r="CE80">
            <v>0</v>
          </cell>
          <cell r="CH80">
            <v>0</v>
          </cell>
          <cell r="CK80">
            <v>0</v>
          </cell>
        </row>
        <row r="81">
          <cell r="K81">
            <v>0</v>
          </cell>
          <cell r="N81">
            <v>0</v>
          </cell>
          <cell r="Q81">
            <v>0</v>
          </cell>
          <cell r="T81">
            <v>0</v>
          </cell>
          <cell r="W81">
            <v>0</v>
          </cell>
          <cell r="Z81">
            <v>0</v>
          </cell>
          <cell r="AC81">
            <v>0</v>
          </cell>
          <cell r="AF81">
            <v>0</v>
          </cell>
          <cell r="AI81">
            <v>0</v>
          </cell>
          <cell r="AL81">
            <v>0</v>
          </cell>
          <cell r="AO81">
            <v>0</v>
          </cell>
          <cell r="AR81">
            <v>0</v>
          </cell>
          <cell r="AU81">
            <v>0</v>
          </cell>
          <cell r="AX81">
            <v>0</v>
          </cell>
          <cell r="BA81">
            <v>0</v>
          </cell>
          <cell r="BD81">
            <v>0</v>
          </cell>
          <cell r="BG81">
            <v>0</v>
          </cell>
          <cell r="BJ81">
            <v>0</v>
          </cell>
          <cell r="BM81">
            <v>0</v>
          </cell>
          <cell r="BP81">
            <v>0</v>
          </cell>
          <cell r="BS81">
            <v>0</v>
          </cell>
          <cell r="BV81">
            <v>0</v>
          </cell>
          <cell r="BY81">
            <v>0</v>
          </cell>
          <cell r="CB81">
            <v>0</v>
          </cell>
          <cell r="CE81">
            <v>0</v>
          </cell>
          <cell r="CH81">
            <v>0</v>
          </cell>
          <cell r="CK81">
            <v>0</v>
          </cell>
        </row>
        <row r="82">
          <cell r="K82">
            <v>0</v>
          </cell>
          <cell r="N82">
            <v>0</v>
          </cell>
          <cell r="Q82">
            <v>0</v>
          </cell>
          <cell r="T82">
            <v>0</v>
          </cell>
          <cell r="W82">
            <v>0</v>
          </cell>
          <cell r="Z82">
            <v>0</v>
          </cell>
          <cell r="AC82">
            <v>0</v>
          </cell>
          <cell r="AF82">
            <v>0</v>
          </cell>
          <cell r="AI82">
            <v>0</v>
          </cell>
          <cell r="AL82">
            <v>0</v>
          </cell>
          <cell r="AO82">
            <v>0</v>
          </cell>
          <cell r="AR82">
            <v>0</v>
          </cell>
          <cell r="AU82">
            <v>0</v>
          </cell>
          <cell r="AX82">
            <v>0</v>
          </cell>
          <cell r="BA82">
            <v>0</v>
          </cell>
          <cell r="BD82">
            <v>0</v>
          </cell>
          <cell r="BG82">
            <v>0</v>
          </cell>
          <cell r="BJ82">
            <v>0</v>
          </cell>
          <cell r="BM82">
            <v>0</v>
          </cell>
          <cell r="BP82">
            <v>0</v>
          </cell>
          <cell r="BS82">
            <v>0</v>
          </cell>
          <cell r="BV82">
            <v>0</v>
          </cell>
          <cell r="BY82">
            <v>0</v>
          </cell>
          <cell r="CB82">
            <v>0</v>
          </cell>
          <cell r="CE82">
            <v>0</v>
          </cell>
          <cell r="CH82">
            <v>0</v>
          </cell>
          <cell r="CK82">
            <v>0</v>
          </cell>
        </row>
        <row r="83">
          <cell r="K83">
            <v>0</v>
          </cell>
          <cell r="N83">
            <v>0</v>
          </cell>
          <cell r="Q83">
            <v>0</v>
          </cell>
          <cell r="T83">
            <v>0</v>
          </cell>
          <cell r="W83">
            <v>0</v>
          </cell>
          <cell r="Z83">
            <v>0</v>
          </cell>
          <cell r="AC83">
            <v>0</v>
          </cell>
          <cell r="AF83">
            <v>0</v>
          </cell>
          <cell r="AI83">
            <v>0</v>
          </cell>
          <cell r="AL83">
            <v>0</v>
          </cell>
          <cell r="AO83">
            <v>0</v>
          </cell>
          <cell r="AR83">
            <v>0</v>
          </cell>
          <cell r="AU83">
            <v>0</v>
          </cell>
          <cell r="AX83">
            <v>0</v>
          </cell>
          <cell r="BA83">
            <v>0</v>
          </cell>
          <cell r="BD83">
            <v>0</v>
          </cell>
          <cell r="BG83">
            <v>0</v>
          </cell>
          <cell r="BJ83">
            <v>0</v>
          </cell>
          <cell r="BM83">
            <v>0</v>
          </cell>
          <cell r="BP83">
            <v>0</v>
          </cell>
          <cell r="BS83">
            <v>0</v>
          </cell>
          <cell r="BV83">
            <v>0</v>
          </cell>
          <cell r="BY83">
            <v>0</v>
          </cell>
          <cell r="CB83">
            <v>0</v>
          </cell>
          <cell r="CE83">
            <v>0</v>
          </cell>
          <cell r="CH83">
            <v>0</v>
          </cell>
          <cell r="CK83">
            <v>0</v>
          </cell>
        </row>
        <row r="86">
          <cell r="K86">
            <v>0</v>
          </cell>
          <cell r="N86">
            <v>0</v>
          </cell>
          <cell r="Q86">
            <v>0</v>
          </cell>
          <cell r="T86">
            <v>0</v>
          </cell>
          <cell r="W86">
            <v>0</v>
          </cell>
          <cell r="Z86">
            <v>0</v>
          </cell>
          <cell r="AC86">
            <v>0</v>
          </cell>
          <cell r="AF86">
            <v>0</v>
          </cell>
          <cell r="AI86">
            <v>0</v>
          </cell>
          <cell r="AL86">
            <v>0</v>
          </cell>
          <cell r="AO86">
            <v>0</v>
          </cell>
          <cell r="AR86">
            <v>0</v>
          </cell>
          <cell r="AU86">
            <v>0</v>
          </cell>
          <cell r="AX86">
            <v>0</v>
          </cell>
          <cell r="BA86">
            <v>0</v>
          </cell>
          <cell r="BD86">
            <v>0</v>
          </cell>
          <cell r="BG86">
            <v>0</v>
          </cell>
          <cell r="BJ86">
            <v>0</v>
          </cell>
          <cell r="BM86">
            <v>0</v>
          </cell>
          <cell r="BP86">
            <v>0</v>
          </cell>
          <cell r="BS86">
            <v>0</v>
          </cell>
          <cell r="BV86">
            <v>0</v>
          </cell>
          <cell r="BY86">
            <v>0</v>
          </cell>
          <cell r="CB86">
            <v>0</v>
          </cell>
          <cell r="CE86">
            <v>0</v>
          </cell>
          <cell r="CH86">
            <v>0</v>
          </cell>
          <cell r="CK86">
            <v>0</v>
          </cell>
        </row>
        <row r="87">
          <cell r="K87">
            <v>0</v>
          </cell>
          <cell r="N87">
            <v>0</v>
          </cell>
          <cell r="Q87">
            <v>0</v>
          </cell>
          <cell r="T87">
            <v>0</v>
          </cell>
          <cell r="W87">
            <v>0</v>
          </cell>
          <cell r="Z87">
            <v>0</v>
          </cell>
          <cell r="AC87">
            <v>0</v>
          </cell>
          <cell r="AF87">
            <v>0</v>
          </cell>
          <cell r="AI87">
            <v>0</v>
          </cell>
          <cell r="AL87">
            <v>0</v>
          </cell>
          <cell r="AO87">
            <v>0</v>
          </cell>
          <cell r="AR87">
            <v>0</v>
          </cell>
          <cell r="AU87">
            <v>0</v>
          </cell>
          <cell r="AX87">
            <v>0</v>
          </cell>
          <cell r="BA87">
            <v>0</v>
          </cell>
          <cell r="BD87">
            <v>0</v>
          </cell>
          <cell r="BG87">
            <v>0</v>
          </cell>
          <cell r="BJ87">
            <v>0</v>
          </cell>
          <cell r="BM87">
            <v>0</v>
          </cell>
          <cell r="BP87">
            <v>0</v>
          </cell>
          <cell r="BS87">
            <v>0</v>
          </cell>
          <cell r="BV87">
            <v>0</v>
          </cell>
          <cell r="BY87">
            <v>0</v>
          </cell>
          <cell r="CB87">
            <v>0</v>
          </cell>
          <cell r="CE87">
            <v>0</v>
          </cell>
          <cell r="CH87">
            <v>0</v>
          </cell>
          <cell r="CK87">
            <v>0</v>
          </cell>
        </row>
        <row r="88">
          <cell r="K88">
            <v>0</v>
          </cell>
          <cell r="N88">
            <v>0</v>
          </cell>
          <cell r="Q88">
            <v>0</v>
          </cell>
          <cell r="T88">
            <v>0</v>
          </cell>
          <cell r="W88">
            <v>0</v>
          </cell>
          <cell r="Z88">
            <v>0</v>
          </cell>
          <cell r="AC88">
            <v>0</v>
          </cell>
          <cell r="AF88">
            <v>0</v>
          </cell>
          <cell r="AI88">
            <v>0</v>
          </cell>
          <cell r="AL88">
            <v>0</v>
          </cell>
          <cell r="AO88">
            <v>0</v>
          </cell>
          <cell r="AR88">
            <v>0</v>
          </cell>
          <cell r="AU88">
            <v>0</v>
          </cell>
          <cell r="AX88">
            <v>0</v>
          </cell>
          <cell r="BA88">
            <v>0</v>
          </cell>
          <cell r="BD88">
            <v>0</v>
          </cell>
          <cell r="BG88">
            <v>0</v>
          </cell>
          <cell r="BJ88">
            <v>0</v>
          </cell>
          <cell r="BM88">
            <v>0</v>
          </cell>
          <cell r="BP88">
            <v>0</v>
          </cell>
          <cell r="BS88">
            <v>0</v>
          </cell>
          <cell r="BV88">
            <v>0</v>
          </cell>
          <cell r="BY88">
            <v>0</v>
          </cell>
          <cell r="CB88">
            <v>0</v>
          </cell>
          <cell r="CE88">
            <v>0</v>
          </cell>
          <cell r="CH88">
            <v>0</v>
          </cell>
          <cell r="CK88">
            <v>0</v>
          </cell>
        </row>
        <row r="89">
          <cell r="K89">
            <v>0</v>
          </cell>
          <cell r="N89">
            <v>0</v>
          </cell>
          <cell r="Q89">
            <v>0</v>
          </cell>
          <cell r="T89">
            <v>0</v>
          </cell>
          <cell r="W89">
            <v>0</v>
          </cell>
          <cell r="Z89">
            <v>0</v>
          </cell>
          <cell r="AC89">
            <v>0</v>
          </cell>
          <cell r="AF89">
            <v>0</v>
          </cell>
          <cell r="AI89">
            <v>0</v>
          </cell>
          <cell r="AL89">
            <v>0</v>
          </cell>
          <cell r="AO89">
            <v>0</v>
          </cell>
          <cell r="AR89">
            <v>0</v>
          </cell>
          <cell r="AU89">
            <v>0</v>
          </cell>
          <cell r="AX89">
            <v>0</v>
          </cell>
          <cell r="BA89">
            <v>0</v>
          </cell>
          <cell r="BD89">
            <v>0</v>
          </cell>
          <cell r="BG89">
            <v>0</v>
          </cell>
          <cell r="BJ89">
            <v>0</v>
          </cell>
          <cell r="BM89">
            <v>0</v>
          </cell>
          <cell r="BP89">
            <v>0</v>
          </cell>
          <cell r="BS89">
            <v>0</v>
          </cell>
          <cell r="BV89">
            <v>0</v>
          </cell>
          <cell r="BY89">
            <v>0</v>
          </cell>
          <cell r="CB89">
            <v>0</v>
          </cell>
          <cell r="CE89">
            <v>0</v>
          </cell>
          <cell r="CH89">
            <v>0</v>
          </cell>
          <cell r="CK89">
            <v>0</v>
          </cell>
        </row>
        <row r="93">
          <cell r="K93">
            <v>0</v>
          </cell>
          <cell r="N93">
            <v>0</v>
          </cell>
          <cell r="Q93">
            <v>0</v>
          </cell>
          <cell r="T93">
            <v>0</v>
          </cell>
          <cell r="W93">
            <v>0</v>
          </cell>
          <cell r="Z93">
            <v>0</v>
          </cell>
          <cell r="AC93">
            <v>0</v>
          </cell>
          <cell r="AF93">
            <v>0</v>
          </cell>
          <cell r="AI93">
            <v>0</v>
          </cell>
          <cell r="AL93">
            <v>0</v>
          </cell>
          <cell r="AO93">
            <v>0</v>
          </cell>
          <cell r="AR93">
            <v>0</v>
          </cell>
          <cell r="AU93">
            <v>0</v>
          </cell>
          <cell r="AX93">
            <v>0</v>
          </cell>
          <cell r="BA93">
            <v>0</v>
          </cell>
          <cell r="BD93">
            <v>0</v>
          </cell>
          <cell r="BG93">
            <v>0</v>
          </cell>
          <cell r="BJ93">
            <v>0</v>
          </cell>
          <cell r="BM93">
            <v>0</v>
          </cell>
          <cell r="BP93">
            <v>0</v>
          </cell>
          <cell r="BS93">
            <v>0</v>
          </cell>
          <cell r="BV93">
            <v>0</v>
          </cell>
          <cell r="BY93">
            <v>0</v>
          </cell>
          <cell r="CB93">
            <v>0</v>
          </cell>
          <cell r="CE93">
            <v>0</v>
          </cell>
          <cell r="CH93">
            <v>0</v>
          </cell>
          <cell r="CK93">
            <v>0</v>
          </cell>
        </row>
        <row r="94">
          <cell r="K94">
            <v>0</v>
          </cell>
          <cell r="N94">
            <v>0</v>
          </cell>
          <cell r="Q94">
            <v>0</v>
          </cell>
          <cell r="T94">
            <v>0</v>
          </cell>
          <cell r="W94">
            <v>0</v>
          </cell>
          <cell r="Z94">
            <v>0</v>
          </cell>
          <cell r="AC94">
            <v>0</v>
          </cell>
          <cell r="AF94">
            <v>0</v>
          </cell>
          <cell r="AI94">
            <v>0</v>
          </cell>
          <cell r="AL94">
            <v>0</v>
          </cell>
          <cell r="AO94">
            <v>0</v>
          </cell>
          <cell r="AR94">
            <v>0</v>
          </cell>
          <cell r="AU94">
            <v>0</v>
          </cell>
          <cell r="AX94">
            <v>0</v>
          </cell>
          <cell r="BA94">
            <v>0</v>
          </cell>
          <cell r="BD94">
            <v>0</v>
          </cell>
          <cell r="BG94">
            <v>0</v>
          </cell>
          <cell r="BJ94">
            <v>0</v>
          </cell>
          <cell r="BM94">
            <v>0</v>
          </cell>
          <cell r="BP94">
            <v>0</v>
          </cell>
          <cell r="BS94">
            <v>0</v>
          </cell>
          <cell r="BV94">
            <v>0</v>
          </cell>
          <cell r="BY94">
            <v>0</v>
          </cell>
          <cell r="CB94">
            <v>0</v>
          </cell>
          <cell r="CE94">
            <v>0</v>
          </cell>
          <cell r="CH94">
            <v>0</v>
          </cell>
          <cell r="CK94">
            <v>0</v>
          </cell>
        </row>
        <row r="95">
          <cell r="K95">
            <v>0</v>
          </cell>
          <cell r="N95">
            <v>0</v>
          </cell>
          <cell r="Q95">
            <v>0</v>
          </cell>
          <cell r="T95">
            <v>0</v>
          </cell>
          <cell r="W95">
            <v>0</v>
          </cell>
          <cell r="Z95">
            <v>0</v>
          </cell>
          <cell r="AC95">
            <v>0</v>
          </cell>
          <cell r="AF95">
            <v>0</v>
          </cell>
          <cell r="AI95">
            <v>0</v>
          </cell>
          <cell r="AL95">
            <v>0</v>
          </cell>
          <cell r="AO95">
            <v>0</v>
          </cell>
          <cell r="AR95">
            <v>0</v>
          </cell>
          <cell r="AU95">
            <v>0</v>
          </cell>
          <cell r="AX95">
            <v>0</v>
          </cell>
          <cell r="BA95">
            <v>0</v>
          </cell>
          <cell r="BD95">
            <v>0</v>
          </cell>
          <cell r="BG95">
            <v>0</v>
          </cell>
          <cell r="BJ95">
            <v>0</v>
          </cell>
          <cell r="BM95">
            <v>0</v>
          </cell>
          <cell r="BP95">
            <v>0</v>
          </cell>
          <cell r="BS95">
            <v>0</v>
          </cell>
          <cell r="BV95">
            <v>0</v>
          </cell>
          <cell r="BY95">
            <v>0</v>
          </cell>
          <cell r="CB95">
            <v>0</v>
          </cell>
          <cell r="CE95">
            <v>0</v>
          </cell>
          <cell r="CH95">
            <v>0</v>
          </cell>
          <cell r="CK95">
            <v>0</v>
          </cell>
        </row>
        <row r="96">
          <cell r="K96">
            <v>0</v>
          </cell>
          <cell r="N96">
            <v>0</v>
          </cell>
          <cell r="Q96">
            <v>0</v>
          </cell>
          <cell r="T96">
            <v>0</v>
          </cell>
          <cell r="W96">
            <v>0</v>
          </cell>
          <cell r="Z96">
            <v>0</v>
          </cell>
          <cell r="AC96">
            <v>0</v>
          </cell>
          <cell r="AF96">
            <v>0</v>
          </cell>
          <cell r="AI96">
            <v>0</v>
          </cell>
          <cell r="AL96">
            <v>0</v>
          </cell>
          <cell r="AO96">
            <v>0</v>
          </cell>
          <cell r="AR96">
            <v>0</v>
          </cell>
          <cell r="AU96">
            <v>0</v>
          </cell>
          <cell r="AX96">
            <v>0</v>
          </cell>
          <cell r="BA96">
            <v>0</v>
          </cell>
          <cell r="BD96">
            <v>0</v>
          </cell>
          <cell r="BG96">
            <v>0</v>
          </cell>
          <cell r="BJ96">
            <v>0</v>
          </cell>
          <cell r="BM96">
            <v>0</v>
          </cell>
          <cell r="BP96">
            <v>0</v>
          </cell>
          <cell r="BS96">
            <v>0</v>
          </cell>
          <cell r="BV96">
            <v>0</v>
          </cell>
          <cell r="BY96">
            <v>0</v>
          </cell>
          <cell r="CB96">
            <v>0</v>
          </cell>
          <cell r="CE96">
            <v>0</v>
          </cell>
          <cell r="CH96">
            <v>0</v>
          </cell>
          <cell r="CK96">
            <v>0</v>
          </cell>
        </row>
        <row r="98">
          <cell r="K98">
            <v>0</v>
          </cell>
          <cell r="N98">
            <v>0</v>
          </cell>
          <cell r="Q98">
            <v>0</v>
          </cell>
          <cell r="T98">
            <v>0</v>
          </cell>
          <cell r="W98">
            <v>0</v>
          </cell>
          <cell r="Z98">
            <v>0</v>
          </cell>
          <cell r="AC98">
            <v>0</v>
          </cell>
          <cell r="AF98">
            <v>0</v>
          </cell>
          <cell r="AI98">
            <v>0</v>
          </cell>
          <cell r="AL98">
            <v>0</v>
          </cell>
          <cell r="AO98">
            <v>0</v>
          </cell>
          <cell r="AR98">
            <v>0</v>
          </cell>
          <cell r="AU98">
            <v>0</v>
          </cell>
          <cell r="AX98">
            <v>0</v>
          </cell>
          <cell r="BA98">
            <v>0</v>
          </cell>
          <cell r="BD98">
            <v>0</v>
          </cell>
          <cell r="BG98">
            <v>0</v>
          </cell>
          <cell r="BJ98">
            <v>0</v>
          </cell>
          <cell r="BM98">
            <v>0</v>
          </cell>
          <cell r="BP98">
            <v>0</v>
          </cell>
          <cell r="BS98">
            <v>0</v>
          </cell>
          <cell r="BV98">
            <v>0</v>
          </cell>
          <cell r="BY98">
            <v>0</v>
          </cell>
          <cell r="CB98">
            <v>0</v>
          </cell>
          <cell r="CE98">
            <v>0</v>
          </cell>
          <cell r="CH98">
            <v>0</v>
          </cell>
          <cell r="CK98">
            <v>0</v>
          </cell>
        </row>
        <row r="99">
          <cell r="K99">
            <v>0</v>
          </cell>
          <cell r="N99">
            <v>0</v>
          </cell>
          <cell r="Q99">
            <v>0</v>
          </cell>
          <cell r="T99">
            <v>0</v>
          </cell>
          <cell r="W99">
            <v>0</v>
          </cell>
          <cell r="Z99">
            <v>0</v>
          </cell>
          <cell r="AC99">
            <v>0</v>
          </cell>
          <cell r="AF99">
            <v>0</v>
          </cell>
          <cell r="AI99">
            <v>0</v>
          </cell>
          <cell r="AL99">
            <v>0</v>
          </cell>
          <cell r="AO99">
            <v>0</v>
          </cell>
          <cell r="AR99">
            <v>0</v>
          </cell>
          <cell r="AU99">
            <v>0</v>
          </cell>
          <cell r="AX99">
            <v>0</v>
          </cell>
          <cell r="BA99">
            <v>0</v>
          </cell>
          <cell r="BD99">
            <v>0</v>
          </cell>
          <cell r="BG99">
            <v>0</v>
          </cell>
          <cell r="BJ99">
            <v>0</v>
          </cell>
          <cell r="BM99">
            <v>0</v>
          </cell>
          <cell r="BP99">
            <v>0</v>
          </cell>
          <cell r="BS99">
            <v>0</v>
          </cell>
          <cell r="BV99">
            <v>0</v>
          </cell>
          <cell r="BY99">
            <v>0</v>
          </cell>
          <cell r="CB99">
            <v>0</v>
          </cell>
          <cell r="CE99">
            <v>0</v>
          </cell>
          <cell r="CH99">
            <v>0</v>
          </cell>
          <cell r="CK99">
            <v>0</v>
          </cell>
        </row>
        <row r="100">
          <cell r="K100">
            <v>0</v>
          </cell>
          <cell r="N100">
            <v>0</v>
          </cell>
          <cell r="Q100">
            <v>0</v>
          </cell>
          <cell r="T100">
            <v>0</v>
          </cell>
          <cell r="W100">
            <v>0</v>
          </cell>
          <cell r="Z100">
            <v>0</v>
          </cell>
          <cell r="AC100">
            <v>0</v>
          </cell>
          <cell r="AF100">
            <v>0</v>
          </cell>
          <cell r="AI100">
            <v>0</v>
          </cell>
          <cell r="AL100">
            <v>0</v>
          </cell>
          <cell r="AO100">
            <v>0</v>
          </cell>
          <cell r="AR100">
            <v>0</v>
          </cell>
          <cell r="AU100">
            <v>0</v>
          </cell>
          <cell r="AX100">
            <v>0</v>
          </cell>
          <cell r="BA100">
            <v>0</v>
          </cell>
          <cell r="BD100">
            <v>0</v>
          </cell>
          <cell r="BG100">
            <v>0</v>
          </cell>
          <cell r="BJ100">
            <v>0</v>
          </cell>
          <cell r="BM100">
            <v>0</v>
          </cell>
          <cell r="BP100">
            <v>0</v>
          </cell>
          <cell r="BS100">
            <v>0</v>
          </cell>
          <cell r="BV100">
            <v>0</v>
          </cell>
          <cell r="BY100">
            <v>0</v>
          </cell>
          <cell r="CB100">
            <v>0</v>
          </cell>
          <cell r="CE100">
            <v>0</v>
          </cell>
          <cell r="CH100">
            <v>0</v>
          </cell>
          <cell r="CK100">
            <v>0</v>
          </cell>
        </row>
        <row r="101">
          <cell r="K101">
            <v>0</v>
          </cell>
          <cell r="N101">
            <v>0</v>
          </cell>
          <cell r="Q101">
            <v>0</v>
          </cell>
          <cell r="T101">
            <v>0</v>
          </cell>
          <cell r="W101">
            <v>0</v>
          </cell>
          <cell r="Z101">
            <v>0</v>
          </cell>
          <cell r="AC101">
            <v>0</v>
          </cell>
          <cell r="AF101">
            <v>0</v>
          </cell>
          <cell r="AI101">
            <v>0</v>
          </cell>
          <cell r="AL101">
            <v>0</v>
          </cell>
          <cell r="AO101">
            <v>0</v>
          </cell>
          <cell r="AR101">
            <v>0</v>
          </cell>
          <cell r="AU101">
            <v>0</v>
          </cell>
          <cell r="AX101">
            <v>0</v>
          </cell>
          <cell r="BA101">
            <v>0</v>
          </cell>
          <cell r="BD101">
            <v>0</v>
          </cell>
          <cell r="BG101">
            <v>0</v>
          </cell>
          <cell r="BJ101">
            <v>0</v>
          </cell>
          <cell r="BM101">
            <v>0</v>
          </cell>
          <cell r="BP101">
            <v>0</v>
          </cell>
          <cell r="BS101">
            <v>0</v>
          </cell>
          <cell r="BV101">
            <v>0</v>
          </cell>
          <cell r="BY101">
            <v>0</v>
          </cell>
          <cell r="CB101">
            <v>0</v>
          </cell>
          <cell r="CE101">
            <v>0</v>
          </cell>
          <cell r="CH101">
            <v>0</v>
          </cell>
          <cell r="CK101">
            <v>0</v>
          </cell>
        </row>
        <row r="103">
          <cell r="K103">
            <v>0</v>
          </cell>
          <cell r="N103">
            <v>0</v>
          </cell>
          <cell r="Q103">
            <v>0</v>
          </cell>
          <cell r="T103">
            <v>0</v>
          </cell>
          <cell r="W103">
            <v>0</v>
          </cell>
          <cell r="Z103">
            <v>0</v>
          </cell>
          <cell r="AC103">
            <v>0</v>
          </cell>
          <cell r="AF103">
            <v>0</v>
          </cell>
          <cell r="AI103">
            <v>0</v>
          </cell>
          <cell r="AL103">
            <v>0</v>
          </cell>
          <cell r="AO103">
            <v>0</v>
          </cell>
          <cell r="AR103">
            <v>0</v>
          </cell>
          <cell r="AU103">
            <v>0</v>
          </cell>
          <cell r="AX103">
            <v>0</v>
          </cell>
          <cell r="BA103">
            <v>0</v>
          </cell>
          <cell r="BD103">
            <v>0</v>
          </cell>
          <cell r="BG103">
            <v>0</v>
          </cell>
          <cell r="BJ103">
            <v>0</v>
          </cell>
          <cell r="BM103">
            <v>0</v>
          </cell>
          <cell r="BP103">
            <v>0</v>
          </cell>
          <cell r="BS103">
            <v>0</v>
          </cell>
          <cell r="BV103">
            <v>0</v>
          </cell>
          <cell r="BY103">
            <v>0</v>
          </cell>
          <cell r="CB103">
            <v>0</v>
          </cell>
          <cell r="CE103">
            <v>0</v>
          </cell>
          <cell r="CH103">
            <v>0</v>
          </cell>
          <cell r="CK103">
            <v>0</v>
          </cell>
        </row>
        <row r="104">
          <cell r="K104">
            <v>0</v>
          </cell>
          <cell r="N104">
            <v>0</v>
          </cell>
          <cell r="Q104">
            <v>0</v>
          </cell>
          <cell r="T104">
            <v>0</v>
          </cell>
          <cell r="W104">
            <v>0</v>
          </cell>
          <cell r="Z104">
            <v>0</v>
          </cell>
          <cell r="AC104">
            <v>0</v>
          </cell>
          <cell r="AF104">
            <v>0</v>
          </cell>
          <cell r="AI104">
            <v>0</v>
          </cell>
          <cell r="AL104">
            <v>0</v>
          </cell>
          <cell r="AO104">
            <v>0</v>
          </cell>
          <cell r="AR104">
            <v>0</v>
          </cell>
          <cell r="AU104">
            <v>0</v>
          </cell>
          <cell r="AX104">
            <v>0</v>
          </cell>
          <cell r="BA104">
            <v>0</v>
          </cell>
          <cell r="BD104">
            <v>0</v>
          </cell>
          <cell r="BG104">
            <v>0</v>
          </cell>
          <cell r="BJ104">
            <v>0</v>
          </cell>
          <cell r="BM104">
            <v>0</v>
          </cell>
          <cell r="BP104">
            <v>0</v>
          </cell>
          <cell r="BS104">
            <v>0</v>
          </cell>
          <cell r="BV104">
            <v>0</v>
          </cell>
          <cell r="BY104">
            <v>0</v>
          </cell>
          <cell r="CB104">
            <v>0</v>
          </cell>
          <cell r="CE104">
            <v>0</v>
          </cell>
          <cell r="CH104">
            <v>0</v>
          </cell>
          <cell r="CK104">
            <v>0</v>
          </cell>
        </row>
        <row r="105">
          <cell r="K105">
            <v>0</v>
          </cell>
          <cell r="N105">
            <v>0</v>
          </cell>
          <cell r="Q105">
            <v>0</v>
          </cell>
          <cell r="T105">
            <v>0</v>
          </cell>
          <cell r="W105">
            <v>0</v>
          </cell>
          <cell r="Z105">
            <v>0</v>
          </cell>
          <cell r="AC105">
            <v>0</v>
          </cell>
          <cell r="AF105">
            <v>0</v>
          </cell>
          <cell r="AI105">
            <v>0</v>
          </cell>
          <cell r="AL105">
            <v>0</v>
          </cell>
          <cell r="AO105">
            <v>0</v>
          </cell>
          <cell r="AR105">
            <v>0</v>
          </cell>
          <cell r="AU105">
            <v>0</v>
          </cell>
          <cell r="AX105">
            <v>0</v>
          </cell>
          <cell r="BA105">
            <v>0</v>
          </cell>
          <cell r="BD105">
            <v>0</v>
          </cell>
          <cell r="BG105">
            <v>0</v>
          </cell>
          <cell r="BJ105">
            <v>0</v>
          </cell>
          <cell r="BM105">
            <v>0</v>
          </cell>
          <cell r="BP105">
            <v>0</v>
          </cell>
          <cell r="BS105">
            <v>0</v>
          </cell>
          <cell r="BV105">
            <v>0</v>
          </cell>
          <cell r="BY105">
            <v>0</v>
          </cell>
          <cell r="CB105">
            <v>0</v>
          </cell>
          <cell r="CE105">
            <v>0</v>
          </cell>
          <cell r="CH105">
            <v>0</v>
          </cell>
          <cell r="CK105">
            <v>0</v>
          </cell>
        </row>
        <row r="106">
          <cell r="K106">
            <v>0</v>
          </cell>
          <cell r="N106">
            <v>0</v>
          </cell>
          <cell r="Q106">
            <v>0</v>
          </cell>
          <cell r="T106">
            <v>0</v>
          </cell>
          <cell r="W106">
            <v>0</v>
          </cell>
          <cell r="Z106">
            <v>0</v>
          </cell>
          <cell r="AC106">
            <v>0</v>
          </cell>
          <cell r="AF106">
            <v>0</v>
          </cell>
          <cell r="AI106">
            <v>0</v>
          </cell>
          <cell r="AL106">
            <v>0</v>
          </cell>
          <cell r="AO106">
            <v>0</v>
          </cell>
          <cell r="AR106">
            <v>0</v>
          </cell>
          <cell r="AU106">
            <v>0</v>
          </cell>
          <cell r="AX106">
            <v>0</v>
          </cell>
          <cell r="BA106">
            <v>0</v>
          </cell>
          <cell r="BD106">
            <v>0</v>
          </cell>
          <cell r="BG106">
            <v>0</v>
          </cell>
          <cell r="BJ106">
            <v>0</v>
          </cell>
          <cell r="BM106">
            <v>0</v>
          </cell>
          <cell r="BP106">
            <v>0</v>
          </cell>
          <cell r="BS106">
            <v>0</v>
          </cell>
          <cell r="BV106">
            <v>0</v>
          </cell>
          <cell r="BY106">
            <v>0</v>
          </cell>
          <cell r="CB106">
            <v>0</v>
          </cell>
          <cell r="CE106">
            <v>0</v>
          </cell>
          <cell r="CH106">
            <v>0</v>
          </cell>
          <cell r="CK106">
            <v>0</v>
          </cell>
        </row>
        <row r="108">
          <cell r="K108">
            <v>0</v>
          </cell>
          <cell r="N108">
            <v>0</v>
          </cell>
          <cell r="Q108">
            <v>0</v>
          </cell>
          <cell r="T108">
            <v>0</v>
          </cell>
          <cell r="W108">
            <v>0</v>
          </cell>
          <cell r="Z108">
            <v>0</v>
          </cell>
          <cell r="AC108">
            <v>0</v>
          </cell>
          <cell r="AF108">
            <v>0</v>
          </cell>
          <cell r="AI108">
            <v>0</v>
          </cell>
          <cell r="AL108">
            <v>0</v>
          </cell>
          <cell r="AO108">
            <v>0</v>
          </cell>
          <cell r="AR108">
            <v>0</v>
          </cell>
          <cell r="AU108">
            <v>0</v>
          </cell>
          <cell r="AX108">
            <v>0</v>
          </cell>
          <cell r="BA108">
            <v>0</v>
          </cell>
          <cell r="BD108">
            <v>0</v>
          </cell>
          <cell r="BG108">
            <v>0</v>
          </cell>
          <cell r="BJ108">
            <v>0</v>
          </cell>
          <cell r="BM108">
            <v>0</v>
          </cell>
          <cell r="BP108">
            <v>0</v>
          </cell>
          <cell r="BS108">
            <v>0</v>
          </cell>
          <cell r="BV108">
            <v>0</v>
          </cell>
          <cell r="BY108">
            <v>0</v>
          </cell>
          <cell r="CB108">
            <v>0</v>
          </cell>
          <cell r="CE108">
            <v>0</v>
          </cell>
          <cell r="CH108">
            <v>0</v>
          </cell>
          <cell r="CK108">
            <v>0</v>
          </cell>
        </row>
        <row r="109">
          <cell r="K109">
            <v>0</v>
          </cell>
          <cell r="N109">
            <v>0</v>
          </cell>
          <cell r="Q109">
            <v>0</v>
          </cell>
          <cell r="T109">
            <v>0</v>
          </cell>
          <cell r="W109">
            <v>0</v>
          </cell>
          <cell r="Z109">
            <v>0</v>
          </cell>
          <cell r="AC109">
            <v>0</v>
          </cell>
          <cell r="AF109">
            <v>0</v>
          </cell>
          <cell r="AI109">
            <v>0</v>
          </cell>
          <cell r="AL109">
            <v>0</v>
          </cell>
          <cell r="AO109">
            <v>0</v>
          </cell>
          <cell r="AR109">
            <v>0</v>
          </cell>
          <cell r="AU109">
            <v>0</v>
          </cell>
          <cell r="AX109">
            <v>0</v>
          </cell>
          <cell r="BA109">
            <v>0</v>
          </cell>
          <cell r="BD109">
            <v>0</v>
          </cell>
          <cell r="BG109">
            <v>0</v>
          </cell>
          <cell r="BJ109">
            <v>0</v>
          </cell>
          <cell r="BM109">
            <v>0</v>
          </cell>
          <cell r="BP109">
            <v>0</v>
          </cell>
          <cell r="BS109">
            <v>0</v>
          </cell>
          <cell r="BV109">
            <v>0</v>
          </cell>
          <cell r="BY109">
            <v>0</v>
          </cell>
          <cell r="CB109">
            <v>0</v>
          </cell>
          <cell r="CE109">
            <v>0</v>
          </cell>
          <cell r="CH109">
            <v>0</v>
          </cell>
          <cell r="CK109">
            <v>0</v>
          </cell>
        </row>
        <row r="110">
          <cell r="K110">
            <v>0</v>
          </cell>
          <cell r="N110">
            <v>0</v>
          </cell>
          <cell r="Q110">
            <v>0</v>
          </cell>
          <cell r="T110">
            <v>0</v>
          </cell>
          <cell r="W110">
            <v>0</v>
          </cell>
          <cell r="Z110">
            <v>0</v>
          </cell>
          <cell r="AC110">
            <v>0</v>
          </cell>
          <cell r="AF110">
            <v>0</v>
          </cell>
          <cell r="AI110">
            <v>0</v>
          </cell>
          <cell r="AL110">
            <v>0</v>
          </cell>
          <cell r="AO110">
            <v>0</v>
          </cell>
          <cell r="AR110">
            <v>0</v>
          </cell>
          <cell r="AU110">
            <v>0</v>
          </cell>
          <cell r="AX110">
            <v>0</v>
          </cell>
          <cell r="BA110">
            <v>0</v>
          </cell>
          <cell r="BD110">
            <v>0</v>
          </cell>
          <cell r="BG110">
            <v>0</v>
          </cell>
          <cell r="BJ110">
            <v>0</v>
          </cell>
          <cell r="BM110">
            <v>0</v>
          </cell>
          <cell r="BP110">
            <v>0</v>
          </cell>
          <cell r="BS110">
            <v>0</v>
          </cell>
          <cell r="BV110">
            <v>0</v>
          </cell>
          <cell r="BY110">
            <v>0</v>
          </cell>
          <cell r="CB110">
            <v>0</v>
          </cell>
          <cell r="CE110">
            <v>0</v>
          </cell>
          <cell r="CH110">
            <v>0</v>
          </cell>
          <cell r="CK110">
            <v>0</v>
          </cell>
        </row>
        <row r="111">
          <cell r="K111">
            <v>0</v>
          </cell>
          <cell r="N111">
            <v>0</v>
          </cell>
          <cell r="Q111">
            <v>0</v>
          </cell>
          <cell r="T111">
            <v>0</v>
          </cell>
          <cell r="W111">
            <v>0</v>
          </cell>
          <cell r="Z111">
            <v>0</v>
          </cell>
          <cell r="AC111">
            <v>0</v>
          </cell>
          <cell r="AF111">
            <v>0</v>
          </cell>
          <cell r="AI111">
            <v>0</v>
          </cell>
          <cell r="AL111">
            <v>0</v>
          </cell>
          <cell r="AO111">
            <v>0</v>
          </cell>
          <cell r="AR111">
            <v>0</v>
          </cell>
          <cell r="AU111">
            <v>0</v>
          </cell>
          <cell r="AX111">
            <v>0</v>
          </cell>
          <cell r="BA111">
            <v>0</v>
          </cell>
          <cell r="BD111">
            <v>0</v>
          </cell>
          <cell r="BG111">
            <v>0</v>
          </cell>
          <cell r="BJ111">
            <v>0</v>
          </cell>
          <cell r="BM111">
            <v>0</v>
          </cell>
          <cell r="BP111">
            <v>0</v>
          </cell>
          <cell r="BS111">
            <v>0</v>
          </cell>
          <cell r="BV111">
            <v>0</v>
          </cell>
          <cell r="BY111">
            <v>0</v>
          </cell>
          <cell r="CB111">
            <v>0</v>
          </cell>
          <cell r="CE111">
            <v>0</v>
          </cell>
          <cell r="CH111">
            <v>0</v>
          </cell>
          <cell r="CK111">
            <v>0</v>
          </cell>
        </row>
        <row r="113">
          <cell r="K113">
            <v>0</v>
          </cell>
          <cell r="N113">
            <v>0</v>
          </cell>
          <cell r="Q113">
            <v>0</v>
          </cell>
          <cell r="T113">
            <v>0</v>
          </cell>
          <cell r="W113">
            <v>0</v>
          </cell>
          <cell r="Z113">
            <v>0</v>
          </cell>
          <cell r="AC113">
            <v>0</v>
          </cell>
          <cell r="AF113">
            <v>0</v>
          </cell>
          <cell r="AI113">
            <v>0</v>
          </cell>
          <cell r="AL113">
            <v>0</v>
          </cell>
          <cell r="AO113">
            <v>0</v>
          </cell>
          <cell r="AR113">
            <v>0</v>
          </cell>
          <cell r="AU113">
            <v>0</v>
          </cell>
          <cell r="AX113">
            <v>0</v>
          </cell>
          <cell r="BA113">
            <v>0</v>
          </cell>
          <cell r="BD113">
            <v>0</v>
          </cell>
          <cell r="BG113">
            <v>0</v>
          </cell>
          <cell r="BJ113">
            <v>0</v>
          </cell>
          <cell r="BM113">
            <v>0</v>
          </cell>
          <cell r="BP113">
            <v>0</v>
          </cell>
          <cell r="BS113">
            <v>0</v>
          </cell>
          <cell r="BV113">
            <v>0</v>
          </cell>
          <cell r="BY113">
            <v>0</v>
          </cell>
          <cell r="CB113">
            <v>0</v>
          </cell>
          <cell r="CE113">
            <v>0</v>
          </cell>
          <cell r="CH113">
            <v>0</v>
          </cell>
          <cell r="CK113">
            <v>0</v>
          </cell>
        </row>
        <row r="114">
          <cell r="K114">
            <v>0</v>
          </cell>
          <cell r="N114">
            <v>0</v>
          </cell>
          <cell r="Q114">
            <v>0</v>
          </cell>
          <cell r="T114">
            <v>0</v>
          </cell>
          <cell r="W114">
            <v>0</v>
          </cell>
          <cell r="Z114">
            <v>0</v>
          </cell>
          <cell r="AC114">
            <v>0</v>
          </cell>
          <cell r="AF114">
            <v>0</v>
          </cell>
          <cell r="AI114">
            <v>0</v>
          </cell>
          <cell r="AL114">
            <v>0</v>
          </cell>
          <cell r="AO114">
            <v>0</v>
          </cell>
          <cell r="AR114">
            <v>0</v>
          </cell>
          <cell r="AU114">
            <v>0</v>
          </cell>
          <cell r="AX114">
            <v>0</v>
          </cell>
          <cell r="BA114">
            <v>0</v>
          </cell>
          <cell r="BD114">
            <v>0</v>
          </cell>
          <cell r="BG114">
            <v>0</v>
          </cell>
          <cell r="BJ114">
            <v>0</v>
          </cell>
          <cell r="BM114">
            <v>0</v>
          </cell>
          <cell r="BP114">
            <v>0</v>
          </cell>
          <cell r="BS114">
            <v>0</v>
          </cell>
          <cell r="BV114">
            <v>0</v>
          </cell>
          <cell r="BY114">
            <v>0</v>
          </cell>
          <cell r="CB114">
            <v>0</v>
          </cell>
          <cell r="CE114">
            <v>0</v>
          </cell>
          <cell r="CH114">
            <v>0</v>
          </cell>
          <cell r="CK114">
            <v>0</v>
          </cell>
        </row>
        <row r="115"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  <cell r="AL115">
            <v>0</v>
          </cell>
          <cell r="AO115">
            <v>0</v>
          </cell>
          <cell r="AR115">
            <v>0</v>
          </cell>
          <cell r="AU115">
            <v>0</v>
          </cell>
          <cell r="AX115">
            <v>0</v>
          </cell>
          <cell r="BA115">
            <v>0</v>
          </cell>
          <cell r="BD115">
            <v>0</v>
          </cell>
          <cell r="BG115">
            <v>0</v>
          </cell>
          <cell r="BJ115">
            <v>0</v>
          </cell>
          <cell r="BM115">
            <v>0</v>
          </cell>
          <cell r="BP115">
            <v>0</v>
          </cell>
          <cell r="BS115">
            <v>0</v>
          </cell>
          <cell r="BV115">
            <v>0</v>
          </cell>
          <cell r="BY115">
            <v>0</v>
          </cell>
          <cell r="CB115">
            <v>0</v>
          </cell>
          <cell r="CE115">
            <v>0</v>
          </cell>
          <cell r="CH115">
            <v>0</v>
          </cell>
          <cell r="CK115">
            <v>0</v>
          </cell>
        </row>
        <row r="116">
          <cell r="K116">
            <v>0</v>
          </cell>
          <cell r="N116">
            <v>0</v>
          </cell>
          <cell r="Q116">
            <v>0</v>
          </cell>
          <cell r="T116">
            <v>0</v>
          </cell>
          <cell r="W116">
            <v>0</v>
          </cell>
          <cell r="Z116">
            <v>0</v>
          </cell>
          <cell r="AC116">
            <v>0</v>
          </cell>
          <cell r="AF116">
            <v>0</v>
          </cell>
          <cell r="AI116">
            <v>0</v>
          </cell>
          <cell r="AL116">
            <v>0</v>
          </cell>
          <cell r="AO116">
            <v>0</v>
          </cell>
          <cell r="AR116">
            <v>0</v>
          </cell>
          <cell r="AU116">
            <v>0</v>
          </cell>
          <cell r="AX116">
            <v>0</v>
          </cell>
          <cell r="BA116">
            <v>0</v>
          </cell>
          <cell r="BD116">
            <v>0</v>
          </cell>
          <cell r="BG116">
            <v>0</v>
          </cell>
          <cell r="BJ116">
            <v>0</v>
          </cell>
          <cell r="BM116">
            <v>0</v>
          </cell>
          <cell r="BP116">
            <v>0</v>
          </cell>
          <cell r="BS116">
            <v>0</v>
          </cell>
          <cell r="BV116">
            <v>0</v>
          </cell>
          <cell r="BY116">
            <v>0</v>
          </cell>
          <cell r="CB116">
            <v>0</v>
          </cell>
          <cell r="CE116">
            <v>0</v>
          </cell>
          <cell r="CH116">
            <v>0</v>
          </cell>
          <cell r="CK116">
            <v>0</v>
          </cell>
        </row>
        <row r="118">
          <cell r="K118">
            <v>0</v>
          </cell>
          <cell r="N118">
            <v>0</v>
          </cell>
          <cell r="Q118">
            <v>0</v>
          </cell>
          <cell r="T118">
            <v>0</v>
          </cell>
          <cell r="W118">
            <v>0</v>
          </cell>
          <cell r="Z118">
            <v>0</v>
          </cell>
          <cell r="AC118">
            <v>0</v>
          </cell>
          <cell r="AF118">
            <v>0</v>
          </cell>
          <cell r="AI118">
            <v>0</v>
          </cell>
          <cell r="AL118">
            <v>0</v>
          </cell>
          <cell r="AO118">
            <v>0</v>
          </cell>
          <cell r="AR118">
            <v>0</v>
          </cell>
          <cell r="AU118">
            <v>0</v>
          </cell>
          <cell r="AX118">
            <v>0</v>
          </cell>
          <cell r="BA118">
            <v>0</v>
          </cell>
          <cell r="BD118">
            <v>0</v>
          </cell>
          <cell r="BG118">
            <v>0</v>
          </cell>
          <cell r="BJ118">
            <v>0</v>
          </cell>
          <cell r="BM118">
            <v>0</v>
          </cell>
          <cell r="BP118">
            <v>0</v>
          </cell>
          <cell r="BS118">
            <v>0</v>
          </cell>
          <cell r="BV118">
            <v>0</v>
          </cell>
          <cell r="BY118">
            <v>0</v>
          </cell>
          <cell r="CB118">
            <v>0</v>
          </cell>
          <cell r="CE118">
            <v>0</v>
          </cell>
          <cell r="CH118">
            <v>0</v>
          </cell>
          <cell r="CK118">
            <v>0</v>
          </cell>
        </row>
        <row r="119">
          <cell r="K119">
            <v>0</v>
          </cell>
          <cell r="N119">
            <v>0</v>
          </cell>
          <cell r="Q119">
            <v>0</v>
          </cell>
          <cell r="T119">
            <v>0</v>
          </cell>
          <cell r="W119">
            <v>0</v>
          </cell>
          <cell r="Z119">
            <v>0</v>
          </cell>
          <cell r="AC119">
            <v>0</v>
          </cell>
          <cell r="AF119">
            <v>0</v>
          </cell>
          <cell r="AI119">
            <v>0</v>
          </cell>
          <cell r="AL119">
            <v>0</v>
          </cell>
          <cell r="AO119">
            <v>0</v>
          </cell>
          <cell r="AR119">
            <v>0</v>
          </cell>
          <cell r="AU119">
            <v>0</v>
          </cell>
          <cell r="AX119">
            <v>0</v>
          </cell>
          <cell r="BA119">
            <v>0</v>
          </cell>
          <cell r="BD119">
            <v>0</v>
          </cell>
          <cell r="BG119">
            <v>0</v>
          </cell>
          <cell r="BJ119">
            <v>0</v>
          </cell>
          <cell r="BM119">
            <v>0</v>
          </cell>
          <cell r="BP119">
            <v>0</v>
          </cell>
          <cell r="BS119">
            <v>0</v>
          </cell>
          <cell r="BV119">
            <v>0</v>
          </cell>
          <cell r="BY119">
            <v>0</v>
          </cell>
          <cell r="CB119">
            <v>0</v>
          </cell>
          <cell r="CE119">
            <v>0</v>
          </cell>
          <cell r="CH119">
            <v>0</v>
          </cell>
          <cell r="CK119">
            <v>0</v>
          </cell>
        </row>
        <row r="120">
          <cell r="K120">
            <v>0</v>
          </cell>
          <cell r="N120">
            <v>0</v>
          </cell>
          <cell r="Q120">
            <v>0</v>
          </cell>
          <cell r="T120">
            <v>0</v>
          </cell>
          <cell r="W120">
            <v>0</v>
          </cell>
          <cell r="Z120">
            <v>0</v>
          </cell>
          <cell r="AC120">
            <v>0</v>
          </cell>
          <cell r="AF120">
            <v>0</v>
          </cell>
          <cell r="AI120">
            <v>0</v>
          </cell>
          <cell r="AL120">
            <v>0</v>
          </cell>
          <cell r="AO120">
            <v>0</v>
          </cell>
          <cell r="AR120">
            <v>0</v>
          </cell>
          <cell r="AU120">
            <v>0</v>
          </cell>
          <cell r="AX120">
            <v>0</v>
          </cell>
          <cell r="BA120">
            <v>0</v>
          </cell>
          <cell r="BD120">
            <v>0</v>
          </cell>
          <cell r="BG120">
            <v>0</v>
          </cell>
          <cell r="BJ120">
            <v>0</v>
          </cell>
          <cell r="BM120">
            <v>0</v>
          </cell>
          <cell r="BP120">
            <v>0</v>
          </cell>
          <cell r="BS120">
            <v>0</v>
          </cell>
          <cell r="BV120">
            <v>0</v>
          </cell>
          <cell r="BY120">
            <v>0</v>
          </cell>
          <cell r="CB120">
            <v>0</v>
          </cell>
          <cell r="CE120">
            <v>0</v>
          </cell>
          <cell r="CH120">
            <v>0</v>
          </cell>
          <cell r="CK120">
            <v>0</v>
          </cell>
        </row>
        <row r="121">
          <cell r="K121">
            <v>0</v>
          </cell>
          <cell r="N121">
            <v>0</v>
          </cell>
          <cell r="Q121">
            <v>0</v>
          </cell>
          <cell r="T121">
            <v>0</v>
          </cell>
          <cell r="W121">
            <v>0</v>
          </cell>
          <cell r="Z121">
            <v>0</v>
          </cell>
          <cell r="AC121">
            <v>0</v>
          </cell>
          <cell r="AF121">
            <v>0</v>
          </cell>
          <cell r="AI121">
            <v>0</v>
          </cell>
          <cell r="AL121">
            <v>0</v>
          </cell>
          <cell r="AO121">
            <v>0</v>
          </cell>
          <cell r="AR121">
            <v>0</v>
          </cell>
          <cell r="AU121">
            <v>0</v>
          </cell>
          <cell r="AX121">
            <v>0</v>
          </cell>
          <cell r="BA121">
            <v>0</v>
          </cell>
          <cell r="BD121">
            <v>0</v>
          </cell>
          <cell r="BG121">
            <v>0</v>
          </cell>
          <cell r="BJ121">
            <v>0</v>
          </cell>
          <cell r="BM121">
            <v>0</v>
          </cell>
          <cell r="BP121">
            <v>0</v>
          </cell>
          <cell r="BS121">
            <v>0</v>
          </cell>
          <cell r="BV121">
            <v>0</v>
          </cell>
          <cell r="BY121">
            <v>0</v>
          </cell>
          <cell r="CB121">
            <v>0</v>
          </cell>
          <cell r="CE121">
            <v>0</v>
          </cell>
          <cell r="CH121">
            <v>0</v>
          </cell>
          <cell r="CK121">
            <v>0</v>
          </cell>
        </row>
        <row r="124">
          <cell r="K124">
            <v>0</v>
          </cell>
          <cell r="N124">
            <v>0</v>
          </cell>
          <cell r="Q124">
            <v>0</v>
          </cell>
          <cell r="T124">
            <v>0</v>
          </cell>
          <cell r="W124">
            <v>0</v>
          </cell>
          <cell r="Z124">
            <v>0</v>
          </cell>
          <cell r="AC124">
            <v>0</v>
          </cell>
          <cell r="AF124">
            <v>0</v>
          </cell>
          <cell r="AI124">
            <v>0</v>
          </cell>
          <cell r="AL124">
            <v>0</v>
          </cell>
          <cell r="AO124">
            <v>0</v>
          </cell>
          <cell r="AR124">
            <v>0</v>
          </cell>
          <cell r="AU124">
            <v>0</v>
          </cell>
          <cell r="AX124">
            <v>0</v>
          </cell>
          <cell r="BA124">
            <v>0</v>
          </cell>
          <cell r="BD124">
            <v>0</v>
          </cell>
          <cell r="BG124">
            <v>0</v>
          </cell>
          <cell r="BJ124">
            <v>0</v>
          </cell>
          <cell r="BM124">
            <v>0</v>
          </cell>
          <cell r="BP124">
            <v>0</v>
          </cell>
          <cell r="BS124">
            <v>0</v>
          </cell>
          <cell r="BV124">
            <v>0</v>
          </cell>
          <cell r="BY124">
            <v>0</v>
          </cell>
          <cell r="CB124">
            <v>0</v>
          </cell>
          <cell r="CE124">
            <v>0</v>
          </cell>
          <cell r="CH124">
            <v>0</v>
          </cell>
          <cell r="CK124">
            <v>0</v>
          </cell>
        </row>
        <row r="125">
          <cell r="K125">
            <v>0</v>
          </cell>
          <cell r="N125">
            <v>0</v>
          </cell>
          <cell r="Q125">
            <v>0</v>
          </cell>
          <cell r="T125">
            <v>0</v>
          </cell>
          <cell r="W125">
            <v>0</v>
          </cell>
          <cell r="Z125">
            <v>0</v>
          </cell>
          <cell r="AC125">
            <v>0</v>
          </cell>
          <cell r="AF125">
            <v>0</v>
          </cell>
          <cell r="AI125">
            <v>0</v>
          </cell>
          <cell r="AL125">
            <v>0</v>
          </cell>
          <cell r="AO125">
            <v>0</v>
          </cell>
          <cell r="AR125">
            <v>0</v>
          </cell>
          <cell r="AU125">
            <v>0</v>
          </cell>
          <cell r="AX125">
            <v>0</v>
          </cell>
          <cell r="BA125">
            <v>0</v>
          </cell>
          <cell r="BD125">
            <v>0</v>
          </cell>
          <cell r="BG125">
            <v>0</v>
          </cell>
          <cell r="BJ125">
            <v>0</v>
          </cell>
          <cell r="BM125">
            <v>0</v>
          </cell>
          <cell r="BP125">
            <v>0</v>
          </cell>
          <cell r="BS125">
            <v>0</v>
          </cell>
          <cell r="BV125">
            <v>0</v>
          </cell>
          <cell r="BY125">
            <v>0</v>
          </cell>
          <cell r="CB125">
            <v>0</v>
          </cell>
          <cell r="CE125">
            <v>0</v>
          </cell>
          <cell r="CH125">
            <v>0</v>
          </cell>
          <cell r="CK125">
            <v>0</v>
          </cell>
        </row>
        <row r="126">
          <cell r="K126">
            <v>0</v>
          </cell>
          <cell r="N126">
            <v>0</v>
          </cell>
          <cell r="Q126">
            <v>0</v>
          </cell>
          <cell r="T126">
            <v>0</v>
          </cell>
          <cell r="W126">
            <v>0</v>
          </cell>
          <cell r="Z126">
            <v>0</v>
          </cell>
          <cell r="AC126">
            <v>0</v>
          </cell>
          <cell r="AF126">
            <v>0</v>
          </cell>
          <cell r="AI126">
            <v>0</v>
          </cell>
          <cell r="AL126">
            <v>0</v>
          </cell>
          <cell r="AO126">
            <v>0</v>
          </cell>
          <cell r="AR126">
            <v>0</v>
          </cell>
          <cell r="AU126">
            <v>0</v>
          </cell>
          <cell r="AX126">
            <v>0</v>
          </cell>
          <cell r="BA126">
            <v>0</v>
          </cell>
          <cell r="BD126">
            <v>0</v>
          </cell>
          <cell r="BG126">
            <v>0</v>
          </cell>
          <cell r="BJ126">
            <v>0</v>
          </cell>
          <cell r="BM126">
            <v>0</v>
          </cell>
          <cell r="BP126">
            <v>0</v>
          </cell>
          <cell r="BS126">
            <v>0</v>
          </cell>
          <cell r="BV126">
            <v>0</v>
          </cell>
          <cell r="BY126">
            <v>0</v>
          </cell>
          <cell r="CB126">
            <v>0</v>
          </cell>
          <cell r="CE126">
            <v>0</v>
          </cell>
          <cell r="CH126">
            <v>0</v>
          </cell>
          <cell r="CK126">
            <v>0</v>
          </cell>
        </row>
        <row r="127">
          <cell r="K127">
            <v>0</v>
          </cell>
          <cell r="N127">
            <v>0</v>
          </cell>
          <cell r="Q127">
            <v>0</v>
          </cell>
          <cell r="T127">
            <v>0</v>
          </cell>
          <cell r="W127">
            <v>0</v>
          </cell>
          <cell r="Z127">
            <v>0</v>
          </cell>
          <cell r="AC127">
            <v>0</v>
          </cell>
          <cell r="AF127">
            <v>0</v>
          </cell>
          <cell r="AI127">
            <v>0</v>
          </cell>
          <cell r="AL127">
            <v>0</v>
          </cell>
          <cell r="AO127">
            <v>0</v>
          </cell>
          <cell r="AR127">
            <v>0</v>
          </cell>
          <cell r="AU127">
            <v>0</v>
          </cell>
          <cell r="AX127">
            <v>0</v>
          </cell>
          <cell r="BA127">
            <v>0</v>
          </cell>
          <cell r="BD127">
            <v>0</v>
          </cell>
          <cell r="BG127">
            <v>0</v>
          </cell>
          <cell r="BJ127">
            <v>0</v>
          </cell>
          <cell r="BM127">
            <v>0</v>
          </cell>
          <cell r="BP127">
            <v>0</v>
          </cell>
          <cell r="BS127">
            <v>0</v>
          </cell>
          <cell r="BV127">
            <v>0</v>
          </cell>
          <cell r="BY127">
            <v>0</v>
          </cell>
          <cell r="CB127">
            <v>0</v>
          </cell>
          <cell r="CE127">
            <v>0</v>
          </cell>
          <cell r="CH127">
            <v>0</v>
          </cell>
          <cell r="CK127">
            <v>0</v>
          </cell>
        </row>
        <row r="128">
          <cell r="K128">
            <v>0</v>
          </cell>
          <cell r="N128">
            <v>0</v>
          </cell>
          <cell r="Q128">
            <v>0</v>
          </cell>
          <cell r="T128">
            <v>0</v>
          </cell>
          <cell r="W128">
            <v>0</v>
          </cell>
          <cell r="Z128">
            <v>0</v>
          </cell>
          <cell r="AC128">
            <v>0</v>
          </cell>
          <cell r="AF128">
            <v>0</v>
          </cell>
          <cell r="AI128">
            <v>0</v>
          </cell>
          <cell r="AL128">
            <v>0</v>
          </cell>
          <cell r="AO128">
            <v>0</v>
          </cell>
          <cell r="AR128">
            <v>0</v>
          </cell>
          <cell r="AU128">
            <v>0</v>
          </cell>
          <cell r="AX128">
            <v>0</v>
          </cell>
          <cell r="BA128">
            <v>0</v>
          </cell>
          <cell r="BD128">
            <v>0</v>
          </cell>
          <cell r="BG128">
            <v>0</v>
          </cell>
          <cell r="BJ128">
            <v>0</v>
          </cell>
          <cell r="BM128">
            <v>0</v>
          </cell>
          <cell r="BP128">
            <v>0</v>
          </cell>
          <cell r="BS128">
            <v>0</v>
          </cell>
          <cell r="BV128">
            <v>0</v>
          </cell>
          <cell r="BY128">
            <v>0</v>
          </cell>
          <cell r="CB128">
            <v>0</v>
          </cell>
          <cell r="CE128">
            <v>0</v>
          </cell>
          <cell r="CH128">
            <v>0</v>
          </cell>
          <cell r="CK128">
            <v>0</v>
          </cell>
        </row>
        <row r="129">
          <cell r="K129">
            <v>0</v>
          </cell>
          <cell r="N129">
            <v>0</v>
          </cell>
          <cell r="Q129">
            <v>0</v>
          </cell>
          <cell r="T129">
            <v>0</v>
          </cell>
          <cell r="W129">
            <v>0</v>
          </cell>
          <cell r="Z129">
            <v>0</v>
          </cell>
          <cell r="AC129">
            <v>0</v>
          </cell>
          <cell r="AF129">
            <v>0</v>
          </cell>
          <cell r="AI129">
            <v>0</v>
          </cell>
          <cell r="AL129">
            <v>0</v>
          </cell>
          <cell r="AO129">
            <v>0</v>
          </cell>
          <cell r="AR129">
            <v>0</v>
          </cell>
          <cell r="AU129">
            <v>0</v>
          </cell>
          <cell r="AX129">
            <v>0</v>
          </cell>
          <cell r="BA129">
            <v>0</v>
          </cell>
          <cell r="BD129">
            <v>0</v>
          </cell>
          <cell r="BG129">
            <v>0</v>
          </cell>
          <cell r="BJ129">
            <v>0</v>
          </cell>
          <cell r="BM129">
            <v>0</v>
          </cell>
          <cell r="BP129">
            <v>0</v>
          </cell>
          <cell r="BS129">
            <v>0</v>
          </cell>
          <cell r="BV129">
            <v>0</v>
          </cell>
          <cell r="BY129">
            <v>0</v>
          </cell>
          <cell r="CB129">
            <v>0</v>
          </cell>
          <cell r="CE129">
            <v>0</v>
          </cell>
          <cell r="CH129">
            <v>0</v>
          </cell>
          <cell r="CK129">
            <v>0</v>
          </cell>
        </row>
        <row r="137">
          <cell r="J137" t="str">
            <v>Устименко Н.Г.</v>
          </cell>
          <cell r="S137" t="str">
            <v>Устименко Н.Г.</v>
          </cell>
          <cell r="AB137" t="str">
            <v>Устименко Н.Г.</v>
          </cell>
          <cell r="AK137" t="str">
            <v>Устименко Н.Г.</v>
          </cell>
          <cell r="AT137" t="str">
            <v>Устименко Н.Г.</v>
          </cell>
          <cell r="BC137" t="str">
            <v>Устименко Н.Г.</v>
          </cell>
          <cell r="BL137" t="str">
            <v>Устименко Н.Г.</v>
          </cell>
          <cell r="BU137" t="str">
            <v>Устименко Н.Г.</v>
          </cell>
          <cell r="CD137" t="str">
            <v>Устименко Н.Г.</v>
          </cell>
        </row>
      </sheetData>
      <sheetData sheetId="3">
        <row r="2">
          <cell r="G2" t="e">
            <v>#REF!</v>
          </cell>
          <cell r="J2" t="e">
            <v>#REF!</v>
          </cell>
          <cell r="P2" t="e">
            <v>#REF!</v>
          </cell>
          <cell r="S2" t="e">
            <v>#REF!</v>
          </cell>
          <cell r="Y2" t="e">
            <v>#REF!</v>
          </cell>
          <cell r="AB2" t="e">
            <v>#REF!</v>
          </cell>
          <cell r="AH2" t="e">
            <v>#REF!</v>
          </cell>
          <cell r="AK2" t="e">
            <v>#REF!</v>
          </cell>
          <cell r="AQ2" t="e">
            <v>#REF!</v>
          </cell>
          <cell r="AT2" t="e">
            <v>#REF!</v>
          </cell>
          <cell r="AZ2" t="e">
            <v>#REF!</v>
          </cell>
          <cell r="BC2" t="e">
            <v>#REF!</v>
          </cell>
          <cell r="BI2" t="e">
            <v>#REF!</v>
          </cell>
          <cell r="BL2" t="e">
            <v>#REF!</v>
          </cell>
          <cell r="BR2" t="e">
            <v>#REF!</v>
          </cell>
          <cell r="BU2" t="e">
            <v>#REF!</v>
          </cell>
          <cell r="CA2" t="e">
            <v>#REF!</v>
          </cell>
          <cell r="CD2" t="e">
            <v>#REF!</v>
          </cell>
        </row>
        <row r="7">
          <cell r="H7" t="str">
            <v>Итого:</v>
          </cell>
          <cell r="I7">
            <v>0</v>
          </cell>
          <cell r="K7" t="str">
            <v>Итого:</v>
          </cell>
          <cell r="L7">
            <v>0</v>
          </cell>
          <cell r="N7" t="str">
            <v>Итого:</v>
          </cell>
          <cell r="O7">
            <v>0</v>
          </cell>
          <cell r="Q7" t="str">
            <v>Итого:</v>
          </cell>
          <cell r="R7">
            <v>0</v>
          </cell>
          <cell r="T7" t="str">
            <v>Итого:</v>
          </cell>
          <cell r="U7">
            <v>0</v>
          </cell>
          <cell r="W7" t="str">
            <v>Итого:</v>
          </cell>
          <cell r="X7">
            <v>0</v>
          </cell>
          <cell r="Z7" t="str">
            <v>Итого:</v>
          </cell>
          <cell r="AA7">
            <v>0</v>
          </cell>
          <cell r="AC7" t="str">
            <v>Итого:</v>
          </cell>
          <cell r="AD7">
            <v>0</v>
          </cell>
          <cell r="AF7" t="str">
            <v>Итого:</v>
          </cell>
          <cell r="AG7">
            <v>0</v>
          </cell>
          <cell r="AI7" t="str">
            <v>Итого:</v>
          </cell>
          <cell r="AJ7">
            <v>0</v>
          </cell>
          <cell r="AL7" t="str">
            <v>Итого:</v>
          </cell>
          <cell r="AM7">
            <v>0</v>
          </cell>
          <cell r="AO7" t="str">
            <v>Итого:</v>
          </cell>
          <cell r="AP7">
            <v>0</v>
          </cell>
          <cell r="AR7" t="str">
            <v>Итого:</v>
          </cell>
          <cell r="AS7">
            <v>0</v>
          </cell>
          <cell r="AU7" t="str">
            <v>Итого:</v>
          </cell>
          <cell r="AV7">
            <v>0</v>
          </cell>
          <cell r="AX7" t="str">
            <v>Итого:</v>
          </cell>
          <cell r="AY7">
            <v>0</v>
          </cell>
          <cell r="BA7" t="str">
            <v>Итого:</v>
          </cell>
          <cell r="BB7">
            <v>0</v>
          </cell>
          <cell r="BD7" t="str">
            <v>Итого:</v>
          </cell>
          <cell r="BE7">
            <v>0</v>
          </cell>
          <cell r="BG7" t="str">
            <v>Итого:</v>
          </cell>
          <cell r="BH7">
            <v>0</v>
          </cell>
          <cell r="BJ7" t="str">
            <v>Итого:</v>
          </cell>
          <cell r="BK7">
            <v>0</v>
          </cell>
          <cell r="BM7" t="str">
            <v>Итого:</v>
          </cell>
          <cell r="BN7">
            <v>0</v>
          </cell>
          <cell r="BP7" t="str">
            <v>Итого:</v>
          </cell>
          <cell r="BQ7">
            <v>0</v>
          </cell>
          <cell r="BS7" t="str">
            <v>Итого:</v>
          </cell>
          <cell r="BT7">
            <v>0</v>
          </cell>
          <cell r="BV7" t="str">
            <v>Итого:</v>
          </cell>
          <cell r="BW7">
            <v>0</v>
          </cell>
          <cell r="BY7" t="str">
            <v>Итого:</v>
          </cell>
          <cell r="BZ7">
            <v>0</v>
          </cell>
          <cell r="CB7" t="str">
            <v>Итого:</v>
          </cell>
          <cell r="CC7">
            <v>0</v>
          </cell>
          <cell r="CE7" t="str">
            <v>Итого:</v>
          </cell>
          <cell r="CF7">
            <v>0</v>
          </cell>
          <cell r="CH7" t="str">
            <v>Итого:</v>
          </cell>
          <cell r="CI7">
            <v>0</v>
          </cell>
        </row>
        <row r="8">
          <cell r="I8" t="e">
            <v>#REF!</v>
          </cell>
          <cell r="L8" t="e">
            <v>#REF!</v>
          </cell>
          <cell r="R8" t="e">
            <v>#REF!</v>
          </cell>
          <cell r="U8" t="e">
            <v>#REF!</v>
          </cell>
          <cell r="AA8" t="e">
            <v>#REF!</v>
          </cell>
          <cell r="AD8" t="e">
            <v>#REF!</v>
          </cell>
          <cell r="AJ8" t="e">
            <v>#REF!</v>
          </cell>
          <cell r="AM8" t="e">
            <v>#REF!</v>
          </cell>
          <cell r="AS8" t="e">
            <v>#REF!</v>
          </cell>
          <cell r="AV8" t="e">
            <v>#REF!</v>
          </cell>
          <cell r="BB8" t="e">
            <v>#REF!</v>
          </cell>
          <cell r="BE8" t="e">
            <v>#REF!</v>
          </cell>
          <cell r="BK8" t="e">
            <v>#REF!</v>
          </cell>
          <cell r="BN8" t="e">
            <v>#REF!</v>
          </cell>
          <cell r="BT8">
            <v>0</v>
          </cell>
          <cell r="BW8">
            <v>0</v>
          </cell>
          <cell r="CC8">
            <v>0</v>
          </cell>
          <cell r="CF8">
            <v>0</v>
          </cell>
        </row>
        <row r="9">
          <cell r="G9" t="str">
            <v>Предъявлено</v>
          </cell>
          <cell r="J9" t="str">
            <v>Принято</v>
          </cell>
          <cell r="M9" t="str">
            <v>Текущие разногласия</v>
          </cell>
          <cell r="P9" t="str">
            <v>Предъявлено</v>
          </cell>
          <cell r="S9" t="str">
            <v>Принято</v>
          </cell>
          <cell r="V9" t="str">
            <v>Текущие разногласия</v>
          </cell>
          <cell r="Y9" t="str">
            <v>Предъявлено</v>
          </cell>
          <cell r="AB9" t="str">
            <v>Принято</v>
          </cell>
          <cell r="AE9" t="str">
            <v>Текущие разногласия</v>
          </cell>
          <cell r="AH9" t="str">
            <v>Предъявлено</v>
          </cell>
          <cell r="AK9" t="str">
            <v>Принято</v>
          </cell>
          <cell r="AN9" t="str">
            <v>Текущие разногласия</v>
          </cell>
          <cell r="AQ9" t="str">
            <v>Предъявлено</v>
          </cell>
          <cell r="AT9" t="str">
            <v>Принято</v>
          </cell>
          <cell r="AW9" t="str">
            <v>Текущие разногласия</v>
          </cell>
          <cell r="AZ9" t="str">
            <v>Предъявлено</v>
          </cell>
          <cell r="BC9" t="str">
            <v>Принято</v>
          </cell>
          <cell r="BF9" t="str">
            <v>Текущие разногласия</v>
          </cell>
          <cell r="BI9" t="str">
            <v>Предъявлено</v>
          </cell>
          <cell r="BL9" t="str">
            <v>Принято</v>
          </cell>
          <cell r="BO9" t="str">
            <v>Текущие разногласия</v>
          </cell>
          <cell r="BR9" t="str">
            <v>Предъявлено</v>
          </cell>
          <cell r="BU9" t="str">
            <v>Принято</v>
          </cell>
          <cell r="BX9" t="str">
            <v>Текущие разногласия</v>
          </cell>
          <cell r="CA9" t="str">
            <v>Предъявлено</v>
          </cell>
          <cell r="CD9" t="str">
            <v>Принято</v>
          </cell>
          <cell r="CG9" t="str">
            <v>Текущие разногласия</v>
          </cell>
        </row>
        <row r="10">
          <cell r="G10" t="str">
            <v>Кол-во</v>
          </cell>
          <cell r="H10" t="str">
            <v>Ср. цена</v>
          </cell>
          <cell r="I10" t="str">
            <v>Сумма</v>
          </cell>
          <cell r="J10" t="str">
            <v>Кол-во</v>
          </cell>
          <cell r="K10" t="str">
            <v>Ср. цена</v>
          </cell>
          <cell r="L10" t="str">
            <v>Сумма</v>
          </cell>
          <cell r="M10" t="str">
            <v>Кол-во</v>
          </cell>
          <cell r="N10" t="str">
            <v>Ср. цена</v>
          </cell>
          <cell r="O10" t="str">
            <v>Сумма</v>
          </cell>
          <cell r="P10" t="str">
            <v>Кол-во</v>
          </cell>
          <cell r="Q10" t="str">
            <v>Ср. цена</v>
          </cell>
          <cell r="R10" t="str">
            <v>Сумма</v>
          </cell>
          <cell r="S10" t="str">
            <v>Кол-во</v>
          </cell>
          <cell r="T10" t="str">
            <v>Ср. цена</v>
          </cell>
          <cell r="U10" t="str">
            <v>Сумма</v>
          </cell>
          <cell r="V10" t="str">
            <v>Кол-во</v>
          </cell>
          <cell r="W10" t="str">
            <v>Ср. цена</v>
          </cell>
          <cell r="X10" t="str">
            <v>Сумма</v>
          </cell>
          <cell r="Y10" t="str">
            <v>Кол-во</v>
          </cell>
          <cell r="Z10" t="str">
            <v>Ср. цена</v>
          </cell>
          <cell r="AA10" t="str">
            <v>Сумма</v>
          </cell>
          <cell r="AB10" t="str">
            <v>Кол-во</v>
          </cell>
          <cell r="AC10" t="str">
            <v>Ср. цена</v>
          </cell>
          <cell r="AD10" t="str">
            <v>Сумма</v>
          </cell>
          <cell r="AE10" t="str">
            <v>Кол-во</v>
          </cell>
          <cell r="AF10" t="str">
            <v>Ср. цена</v>
          </cell>
          <cell r="AG10" t="str">
            <v>Сумма</v>
          </cell>
          <cell r="AH10" t="str">
            <v>Кол-во</v>
          </cell>
          <cell r="AI10" t="str">
            <v>Ср. цена</v>
          </cell>
          <cell r="AJ10" t="str">
            <v>Сумма</v>
          </cell>
          <cell r="AK10" t="str">
            <v>Кол-во</v>
          </cell>
          <cell r="AL10" t="str">
            <v>Ср. цена</v>
          </cell>
          <cell r="AM10" t="str">
            <v>Сумма</v>
          </cell>
          <cell r="AN10" t="str">
            <v>Кол-во</v>
          </cell>
          <cell r="AO10" t="str">
            <v>Ср. цена</v>
          </cell>
          <cell r="AP10" t="str">
            <v>Сумма</v>
          </cell>
          <cell r="AQ10" t="str">
            <v>Кол-во</v>
          </cell>
          <cell r="AR10" t="str">
            <v>Ср. цена</v>
          </cell>
          <cell r="AS10" t="str">
            <v>Сумма</v>
          </cell>
          <cell r="AT10" t="str">
            <v>Кол-во</v>
          </cell>
          <cell r="AU10" t="str">
            <v>Ср. цена</v>
          </cell>
          <cell r="AV10" t="str">
            <v>Сумма</v>
          </cell>
          <cell r="AW10" t="str">
            <v>Кол-во</v>
          </cell>
          <cell r="AX10" t="str">
            <v>Ср. цена</v>
          </cell>
          <cell r="AY10" t="str">
            <v>Сумма</v>
          </cell>
          <cell r="AZ10" t="str">
            <v>Кол-во</v>
          </cell>
          <cell r="BA10" t="str">
            <v>Ср. цена</v>
          </cell>
          <cell r="BB10" t="str">
            <v>Сумма</v>
          </cell>
          <cell r="BC10" t="str">
            <v>Кол-во</v>
          </cell>
          <cell r="BD10" t="str">
            <v>Ср. цена</v>
          </cell>
          <cell r="BE10" t="str">
            <v>Сумма</v>
          </cell>
          <cell r="BF10" t="str">
            <v>Кол-во</v>
          </cell>
          <cell r="BG10" t="str">
            <v>Ср. цена</v>
          </cell>
          <cell r="BH10" t="str">
            <v>Сумма</v>
          </cell>
          <cell r="BI10" t="str">
            <v>Кол-во</v>
          </cell>
          <cell r="BJ10" t="str">
            <v>Ср. цена</v>
          </cell>
          <cell r="BK10" t="str">
            <v>Сумма</v>
          </cell>
          <cell r="BL10" t="str">
            <v>Кол-во</v>
          </cell>
          <cell r="BM10" t="str">
            <v>Ср. цена</v>
          </cell>
          <cell r="BN10" t="str">
            <v>Сумма</v>
          </cell>
          <cell r="BO10" t="str">
            <v>Кол-во</v>
          </cell>
          <cell r="BP10" t="str">
            <v>Ср. цена</v>
          </cell>
          <cell r="BQ10" t="str">
            <v>Сумма</v>
          </cell>
          <cell r="BR10" t="str">
            <v>Кол-во</v>
          </cell>
          <cell r="BS10" t="str">
            <v>Ср. цена</v>
          </cell>
          <cell r="BT10" t="str">
            <v>Сумма</v>
          </cell>
          <cell r="BU10" t="str">
            <v>Кол-во</v>
          </cell>
          <cell r="BV10" t="str">
            <v>Ср. цена</v>
          </cell>
          <cell r="BW10" t="str">
            <v>Сумма</v>
          </cell>
          <cell r="BX10" t="str">
            <v>Кол-во</v>
          </cell>
          <cell r="BY10" t="str">
            <v>Ср. цена</v>
          </cell>
          <cell r="BZ10" t="str">
            <v>Сумма</v>
          </cell>
          <cell r="CA10" t="str">
            <v>Кол-во</v>
          </cell>
          <cell r="CB10" t="str">
            <v>Ср. цена</v>
          </cell>
          <cell r="CC10" t="str">
            <v>Сумма</v>
          </cell>
          <cell r="CD10" t="str">
            <v>Кол-во</v>
          </cell>
          <cell r="CE10" t="str">
            <v>Ср. цена</v>
          </cell>
          <cell r="CF10" t="str">
            <v>Сумма</v>
          </cell>
          <cell r="CG10" t="str">
            <v>Кол-во</v>
          </cell>
          <cell r="CH10" t="str">
            <v>Ср. цена</v>
          </cell>
          <cell r="CI10" t="str">
            <v>Сумма</v>
          </cell>
        </row>
        <row r="11"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4</v>
          </cell>
          <cell r="Q11">
            <v>5</v>
          </cell>
          <cell r="R11">
            <v>6</v>
          </cell>
          <cell r="S11">
            <v>7</v>
          </cell>
          <cell r="T11">
            <v>8</v>
          </cell>
          <cell r="U11">
            <v>9</v>
          </cell>
          <cell r="V11">
            <v>10</v>
          </cell>
          <cell r="W11">
            <v>11</v>
          </cell>
          <cell r="X11">
            <v>12</v>
          </cell>
          <cell r="Y11">
            <v>4</v>
          </cell>
          <cell r="Z11">
            <v>5</v>
          </cell>
          <cell r="AA11">
            <v>6</v>
          </cell>
          <cell r="AB11">
            <v>7</v>
          </cell>
          <cell r="AC11">
            <v>8</v>
          </cell>
          <cell r="AD11">
            <v>9</v>
          </cell>
          <cell r="AE11">
            <v>10</v>
          </cell>
          <cell r="AF11">
            <v>11</v>
          </cell>
          <cell r="AG11">
            <v>12</v>
          </cell>
          <cell r="AH11">
            <v>4</v>
          </cell>
          <cell r="AI11">
            <v>5</v>
          </cell>
          <cell r="AJ11">
            <v>6</v>
          </cell>
          <cell r="AK11">
            <v>7</v>
          </cell>
          <cell r="AL11">
            <v>8</v>
          </cell>
          <cell r="AM11">
            <v>9</v>
          </cell>
          <cell r="AN11">
            <v>10</v>
          </cell>
          <cell r="AO11">
            <v>11</v>
          </cell>
          <cell r="AP11">
            <v>12</v>
          </cell>
          <cell r="AQ11">
            <v>4</v>
          </cell>
          <cell r="AR11">
            <v>5</v>
          </cell>
          <cell r="AS11">
            <v>6</v>
          </cell>
          <cell r="AT11">
            <v>7</v>
          </cell>
          <cell r="AU11">
            <v>8</v>
          </cell>
          <cell r="AV11">
            <v>9</v>
          </cell>
          <cell r="AW11">
            <v>10</v>
          </cell>
          <cell r="AX11">
            <v>11</v>
          </cell>
          <cell r="AY11">
            <v>12</v>
          </cell>
          <cell r="AZ11">
            <v>4</v>
          </cell>
          <cell r="BA11">
            <v>5</v>
          </cell>
          <cell r="BB11">
            <v>6</v>
          </cell>
          <cell r="BC11">
            <v>7</v>
          </cell>
          <cell r="BD11">
            <v>8</v>
          </cell>
          <cell r="BE11">
            <v>9</v>
          </cell>
          <cell r="BF11">
            <v>10</v>
          </cell>
          <cell r="BG11">
            <v>11</v>
          </cell>
          <cell r="BH11">
            <v>12</v>
          </cell>
          <cell r="BI11">
            <v>4</v>
          </cell>
          <cell r="BJ11">
            <v>5</v>
          </cell>
          <cell r="BK11">
            <v>6</v>
          </cell>
          <cell r="BL11">
            <v>7</v>
          </cell>
          <cell r="BM11">
            <v>8</v>
          </cell>
          <cell r="BN11">
            <v>9</v>
          </cell>
          <cell r="BO11">
            <v>10</v>
          </cell>
          <cell r="BP11">
            <v>11</v>
          </cell>
          <cell r="BQ11">
            <v>12</v>
          </cell>
          <cell r="BR11">
            <v>4</v>
          </cell>
          <cell r="BS11">
            <v>5</v>
          </cell>
          <cell r="BT11">
            <v>6</v>
          </cell>
          <cell r="BU11">
            <v>7</v>
          </cell>
          <cell r="BV11">
            <v>8</v>
          </cell>
          <cell r="BW11">
            <v>9</v>
          </cell>
          <cell r="BX11">
            <v>10</v>
          </cell>
          <cell r="BY11">
            <v>11</v>
          </cell>
          <cell r="BZ11">
            <v>12</v>
          </cell>
          <cell r="CA11">
            <v>4</v>
          </cell>
          <cell r="CB11">
            <v>5</v>
          </cell>
          <cell r="CC11">
            <v>6</v>
          </cell>
          <cell r="CD11">
            <v>7</v>
          </cell>
          <cell r="CE11">
            <v>8</v>
          </cell>
          <cell r="CF11">
            <v>9</v>
          </cell>
          <cell r="CG11">
            <v>10</v>
          </cell>
          <cell r="CH11">
            <v>11</v>
          </cell>
          <cell r="CI11">
            <v>12</v>
          </cell>
        </row>
        <row r="13">
          <cell r="I13">
            <v>0</v>
          </cell>
          <cell r="L13">
            <v>0</v>
          </cell>
          <cell r="O13">
            <v>0</v>
          </cell>
          <cell r="R13">
            <v>0</v>
          </cell>
          <cell r="U13">
            <v>0</v>
          </cell>
          <cell r="X13">
            <v>0</v>
          </cell>
          <cell r="AA13">
            <v>0</v>
          </cell>
          <cell r="AD13">
            <v>0</v>
          </cell>
          <cell r="AG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V13">
            <v>0</v>
          </cell>
          <cell r="AY13">
            <v>0</v>
          </cell>
          <cell r="BB13">
            <v>0</v>
          </cell>
          <cell r="BE13">
            <v>0</v>
          </cell>
          <cell r="BH13">
            <v>0</v>
          </cell>
          <cell r="BK13">
            <v>0</v>
          </cell>
          <cell r="BN13">
            <v>0</v>
          </cell>
          <cell r="BQ13">
            <v>0</v>
          </cell>
          <cell r="BT13">
            <v>0</v>
          </cell>
          <cell r="BW13">
            <v>0</v>
          </cell>
          <cell r="BZ13">
            <v>0</v>
          </cell>
          <cell r="CC13">
            <v>0</v>
          </cell>
          <cell r="CF13">
            <v>0</v>
          </cell>
          <cell r="C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</row>
        <row r="48">
          <cell r="I48">
            <v>0</v>
          </cell>
          <cell r="R48">
            <v>0</v>
          </cell>
          <cell r="AA48">
            <v>0</v>
          </cell>
          <cell r="AJ48">
            <v>0</v>
          </cell>
          <cell r="AS48">
            <v>0</v>
          </cell>
          <cell r="BB48">
            <v>0</v>
          </cell>
          <cell r="BK48">
            <v>0</v>
          </cell>
          <cell r="BT48">
            <v>0</v>
          </cell>
          <cell r="CC48">
            <v>0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Отв. лица"/>
      <sheetName val="Черный ПВС"/>
      <sheetName val="Приход"/>
      <sheetName val="Арматура для СИП"/>
      <sheetName val="Кабель вне сверки"/>
      <sheetName val="Архив"/>
      <sheetName val="Полиэтилен"/>
      <sheetName val="Суперпредложение"/>
      <sheetName val="Супер"/>
      <sheetName val="Спецпредложение ПУГНП"/>
      <sheetName val="ПУГНП"/>
      <sheetName val="Спецпредложение Броня"/>
      <sheetName val="Броня"/>
      <sheetName val="Спец. Рапира"/>
      <sheetName val="Рапира"/>
      <sheetName val="Спец. ЗВИ"/>
      <sheetName val="ЗВИ"/>
      <sheetName val="СИП"/>
      <sheetName val="Спецпредложение СИП"/>
      <sheetName val="Тула-NEW"/>
      <sheetName val="КГ-ХЛ"/>
      <sheetName val="Спецпредложение КГ-ХЛ"/>
      <sheetName val="КГ"/>
      <sheetName val="Спецпредложение КГ"/>
      <sheetName val="Титул"/>
      <sheetName val="Титул (2)"/>
      <sheetName val="Содержание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1"/>
      <sheetName val="Пр10"/>
      <sheetName val="Пр20"/>
      <sheetName val="Кабель, провод"/>
      <sheetName val="Техэлектро"/>
      <sheetName val="СпецТехэлектро"/>
      <sheetName val="Закачка Техэлектро"/>
      <sheetName val="Спец. NYM выставка"/>
      <sheetName val="NYM-vyst"/>
      <sheetName val="Сравнение КГ"/>
      <sheetName val="АСМ и РЭК"/>
      <sheetName val="АСМ и Смоленск"/>
    </sheetNames>
    <sheetDataSet>
      <sheetData sheetId="0">
        <row r="1">
          <cell r="A1" t="str">
            <v>Наименование</v>
          </cell>
          <cell r="FQ1" t="str">
            <v>Опт.</v>
          </cell>
        </row>
        <row r="2">
          <cell r="A2" t="str">
            <v>@</v>
          </cell>
          <cell r="FQ2" t="str">
            <v>@</v>
          </cell>
        </row>
        <row r="3">
          <cell r="A3" t="str">
            <v>.</v>
          </cell>
        </row>
        <row r="4">
          <cell r="A4" t="str">
            <v>.</v>
          </cell>
          <cell r="FQ4">
            <v>38889.404290856481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  <cell r="BR9">
            <v>0.01</v>
          </cell>
        </row>
        <row r="10">
          <cell r="A10" t="str">
            <v xml:space="preserve"> Провод медный</v>
          </cell>
        </row>
        <row r="11">
          <cell r="A11" t="str">
            <v>ПУНП 2х1,5</v>
          </cell>
          <cell r="FQ11">
            <v>4.46</v>
          </cell>
        </row>
        <row r="12">
          <cell r="A12" t="str">
            <v>ПУНП 2х2,5</v>
          </cell>
          <cell r="FQ12">
            <v>7.19</v>
          </cell>
        </row>
        <row r="13">
          <cell r="A13" t="str">
            <v>ПУНП 2х4</v>
          </cell>
          <cell r="FQ13">
            <v>11.25</v>
          </cell>
        </row>
        <row r="14">
          <cell r="A14" t="str">
            <v>ПУНП 3х1,5</v>
          </cell>
          <cell r="FQ14">
            <v>6.58</v>
          </cell>
        </row>
        <row r="15">
          <cell r="A15" t="str">
            <v>ПУНП 3х2,5</v>
          </cell>
          <cell r="FQ15">
            <v>10.73</v>
          </cell>
        </row>
        <row r="16">
          <cell r="A16" t="str">
            <v>ПУНП 3х4</v>
          </cell>
          <cell r="FQ16">
            <v>16.579999999999998</v>
          </cell>
        </row>
        <row r="17">
          <cell r="A17" t="str">
            <v>ПУНП 2х1,5+1х1</v>
          </cell>
          <cell r="FQ17">
            <v>6.08</v>
          </cell>
        </row>
        <row r="18">
          <cell r="A18" t="str">
            <v>ПУНП 2х2,5+1х1,5</v>
          </cell>
          <cell r="FQ18">
            <v>8</v>
          </cell>
        </row>
        <row r="19">
          <cell r="A19" t="str">
            <v>ПУНП 2х4+1х2,5</v>
          </cell>
          <cell r="FQ19">
            <v>15.74</v>
          </cell>
        </row>
        <row r="20">
          <cell r="A20" t="str">
            <v>ПУНП (про-во РЭК)</v>
          </cell>
          <cell r="FQ20">
            <v>0</v>
          </cell>
        </row>
        <row r="21">
          <cell r="A21" t="str">
            <v>ПУНП 2х1,5 (пр-во РЭК)</v>
          </cell>
          <cell r="FQ21">
            <v>4.63</v>
          </cell>
        </row>
        <row r="22">
          <cell r="A22" t="str">
            <v>ПУНП 2х2,5 (пр-во РЭК)</v>
          </cell>
          <cell r="FQ22">
            <v>7.35</v>
          </cell>
        </row>
        <row r="23">
          <cell r="A23" t="str">
            <v>ПУНП 2х4 (пр-во РЭК)</v>
          </cell>
          <cell r="FQ23">
            <v>11.25</v>
          </cell>
        </row>
        <row r="24">
          <cell r="A24" t="str">
            <v>ПУНП 3х1,5 (пр-во РЭК)</v>
          </cell>
          <cell r="FQ24">
            <v>6.77</v>
          </cell>
        </row>
        <row r="25">
          <cell r="A25" t="str">
            <v>ПУНП 3х2,5 (пр-во РЭК)</v>
          </cell>
          <cell r="FQ25">
            <v>10.81</v>
          </cell>
        </row>
        <row r="26">
          <cell r="A26" t="str">
            <v>ПУНП 3х4 (пр-во РЭК)</v>
          </cell>
          <cell r="FQ26">
            <v>16.850000000000001</v>
          </cell>
        </row>
        <row r="27">
          <cell r="A27" t="str">
            <v>ПВ-1  0,5</v>
          </cell>
          <cell r="FQ27">
            <v>0.91</v>
          </cell>
        </row>
        <row r="28">
          <cell r="A28" t="str">
            <v>ПВ-1  0,75</v>
          </cell>
          <cell r="FQ28">
            <v>1.31</v>
          </cell>
        </row>
        <row r="29">
          <cell r="A29" t="str">
            <v>ПВ-1  1</v>
          </cell>
          <cell r="FQ29">
            <v>1.66</v>
          </cell>
        </row>
        <row r="30">
          <cell r="A30" t="str">
            <v>ПВ-1  1,5</v>
          </cell>
          <cell r="FQ30">
            <v>2.33</v>
          </cell>
        </row>
        <row r="31">
          <cell r="A31" t="str">
            <v>ПВ-1  2,5</v>
          </cell>
          <cell r="FQ31">
            <v>3.7</v>
          </cell>
        </row>
        <row r="32">
          <cell r="A32" t="str">
            <v>ПВ-1  4</v>
          </cell>
          <cell r="FQ32">
            <v>5.9</v>
          </cell>
        </row>
        <row r="33">
          <cell r="A33" t="str">
            <v>ПВ-1  6</v>
          </cell>
          <cell r="FQ33">
            <v>8.7799999999999994</v>
          </cell>
        </row>
        <row r="34">
          <cell r="A34" t="str">
            <v>ПВ-1 10</v>
          </cell>
          <cell r="FQ34">
            <v>13.98</v>
          </cell>
        </row>
        <row r="35">
          <cell r="A35" t="str">
            <v>ПВ-1 16</v>
          </cell>
          <cell r="FQ35">
            <v>22.19</v>
          </cell>
        </row>
        <row r="36">
          <cell r="A36" t="str">
            <v>ПВ-1 25</v>
          </cell>
          <cell r="FQ36">
            <v>36.5</v>
          </cell>
        </row>
        <row r="37">
          <cell r="A37" t="str">
            <v>ПВ-1 35</v>
          </cell>
          <cell r="FQ37">
            <v>50.55</v>
          </cell>
        </row>
        <row r="38">
          <cell r="A38" t="str">
            <v>ПВ-1 50</v>
          </cell>
          <cell r="FQ38">
            <v>72.599999999999994</v>
          </cell>
        </row>
        <row r="39">
          <cell r="A39" t="str">
            <v>ПВ-1 70</v>
          </cell>
          <cell r="FQ39">
            <v>103.81</v>
          </cell>
        </row>
        <row r="40">
          <cell r="A40" t="str">
            <v>ПВ-1 95</v>
          </cell>
          <cell r="FQ40">
            <v>141</v>
          </cell>
        </row>
        <row r="41">
          <cell r="A41" t="str">
            <v>ПВ-1 120</v>
          </cell>
          <cell r="FQ41">
            <v>171.02</v>
          </cell>
        </row>
        <row r="42">
          <cell r="A42" t="str">
            <v>ППВ 2х1,5</v>
          </cell>
          <cell r="FQ42">
            <v>4.4400000000000004</v>
          </cell>
        </row>
        <row r="43">
          <cell r="A43" t="str">
            <v>ППВ 2х2,5</v>
          </cell>
          <cell r="FQ43">
            <v>7.41</v>
          </cell>
        </row>
        <row r="44">
          <cell r="A44" t="str">
            <v>ППВ 2х4</v>
          </cell>
          <cell r="FQ44">
            <v>11.84</v>
          </cell>
        </row>
        <row r="45">
          <cell r="A45" t="str">
            <v>ППВ 3х1,5</v>
          </cell>
          <cell r="FQ45">
            <v>6.64</v>
          </cell>
        </row>
        <row r="46">
          <cell r="A46" t="str">
            <v>ППВ 3х2,5</v>
          </cell>
          <cell r="FQ46">
            <v>11.09</v>
          </cell>
        </row>
        <row r="47">
          <cell r="A47" t="str">
            <v>ППВ 3х4</v>
          </cell>
          <cell r="FQ47">
            <v>17.760000000000002</v>
          </cell>
        </row>
        <row r="48">
          <cell r="A48" t="str">
            <v xml:space="preserve"> Провод медный гибкий</v>
          </cell>
        </row>
        <row r="49">
          <cell r="A49" t="str">
            <v>ШВП-2 2х0,2</v>
          </cell>
          <cell r="FQ49">
            <v>1.32</v>
          </cell>
        </row>
        <row r="50">
          <cell r="A50" t="str">
            <v>ШВП-2 2х0,35</v>
          </cell>
          <cell r="FQ50">
            <v>1.93</v>
          </cell>
        </row>
        <row r="51">
          <cell r="A51" t="str">
            <v>ШВП-2 2х0,5</v>
          </cell>
          <cell r="FQ51">
            <v>2.35</v>
          </cell>
        </row>
        <row r="52">
          <cell r="A52" t="str">
            <v>ШВП-2 2х0,75</v>
          </cell>
          <cell r="FQ52">
            <v>3.09</v>
          </cell>
        </row>
        <row r="53">
          <cell r="A53" t="str">
            <v>ШВВП 2х0,35</v>
          </cell>
          <cell r="FQ53">
            <v>2.1</v>
          </cell>
        </row>
        <row r="54">
          <cell r="A54" t="str">
            <v>ШВВП 2х0,5</v>
          </cell>
          <cell r="FQ54">
            <v>2.46</v>
          </cell>
        </row>
        <row r="55">
          <cell r="A55" t="str">
            <v>ШВВП 2х0,75</v>
          </cell>
          <cell r="FQ55">
            <v>3.26</v>
          </cell>
        </row>
        <row r="56">
          <cell r="A56" t="str">
            <v>ШВВП 3х0,5</v>
          </cell>
          <cell r="FQ56">
            <v>3.98</v>
          </cell>
        </row>
        <row r="57">
          <cell r="A57" t="str">
            <v>ШВВП 3х0,75</v>
          </cell>
          <cell r="FQ57">
            <v>5.09</v>
          </cell>
        </row>
        <row r="58">
          <cell r="A58" t="str">
            <v>ПУГНП 2х1,5</v>
          </cell>
          <cell r="FQ58">
            <v>5.0599999999999996</v>
          </cell>
        </row>
        <row r="59">
          <cell r="A59" t="str">
            <v>ПУГНП 2х2,5</v>
          </cell>
          <cell r="FQ59">
            <v>8.07</v>
          </cell>
        </row>
        <row r="60">
          <cell r="A60" t="str">
            <v>ПУГНП 2х4</v>
          </cell>
          <cell r="FQ60">
            <v>11.9</v>
          </cell>
        </row>
        <row r="61">
          <cell r="A61" t="str">
            <v>ПУГНП 3х1,5</v>
          </cell>
          <cell r="FQ61">
            <v>7.37</v>
          </cell>
        </row>
        <row r="62">
          <cell r="A62" t="str">
            <v>ПУГНП 3х2,5</v>
          </cell>
          <cell r="FQ62">
            <v>11.79</v>
          </cell>
        </row>
        <row r="63">
          <cell r="A63" t="str">
            <v>ПУГНП 3х4</v>
          </cell>
          <cell r="FQ63">
            <v>18.13</v>
          </cell>
        </row>
        <row r="64">
          <cell r="A64" t="str">
            <v>ПУГНП 2х1,5+1х1</v>
          </cell>
          <cell r="FQ64">
            <v>6.82</v>
          </cell>
        </row>
        <row r="65">
          <cell r="A65" t="str">
            <v>ПУГНП 2х2,5+1х1,5</v>
          </cell>
          <cell r="FQ65">
            <v>10.36</v>
          </cell>
        </row>
        <row r="66">
          <cell r="A66" t="str">
            <v>ПУГНП 2х4+1х2,5</v>
          </cell>
          <cell r="FQ66">
            <v>16.149999999999999</v>
          </cell>
        </row>
        <row r="67">
          <cell r="A67" t="str">
            <v>ПВС 2х0,75</v>
          </cell>
          <cell r="FQ67">
            <v>4.0999999999999996</v>
          </cell>
        </row>
        <row r="68">
          <cell r="A68" t="str">
            <v>ПВС 2х1</v>
          </cell>
          <cell r="FQ68">
            <v>5.28</v>
          </cell>
        </row>
        <row r="69">
          <cell r="A69" t="str">
            <v>ПВС 2х1,5</v>
          </cell>
          <cell r="FQ69">
            <v>7.02</v>
          </cell>
        </row>
        <row r="70">
          <cell r="A70" t="str">
            <v>ПВС 2х2,5</v>
          </cell>
          <cell r="FQ70">
            <v>10.92</v>
          </cell>
        </row>
        <row r="71">
          <cell r="A71" t="str">
            <v>ПВС 2х4</v>
          </cell>
          <cell r="FQ71">
            <v>16.989999999999998</v>
          </cell>
        </row>
        <row r="72">
          <cell r="A72" t="str">
            <v>ПВС 2х6</v>
          </cell>
          <cell r="FQ72">
            <v>23.6</v>
          </cell>
        </row>
        <row r="73">
          <cell r="A73" t="str">
            <v>ПВС 2х10</v>
          </cell>
          <cell r="FQ73">
            <v>37.520000000000003</v>
          </cell>
        </row>
        <row r="74">
          <cell r="A74" t="str">
            <v>ПВС 2х16</v>
          </cell>
          <cell r="FQ74">
            <v>63.11</v>
          </cell>
        </row>
        <row r="75">
          <cell r="A75" t="str">
            <v>ПВС 3х0,75</v>
          </cell>
          <cell r="FQ75">
            <v>5.49</v>
          </cell>
        </row>
        <row r="76">
          <cell r="A76" t="str">
            <v>ПВС 3х1</v>
          </cell>
          <cell r="FQ76">
            <v>7.21</v>
          </cell>
        </row>
        <row r="77">
          <cell r="A77" t="str">
            <v>ПВС 3х1,5</v>
          </cell>
          <cell r="FQ77">
            <v>9.5</v>
          </cell>
        </row>
        <row r="78">
          <cell r="A78" t="str">
            <v>ПВС 3х2,5</v>
          </cell>
          <cell r="FQ78">
            <v>14.95</v>
          </cell>
        </row>
        <row r="79">
          <cell r="A79" t="str">
            <v>ПВС 3х4</v>
          </cell>
          <cell r="FQ79">
            <v>23.45</v>
          </cell>
        </row>
        <row r="80">
          <cell r="A80" t="str">
            <v>ПВС 3х6</v>
          </cell>
          <cell r="FQ80">
            <v>32.92</v>
          </cell>
        </row>
        <row r="81">
          <cell r="A81" t="str">
            <v>ПВС 3х10</v>
          </cell>
          <cell r="FQ81">
            <v>54.3</v>
          </cell>
        </row>
        <row r="82">
          <cell r="A82" t="str">
            <v>ПВС 3х16</v>
          </cell>
          <cell r="FQ82">
            <v>92.68</v>
          </cell>
        </row>
        <row r="83">
          <cell r="A83" t="str">
            <v>ПВС 4х0,75</v>
          </cell>
          <cell r="FQ83">
            <v>6.98</v>
          </cell>
        </row>
        <row r="84">
          <cell r="A84" t="str">
            <v>ПВС 4х1</v>
          </cell>
          <cell r="FQ84">
            <v>9.5299999999999994</v>
          </cell>
        </row>
        <row r="85">
          <cell r="A85" t="str">
            <v>ПВС 4х1,5</v>
          </cell>
          <cell r="FQ85">
            <v>12.75</v>
          </cell>
        </row>
        <row r="86">
          <cell r="A86" t="str">
            <v>ПВС 4х2,5</v>
          </cell>
          <cell r="FQ86">
            <v>19.78</v>
          </cell>
        </row>
        <row r="87">
          <cell r="A87" t="str">
            <v>ПВС 4х4</v>
          </cell>
          <cell r="FQ87">
            <v>30.77</v>
          </cell>
        </row>
        <row r="88">
          <cell r="A88" t="str">
            <v>ПВС 4х6</v>
          </cell>
          <cell r="FQ88">
            <v>43.11</v>
          </cell>
        </row>
        <row r="89">
          <cell r="A89" t="str">
            <v>ПВС 4х10</v>
          </cell>
          <cell r="FQ89">
            <v>69.760000000000005</v>
          </cell>
        </row>
        <row r="90">
          <cell r="A90" t="str">
            <v>ПВС 4х16</v>
          </cell>
          <cell r="FQ90">
            <v>119.98</v>
          </cell>
        </row>
        <row r="91">
          <cell r="A91" t="str">
            <v>ПВС 5х0,75</v>
          </cell>
          <cell r="FQ91">
            <v>8.9</v>
          </cell>
        </row>
        <row r="92">
          <cell r="A92" t="str">
            <v>ПВС 5х1</v>
          </cell>
          <cell r="FQ92">
            <v>11.91</v>
          </cell>
        </row>
        <row r="93">
          <cell r="A93" t="str">
            <v>ПВС 5х1,5</v>
          </cell>
          <cell r="FQ93">
            <v>16.170000000000002</v>
          </cell>
        </row>
        <row r="94">
          <cell r="A94" t="str">
            <v>ПВС 5х2,5</v>
          </cell>
          <cell r="FQ94">
            <v>25.04</v>
          </cell>
        </row>
        <row r="95">
          <cell r="A95" t="str">
            <v>ПВС 5х4</v>
          </cell>
          <cell r="FQ95">
            <v>38.61</v>
          </cell>
        </row>
        <row r="96">
          <cell r="A96" t="str">
            <v>ПВС 5х6</v>
          </cell>
          <cell r="FQ96">
            <v>54.07</v>
          </cell>
        </row>
        <row r="97">
          <cell r="A97" t="str">
            <v>ПВС 5х10</v>
          </cell>
          <cell r="FQ97">
            <v>86.02</v>
          </cell>
        </row>
        <row r="98">
          <cell r="A98" t="str">
            <v>ПВС 5х16</v>
          </cell>
          <cell r="FQ98">
            <v>150.56</v>
          </cell>
        </row>
        <row r="99">
          <cell r="A99" t="str">
            <v>ПВ-3  0,5</v>
          </cell>
          <cell r="FQ99">
            <v>0.98</v>
          </cell>
        </row>
        <row r="100">
          <cell r="A100" t="str">
            <v>ПВ-3  0,75</v>
          </cell>
          <cell r="FQ100">
            <v>1.36</v>
          </cell>
        </row>
        <row r="101">
          <cell r="A101" t="str">
            <v>ПВ-3  1</v>
          </cell>
          <cell r="FQ101">
            <v>1.69</v>
          </cell>
        </row>
        <row r="102">
          <cell r="A102" t="str">
            <v>ПВ-3  1,5</v>
          </cell>
          <cell r="FQ102">
            <v>2.4300000000000002</v>
          </cell>
        </row>
        <row r="103">
          <cell r="A103" t="str">
            <v>ПВ-3  2,5</v>
          </cell>
          <cell r="FQ103">
            <v>4.07</v>
          </cell>
        </row>
        <row r="104">
          <cell r="A104" t="str">
            <v>ПВ-3  4</v>
          </cell>
          <cell r="FQ104">
            <v>6.11</v>
          </cell>
        </row>
        <row r="105">
          <cell r="A105" t="str">
            <v>ПВ-3  6</v>
          </cell>
          <cell r="FQ105">
            <v>9.26</v>
          </cell>
        </row>
        <row r="106">
          <cell r="A106" t="str">
            <v>ПВ-3 10</v>
          </cell>
          <cell r="FQ106">
            <v>15.32</v>
          </cell>
        </row>
        <row r="107">
          <cell r="A107" t="str">
            <v>ПВ-3 16</v>
          </cell>
          <cell r="FQ107">
            <v>25.52</v>
          </cell>
        </row>
        <row r="108">
          <cell r="A108" t="str">
            <v>ПВ-3 25</v>
          </cell>
          <cell r="FQ108">
            <v>37.5</v>
          </cell>
        </row>
        <row r="109">
          <cell r="A109" t="str">
            <v>ПВ-3 35</v>
          </cell>
          <cell r="FQ109">
            <v>52.65</v>
          </cell>
        </row>
        <row r="110">
          <cell r="A110" t="str">
            <v>ПВ-3 50</v>
          </cell>
          <cell r="FQ110">
            <v>73.92</v>
          </cell>
        </row>
        <row r="111">
          <cell r="A111" t="str">
            <v>ПВ-3 70</v>
          </cell>
          <cell r="FQ111">
            <v>105.82</v>
          </cell>
        </row>
        <row r="112">
          <cell r="A112" t="str">
            <v>ПВ-3 95</v>
          </cell>
          <cell r="FQ112">
            <v>146.75</v>
          </cell>
        </row>
        <row r="113">
          <cell r="A113" t="str">
            <v>ПВ-3 120</v>
          </cell>
          <cell r="FQ113">
            <v>191.17</v>
          </cell>
        </row>
        <row r="114">
          <cell r="A114" t="str">
            <v>ПВ-3 150</v>
          </cell>
          <cell r="FQ114">
            <v>246.8</v>
          </cell>
        </row>
        <row r="115">
          <cell r="A115" t="str">
            <v>ПВ-3 185</v>
          </cell>
          <cell r="FQ115">
            <v>333.8</v>
          </cell>
        </row>
        <row r="116">
          <cell r="A116" t="str">
            <v>ПВ-3 240</v>
          </cell>
          <cell r="FQ116">
            <v>399.59</v>
          </cell>
        </row>
        <row r="117">
          <cell r="A117" t="str">
            <v xml:space="preserve"> Провод алюминиевый</v>
          </cell>
          <cell r="FQ117">
            <v>0</v>
          </cell>
        </row>
        <row r="118">
          <cell r="A118" t="str">
            <v>АПВ 2,5</v>
          </cell>
          <cell r="FQ118">
            <v>0.91</v>
          </cell>
        </row>
        <row r="119">
          <cell r="A119" t="str">
            <v>АПВ 4</v>
          </cell>
          <cell r="FQ119">
            <v>1.35</v>
          </cell>
        </row>
        <row r="120">
          <cell r="A120" t="str">
            <v>АПВ 6</v>
          </cell>
          <cell r="FQ120">
            <v>1.9</v>
          </cell>
        </row>
        <row r="121">
          <cell r="A121" t="str">
            <v>АПВ 10</v>
          </cell>
          <cell r="FQ121">
            <v>3.1</v>
          </cell>
        </row>
        <row r="122">
          <cell r="A122" t="str">
            <v>АПВ 16</v>
          </cell>
          <cell r="FQ122">
            <v>4.63</v>
          </cell>
        </row>
        <row r="123">
          <cell r="A123" t="str">
            <v>АПВ 25</v>
          </cell>
          <cell r="FQ123">
            <v>7.29</v>
          </cell>
        </row>
        <row r="124">
          <cell r="A124" t="str">
            <v>АПВ 35</v>
          </cell>
          <cell r="FQ124">
            <v>10.65</v>
          </cell>
        </row>
        <row r="125">
          <cell r="A125" t="str">
            <v>АПВ 50</v>
          </cell>
          <cell r="FQ125">
            <v>14.42</v>
          </cell>
        </row>
        <row r="126">
          <cell r="A126" t="str">
            <v>АПВ 70</v>
          </cell>
          <cell r="FQ126">
            <v>20.64</v>
          </cell>
        </row>
        <row r="127">
          <cell r="A127" t="str">
            <v>АПВ 95</v>
          </cell>
          <cell r="FQ127">
            <v>28.71</v>
          </cell>
        </row>
        <row r="128">
          <cell r="A128" t="str">
            <v>АПВ 120</v>
          </cell>
          <cell r="FQ128">
            <v>34.42</v>
          </cell>
        </row>
        <row r="129">
          <cell r="A129" t="str">
            <v>АППВ 2х2,5</v>
          </cell>
          <cell r="FQ129">
            <v>1.88</v>
          </cell>
        </row>
        <row r="130">
          <cell r="A130" t="str">
            <v>АППВ 2х4</v>
          </cell>
          <cell r="FQ130">
            <v>2.74</v>
          </cell>
        </row>
        <row r="131">
          <cell r="A131" t="str">
            <v>АППВ 3х2,5</v>
          </cell>
          <cell r="FQ131">
            <v>2.79</v>
          </cell>
        </row>
        <row r="132">
          <cell r="A132" t="str">
            <v>АППВ 3х4</v>
          </cell>
          <cell r="FQ132">
            <v>4.13</v>
          </cell>
        </row>
        <row r="133">
          <cell r="A133" t="str">
            <v>АПУНП 2х2,5</v>
          </cell>
          <cell r="FQ133">
            <v>2.2799999999999998</v>
          </cell>
        </row>
        <row r="134">
          <cell r="A134" t="str">
            <v>АПУНП 2х4</v>
          </cell>
          <cell r="FQ134">
            <v>3.24</v>
          </cell>
        </row>
        <row r="135">
          <cell r="A135" t="str">
            <v>АПУНП 3х2,5</v>
          </cell>
          <cell r="FQ135">
            <v>3.27</v>
          </cell>
        </row>
        <row r="136">
          <cell r="A136" t="str">
            <v>АПУНП 3х4</v>
          </cell>
          <cell r="FQ136">
            <v>4.74</v>
          </cell>
        </row>
        <row r="137">
          <cell r="A137" t="str">
            <v xml:space="preserve"> Кабель медный гибкий</v>
          </cell>
        </row>
        <row r="138">
          <cell r="A138" t="str">
            <v>КГ 1х10</v>
          </cell>
        </row>
        <row r="139">
          <cell r="A139" t="str">
            <v>КГ 1х16</v>
          </cell>
        </row>
        <row r="140">
          <cell r="A140" t="str">
            <v>КГ 1х25</v>
          </cell>
        </row>
        <row r="141">
          <cell r="A141" t="str">
            <v>КГ 1х35</v>
          </cell>
        </row>
        <row r="142">
          <cell r="A142" t="str">
            <v>КГ 1х50</v>
          </cell>
        </row>
        <row r="143">
          <cell r="A143" t="str">
            <v>КГ 1х70</v>
          </cell>
        </row>
        <row r="144">
          <cell r="A144" t="str">
            <v>КГ 1х95</v>
          </cell>
        </row>
        <row r="145">
          <cell r="A145" t="str">
            <v>КГ 1х120</v>
          </cell>
        </row>
        <row r="146">
          <cell r="A146" t="str">
            <v>КГ 1х150</v>
          </cell>
        </row>
        <row r="147">
          <cell r="A147" t="str">
            <v>КГ 1х185</v>
          </cell>
        </row>
        <row r="148">
          <cell r="A148" t="str">
            <v>КГ 1х240</v>
          </cell>
        </row>
        <row r="149">
          <cell r="A149" t="str">
            <v>КГ 2х0,75</v>
          </cell>
        </row>
        <row r="150">
          <cell r="A150" t="str">
            <v>КГ 2х1</v>
          </cell>
        </row>
        <row r="151">
          <cell r="A151" t="str">
            <v>КГ 2х1,5</v>
          </cell>
        </row>
        <row r="152">
          <cell r="A152" t="str">
            <v>КГ 2х2,5</v>
          </cell>
        </row>
        <row r="153">
          <cell r="A153" t="str">
            <v>КГ 2х4</v>
          </cell>
        </row>
        <row r="154">
          <cell r="A154" t="str">
            <v>КГ 2х6</v>
          </cell>
        </row>
        <row r="155">
          <cell r="A155" t="str">
            <v>КГ 3х0,75</v>
          </cell>
        </row>
        <row r="156">
          <cell r="A156" t="str">
            <v>КГ 3х1</v>
          </cell>
        </row>
        <row r="157">
          <cell r="A157" t="str">
            <v>КГ 3х1,5</v>
          </cell>
        </row>
        <row r="158">
          <cell r="A158" t="str">
            <v>КГ 3х2,5</v>
          </cell>
        </row>
        <row r="159">
          <cell r="A159" t="str">
            <v>КГ 3х4</v>
          </cell>
        </row>
        <row r="160">
          <cell r="A160" t="str">
            <v>КГ 3х6</v>
          </cell>
        </row>
        <row r="161">
          <cell r="A161" t="str">
            <v>КГ 3х10</v>
          </cell>
        </row>
        <row r="162">
          <cell r="A162" t="str">
            <v>КГ 3х0,75+1х0,75</v>
          </cell>
        </row>
        <row r="163">
          <cell r="A163" t="str">
            <v>КГ 3х1,5+1х1,5</v>
          </cell>
        </row>
        <row r="164">
          <cell r="A164" t="str">
            <v>КГ 3х2,5+1х1,5</v>
          </cell>
        </row>
        <row r="165">
          <cell r="A165" t="str">
            <v>КГ 3х4+1х2,5</v>
          </cell>
        </row>
        <row r="166">
          <cell r="A166" t="str">
            <v>КГ 3х6+1х4</v>
          </cell>
        </row>
        <row r="167">
          <cell r="A167" t="str">
            <v>КГ 3х10+1х6</v>
          </cell>
        </row>
        <row r="168">
          <cell r="A168" t="str">
            <v>КГ 3х16+1х6</v>
          </cell>
        </row>
        <row r="169">
          <cell r="A169" t="str">
            <v>КГ 3х25+1х10</v>
          </cell>
        </row>
        <row r="170">
          <cell r="A170" t="str">
            <v>КГ 3х35+1х10</v>
          </cell>
        </row>
        <row r="171">
          <cell r="A171" t="str">
            <v>КГ 3х50+1х16</v>
          </cell>
        </row>
        <row r="172">
          <cell r="A172" t="str">
            <v>КГ 3х70+1х25</v>
          </cell>
        </row>
        <row r="173">
          <cell r="A173" t="str">
            <v>КГ 3х95+1х35</v>
          </cell>
        </row>
        <row r="174">
          <cell r="A174" t="str">
            <v>КГ 3х120+1х35</v>
          </cell>
        </row>
        <row r="175">
          <cell r="A175" t="str">
            <v>КГ 3х150+1х50</v>
          </cell>
        </row>
        <row r="176">
          <cell r="A176" t="str">
            <v>КГ 3х185+1х95</v>
          </cell>
        </row>
        <row r="177">
          <cell r="A177" t="str">
            <v>КГ 4х1</v>
          </cell>
        </row>
        <row r="178">
          <cell r="A178" t="str">
            <v>КГ 4х1,5</v>
          </cell>
        </row>
        <row r="179">
          <cell r="A179" t="str">
            <v>КГ 4х2,5</v>
          </cell>
        </row>
        <row r="180">
          <cell r="A180" t="str">
            <v>КГ 4х4</v>
          </cell>
        </row>
        <row r="181">
          <cell r="A181" t="str">
            <v>КГ 4х6</v>
          </cell>
        </row>
        <row r="182">
          <cell r="A182" t="str">
            <v>КГ 4х10</v>
          </cell>
        </row>
        <row r="183">
          <cell r="A183" t="str">
            <v>КГ 4х16</v>
          </cell>
        </row>
        <row r="184">
          <cell r="A184" t="str">
            <v>КГ 4х25</v>
          </cell>
        </row>
        <row r="185">
          <cell r="A185" t="str">
            <v>КГ 4х35</v>
          </cell>
        </row>
        <row r="186">
          <cell r="A186" t="str">
            <v>КГ 4х50</v>
          </cell>
        </row>
        <row r="187">
          <cell r="A187" t="str">
            <v>КГ 4х70</v>
          </cell>
        </row>
        <row r="188">
          <cell r="A188" t="str">
            <v>КГ 5х1</v>
          </cell>
        </row>
        <row r="189">
          <cell r="A189" t="str">
            <v>КГ 5х1,5</v>
          </cell>
        </row>
        <row r="190">
          <cell r="A190" t="str">
            <v>КГ 5х2,5</v>
          </cell>
        </row>
        <row r="191">
          <cell r="A191" t="str">
            <v>КГ 5х4</v>
          </cell>
        </row>
        <row r="192">
          <cell r="A192" t="str">
            <v>КГ 5х6</v>
          </cell>
        </row>
        <row r="193">
          <cell r="A193" t="str">
            <v>КГ 5х10</v>
          </cell>
        </row>
        <row r="194">
          <cell r="A194" t="str">
            <v>КГ 5х16</v>
          </cell>
        </row>
        <row r="195">
          <cell r="A195" t="str">
            <v>КГ 5х25</v>
          </cell>
        </row>
        <row r="196">
          <cell r="A196" t="str">
            <v>КГ 5х35</v>
          </cell>
        </row>
        <row r="197">
          <cell r="A197" t="str">
            <v>КГ 5х50</v>
          </cell>
        </row>
        <row r="198">
          <cell r="A198" t="str">
            <v>КГ 5х70</v>
          </cell>
        </row>
        <row r="199">
          <cell r="A199" t="str">
            <v>КГ-ХЛ 1х10</v>
          </cell>
        </row>
        <row r="200">
          <cell r="A200" t="str">
            <v>КГ-ХЛ 1х16</v>
          </cell>
        </row>
        <row r="201">
          <cell r="A201" t="str">
            <v>КГ-ХЛ 1х25</v>
          </cell>
        </row>
        <row r="202">
          <cell r="A202" t="str">
            <v>КГ-ХЛ 1х35</v>
          </cell>
        </row>
        <row r="203">
          <cell r="A203" t="str">
            <v>КГ-ХЛ 1х50</v>
          </cell>
        </row>
        <row r="204">
          <cell r="A204" t="str">
            <v>КГ-ХЛ 1х70</v>
          </cell>
        </row>
        <row r="205">
          <cell r="A205" t="str">
            <v>КГ-ХЛ 1х95</v>
          </cell>
        </row>
        <row r="206">
          <cell r="A206" t="str">
            <v>КГ-ХЛ 1х120</v>
          </cell>
        </row>
        <row r="207">
          <cell r="A207" t="str">
            <v>КГ-ХЛ 1х150</v>
          </cell>
        </row>
        <row r="208">
          <cell r="A208" t="str">
            <v>КГ-ХЛ 1х240</v>
          </cell>
        </row>
        <row r="209">
          <cell r="A209" t="str">
            <v>КГ-ХЛ 2х0,75</v>
          </cell>
        </row>
        <row r="210">
          <cell r="A210" t="str">
            <v>КГ-ХЛ 2х1</v>
          </cell>
        </row>
        <row r="211">
          <cell r="A211" t="str">
            <v>КГ-ХЛ 2х1,5</v>
          </cell>
        </row>
        <row r="212">
          <cell r="A212" t="str">
            <v>КГ-ХЛ 2х2,5</v>
          </cell>
        </row>
        <row r="213">
          <cell r="A213" t="str">
            <v>КГ-ХЛ 2х4</v>
          </cell>
        </row>
        <row r="214">
          <cell r="A214" t="str">
            <v>КГ-ХЛ 2х6</v>
          </cell>
        </row>
        <row r="215">
          <cell r="A215" t="str">
            <v>КГ-ХЛ 3х1</v>
          </cell>
        </row>
        <row r="216">
          <cell r="A216" t="str">
            <v>КГ-ХЛ 3х1,5</v>
          </cell>
        </row>
        <row r="217">
          <cell r="A217" t="str">
            <v>КГ-ХЛ 3х2,5</v>
          </cell>
        </row>
        <row r="218">
          <cell r="A218" t="str">
            <v>КГ-ХЛ 3х4</v>
          </cell>
        </row>
        <row r="219">
          <cell r="A219" t="str">
            <v>КГ-ХЛ 3х6</v>
          </cell>
        </row>
        <row r="220">
          <cell r="A220" t="str">
            <v>КГ-ХЛ 3х1,5+1х1,5</v>
          </cell>
        </row>
        <row r="221">
          <cell r="A221" t="str">
            <v>КГ-ХЛ 3х2,5+1х1,5</v>
          </cell>
        </row>
        <row r="222">
          <cell r="A222" t="str">
            <v>КГ-ХЛ 3х4+1х2,5</v>
          </cell>
        </row>
        <row r="223">
          <cell r="A223" t="str">
            <v>КГ-ХЛ 3х6+1х4</v>
          </cell>
        </row>
        <row r="224">
          <cell r="A224" t="str">
            <v>КГ-ХЛ 3х10+1х6</v>
          </cell>
        </row>
        <row r="225">
          <cell r="A225" t="str">
            <v>КГ-ХЛ 3х16+1х6</v>
          </cell>
        </row>
        <row r="226">
          <cell r="A226" t="str">
            <v>КГ-ХЛ 3х25+1х10</v>
          </cell>
        </row>
        <row r="227">
          <cell r="A227" t="str">
            <v>КГ-ХЛ 3х35+1х10</v>
          </cell>
        </row>
        <row r="228">
          <cell r="A228" t="str">
            <v>КГ-ХЛ 3х50+1х16</v>
          </cell>
        </row>
        <row r="229">
          <cell r="A229" t="str">
            <v>КГ-ХЛ 3х70+1х25</v>
          </cell>
        </row>
        <row r="230">
          <cell r="A230" t="str">
            <v>КГ-ХЛ 3х95+1х35</v>
          </cell>
        </row>
        <row r="231">
          <cell r="A231" t="str">
            <v>КГ-ХЛ 3х120+1х35</v>
          </cell>
        </row>
        <row r="232">
          <cell r="A232" t="str">
            <v>КГ-ХЛ 3х150+1х50</v>
          </cell>
        </row>
        <row r="233">
          <cell r="A233" t="str">
            <v>КГ-ХЛ 4х1</v>
          </cell>
        </row>
        <row r="234">
          <cell r="A234" t="str">
            <v>КГ-ХЛ 4х1,5</v>
          </cell>
        </row>
        <row r="235">
          <cell r="A235" t="str">
            <v>КГ-ХЛ 4х2,5</v>
          </cell>
        </row>
        <row r="236">
          <cell r="A236" t="str">
            <v>КГ-ХЛ 4х4</v>
          </cell>
        </row>
        <row r="237">
          <cell r="A237" t="str">
            <v>КГ-ХЛ 4х6</v>
          </cell>
        </row>
        <row r="238">
          <cell r="A238" t="str">
            <v>КГ-ХЛ 4х10</v>
          </cell>
        </row>
        <row r="239">
          <cell r="A239" t="str">
            <v>КГ-ХЛ 4х16</v>
          </cell>
        </row>
        <row r="240">
          <cell r="A240" t="str">
            <v>КГ-ХЛ 4х25</v>
          </cell>
        </row>
        <row r="241">
          <cell r="A241" t="str">
            <v>КГ-ХЛ 4х35</v>
          </cell>
        </row>
        <row r="242">
          <cell r="A242" t="str">
            <v>КГ-ХЛ 4х50</v>
          </cell>
        </row>
        <row r="243">
          <cell r="A243" t="str">
            <v>КГ-ХЛ 4х70</v>
          </cell>
        </row>
        <row r="244">
          <cell r="A244" t="str">
            <v>КГ-ХЛ 5х1</v>
          </cell>
        </row>
        <row r="245">
          <cell r="A245" t="str">
            <v>КГ-ХЛ 5х1,5</v>
          </cell>
        </row>
        <row r="246">
          <cell r="A246" t="str">
            <v>КГ-ХЛ 5х2,5</v>
          </cell>
        </row>
        <row r="247">
          <cell r="A247" t="str">
            <v>КГ-ХЛ 5х4</v>
          </cell>
        </row>
        <row r="248">
          <cell r="A248" t="str">
            <v>КГ-ХЛ 5х6</v>
          </cell>
        </row>
        <row r="249">
          <cell r="A249" t="str">
            <v>КГ-ХЛ 5х10</v>
          </cell>
        </row>
        <row r="250">
          <cell r="A250" t="str">
            <v>КГ-ХЛ 5х16</v>
          </cell>
        </row>
        <row r="251">
          <cell r="A251" t="str">
            <v>КГ-ХЛ 5х25</v>
          </cell>
        </row>
        <row r="252">
          <cell r="A252" t="str">
            <v>КГ-ХЛ 5х35</v>
          </cell>
        </row>
        <row r="253">
          <cell r="A253" t="str">
            <v>КГ-ХЛ 5х50</v>
          </cell>
        </row>
        <row r="254">
          <cell r="A254" t="str">
            <v>КГ-ХЛ 5х70</v>
          </cell>
        </row>
        <row r="255">
          <cell r="A255" t="str">
            <v>КГЭ-ХЛ 3х10+1х6</v>
          </cell>
        </row>
        <row r="256">
          <cell r="A256" t="str">
            <v>КГЭ-ХЛ 3х16+1х6</v>
          </cell>
        </row>
        <row r="257">
          <cell r="A257" t="str">
            <v>КГЭ-ХЛ 3х25+1х10</v>
          </cell>
        </row>
        <row r="258">
          <cell r="A258" t="str">
            <v>КГЭ-ХЛ 3х35+1х10</v>
          </cell>
        </row>
        <row r="259">
          <cell r="A259" t="str">
            <v>КГЭ-ХЛ 3х50+1х16</v>
          </cell>
        </row>
        <row r="260">
          <cell r="A260" t="str">
            <v>КГЭ-ХЛ 3х70+1х25</v>
          </cell>
        </row>
        <row r="261">
          <cell r="A261" t="str">
            <v>КГЭ-ХЛ 3х120+1х35</v>
          </cell>
        </row>
        <row r="262">
          <cell r="A262" t="str">
            <v>КГЭ-ХЛ 3х150+1х50</v>
          </cell>
        </row>
        <row r="263">
          <cell r="A263" t="str">
            <v>КГН 1х10</v>
          </cell>
        </row>
        <row r="264">
          <cell r="A264" t="str">
            <v>КГН 1х16</v>
          </cell>
        </row>
        <row r="265">
          <cell r="A265" t="str">
            <v>КГН 1х25</v>
          </cell>
        </row>
        <row r="266">
          <cell r="A266" t="str">
            <v>КГН 1х35</v>
          </cell>
        </row>
        <row r="267">
          <cell r="A267" t="str">
            <v>КГН 1х50</v>
          </cell>
        </row>
        <row r="268">
          <cell r="A268" t="str">
            <v>КГН 1х70</v>
          </cell>
        </row>
        <row r="269">
          <cell r="A269" t="str">
            <v>КГН 1х95</v>
          </cell>
        </row>
        <row r="270">
          <cell r="A270" t="str">
            <v>КГН 1х120</v>
          </cell>
        </row>
        <row r="271">
          <cell r="A271" t="str">
            <v>КГН 1х150</v>
          </cell>
        </row>
        <row r="272">
          <cell r="A272" t="str">
            <v>КГН 1х185</v>
          </cell>
        </row>
        <row r="273">
          <cell r="A273" t="str">
            <v>КГН 1х240</v>
          </cell>
        </row>
        <row r="274">
          <cell r="A274" t="str">
            <v>КГН 2х0,75</v>
          </cell>
        </row>
        <row r="275">
          <cell r="A275" t="str">
            <v>КГН 2х1</v>
          </cell>
        </row>
        <row r="276">
          <cell r="A276" t="str">
            <v>КГН 2х1,5</v>
          </cell>
        </row>
        <row r="277">
          <cell r="A277" t="str">
            <v>КГН 2х2,5</v>
          </cell>
        </row>
        <row r="278">
          <cell r="A278" t="str">
            <v>КГН 2х4</v>
          </cell>
        </row>
        <row r="279">
          <cell r="A279" t="str">
            <v>КГН 2х6</v>
          </cell>
        </row>
        <row r="280">
          <cell r="A280" t="str">
            <v>КГН 3х0,75</v>
          </cell>
        </row>
        <row r="281">
          <cell r="A281" t="str">
            <v>КГН 3х1</v>
          </cell>
        </row>
        <row r="282">
          <cell r="A282" t="str">
            <v>КГН 3х1,5</v>
          </cell>
        </row>
        <row r="283">
          <cell r="A283" t="str">
            <v>КГН 3х2,5</v>
          </cell>
        </row>
        <row r="284">
          <cell r="A284" t="str">
            <v>КГН 3х4</v>
          </cell>
        </row>
        <row r="285">
          <cell r="A285" t="str">
            <v>КГН 3х6</v>
          </cell>
        </row>
        <row r="286">
          <cell r="A286" t="str">
            <v>КГН 3х10</v>
          </cell>
        </row>
        <row r="287">
          <cell r="A287" t="str">
            <v>КГН 3х0,75+1х0,75</v>
          </cell>
        </row>
        <row r="288">
          <cell r="A288" t="str">
            <v>КГН 3х1,5+1х1,5</v>
          </cell>
        </row>
        <row r="289">
          <cell r="A289" t="str">
            <v>КГН 3х2,5+1х1,5</v>
          </cell>
        </row>
        <row r="290">
          <cell r="A290" t="str">
            <v>КГН 3х4+1х2,5</v>
          </cell>
        </row>
        <row r="291">
          <cell r="A291" t="str">
            <v>КГН 3х6+1х4</v>
          </cell>
        </row>
        <row r="292">
          <cell r="A292" t="str">
            <v>КГН 3х10+1х6</v>
          </cell>
        </row>
        <row r="293">
          <cell r="A293" t="str">
            <v>КГН 3х16+1х6</v>
          </cell>
        </row>
        <row r="294">
          <cell r="A294" t="str">
            <v>КГН 3х25+1х10</v>
          </cell>
        </row>
        <row r="295">
          <cell r="A295" t="str">
            <v>КГН 3х35+1х10</v>
          </cell>
        </row>
        <row r="296">
          <cell r="A296" t="str">
            <v>КГН 3х50+1х16</v>
          </cell>
        </row>
        <row r="297">
          <cell r="A297" t="str">
            <v>КГН 3х70+1х25</v>
          </cell>
        </row>
        <row r="298">
          <cell r="A298" t="str">
            <v>КГН 3х95+1х35</v>
          </cell>
        </row>
        <row r="299">
          <cell r="A299" t="str">
            <v>КГН 3х120+1х35</v>
          </cell>
        </row>
        <row r="300">
          <cell r="A300" t="str">
            <v>КГН 3х150+1х50</v>
          </cell>
        </row>
        <row r="301">
          <cell r="A301" t="str">
            <v>КГН 4х1</v>
          </cell>
        </row>
        <row r="302">
          <cell r="A302" t="str">
            <v>КГН 4х1,5</v>
          </cell>
        </row>
        <row r="303">
          <cell r="A303" t="str">
            <v>КГН 4х2,5</v>
          </cell>
        </row>
        <row r="304">
          <cell r="A304" t="str">
            <v>КГН 4х4</v>
          </cell>
        </row>
        <row r="305">
          <cell r="A305" t="str">
            <v>КГН 4х6</v>
          </cell>
        </row>
        <row r="306">
          <cell r="A306" t="str">
            <v>КГН 4х10</v>
          </cell>
        </row>
        <row r="307">
          <cell r="A307" t="str">
            <v>КГН 4х16</v>
          </cell>
        </row>
        <row r="308">
          <cell r="A308" t="str">
            <v>КГН 4х25</v>
          </cell>
        </row>
        <row r="309">
          <cell r="A309" t="str">
            <v>КГН 4х35</v>
          </cell>
        </row>
        <row r="310">
          <cell r="A310" t="str">
            <v>КГН 4х50</v>
          </cell>
        </row>
        <row r="311">
          <cell r="A311" t="str">
            <v>КГН 4х70</v>
          </cell>
        </row>
        <row r="312">
          <cell r="A312" t="str">
            <v>КГН 5х1</v>
          </cell>
        </row>
        <row r="313">
          <cell r="A313" t="str">
            <v>КГН 5х1,5</v>
          </cell>
        </row>
        <row r="314">
          <cell r="A314" t="str">
            <v>КГН 5х2,5</v>
          </cell>
        </row>
        <row r="315">
          <cell r="A315" t="str">
            <v>КГН 5х4</v>
          </cell>
        </row>
        <row r="316">
          <cell r="A316" t="str">
            <v>КГН 5х6</v>
          </cell>
        </row>
        <row r="317">
          <cell r="A317" t="str">
            <v>КГН 5х10</v>
          </cell>
        </row>
        <row r="318">
          <cell r="A318" t="str">
            <v>КГН 5х16</v>
          </cell>
        </row>
        <row r="319">
          <cell r="A319" t="str">
            <v>КГН 5х25</v>
          </cell>
        </row>
        <row r="320">
          <cell r="A320" t="str">
            <v>КГН 5х35</v>
          </cell>
        </row>
        <row r="321">
          <cell r="A321" t="str">
            <v>КГН 5х50</v>
          </cell>
        </row>
        <row r="322">
          <cell r="A322" t="str">
            <v>КГН 5х70</v>
          </cell>
        </row>
        <row r="323">
          <cell r="A323" t="str">
            <v>Провод с изоляцией и оболочкой из резины</v>
          </cell>
        </row>
        <row r="324">
          <cell r="A324" t="str">
            <v>ПРС 2х0,75</v>
          </cell>
        </row>
        <row r="325">
          <cell r="A325" t="str">
            <v>ПРС 2х1</v>
          </cell>
        </row>
        <row r="326">
          <cell r="A326" t="str">
            <v>ПРС 2х1,5</v>
          </cell>
        </row>
        <row r="327">
          <cell r="A327" t="str">
            <v>ПРС 2х2,5</v>
          </cell>
        </row>
        <row r="328">
          <cell r="A328" t="str">
            <v>ПРС 3х0,75</v>
          </cell>
        </row>
        <row r="329">
          <cell r="A329" t="str">
            <v>ПРС 3х1</v>
          </cell>
        </row>
        <row r="330">
          <cell r="A330" t="str">
            <v>ПРС 3х1,5</v>
          </cell>
        </row>
        <row r="331">
          <cell r="A331" t="str">
            <v xml:space="preserve"> Кабель медный силовой</v>
          </cell>
        </row>
        <row r="332">
          <cell r="A332" t="str">
            <v>ВВГ 1х  1,5</v>
          </cell>
        </row>
        <row r="333">
          <cell r="A333" t="str">
            <v>ВВГ 1х  2,5</v>
          </cell>
        </row>
        <row r="334">
          <cell r="A334" t="str">
            <v>ВВГ 1х  4</v>
          </cell>
        </row>
        <row r="335">
          <cell r="A335" t="str">
            <v>ВВГ 1х  6</v>
          </cell>
        </row>
        <row r="336">
          <cell r="A336" t="str">
            <v>ВВГ 1х 10</v>
          </cell>
        </row>
        <row r="337">
          <cell r="A337" t="str">
            <v>ВВГ 1х 16</v>
          </cell>
        </row>
        <row r="338">
          <cell r="A338" t="str">
            <v>ВВГ 1х 25</v>
          </cell>
        </row>
        <row r="339">
          <cell r="A339" t="str">
            <v>ВВГ 1х 35</v>
          </cell>
        </row>
        <row r="340">
          <cell r="A340" t="str">
            <v>ВВГ 1х 50</v>
          </cell>
        </row>
        <row r="341">
          <cell r="A341" t="str">
            <v>ВВГ 1х 70</v>
          </cell>
        </row>
        <row r="342">
          <cell r="A342" t="str">
            <v>ВВГ 1х 95</v>
          </cell>
        </row>
        <row r="343">
          <cell r="A343" t="str">
            <v>ВВГ 1х120</v>
          </cell>
        </row>
        <row r="344">
          <cell r="A344" t="str">
            <v>ВВГ 1х150</v>
          </cell>
        </row>
        <row r="345">
          <cell r="A345" t="str">
            <v>ВВГ 1х185</v>
          </cell>
        </row>
        <row r="346">
          <cell r="A346" t="str">
            <v>ВВГ 1х240</v>
          </cell>
        </row>
        <row r="347">
          <cell r="A347" t="str">
            <v>ВВГ 1х300</v>
          </cell>
        </row>
        <row r="348">
          <cell r="A348" t="str">
            <v>ВВГ 1х400</v>
          </cell>
        </row>
        <row r="349">
          <cell r="A349" t="str">
            <v>ВВГ 1х500</v>
          </cell>
        </row>
        <row r="350">
          <cell r="A350" t="str">
            <v>ВВГп 2х  1,5</v>
          </cell>
        </row>
        <row r="351">
          <cell r="A351" t="str">
            <v>ВВГп 2х  2,5</v>
          </cell>
        </row>
        <row r="352">
          <cell r="A352" t="str">
            <v>ВВГп 2х  4</v>
          </cell>
        </row>
        <row r="353">
          <cell r="A353" t="str">
            <v>ВВГп 2х  6</v>
          </cell>
        </row>
        <row r="354">
          <cell r="A354" t="str">
            <v>ВВГп 2х 10</v>
          </cell>
        </row>
        <row r="355">
          <cell r="A355" t="str">
            <v>ВВГп 2х 16</v>
          </cell>
        </row>
        <row r="356">
          <cell r="A356" t="str">
            <v>ВВГ 2х 25</v>
          </cell>
        </row>
        <row r="357">
          <cell r="A357" t="str">
            <v>ВВГ 2х 35</v>
          </cell>
        </row>
        <row r="358">
          <cell r="A358" t="str">
            <v>ВВГп 3х  1,5</v>
          </cell>
        </row>
        <row r="359">
          <cell r="A359" t="str">
            <v>ВВГп 3х  2,5</v>
          </cell>
        </row>
        <row r="360">
          <cell r="A360" t="str">
            <v>ВВГп 3х  4</v>
          </cell>
        </row>
        <row r="361">
          <cell r="A361" t="str">
            <v>ВВГп 3х  6</v>
          </cell>
        </row>
        <row r="362">
          <cell r="A362" t="str">
            <v>ВВГ 3х  1,5</v>
          </cell>
        </row>
        <row r="363">
          <cell r="A363" t="str">
            <v>ВВГ 3х  2,5</v>
          </cell>
        </row>
        <row r="364">
          <cell r="A364" t="str">
            <v>ВВГ 3х  4</v>
          </cell>
        </row>
        <row r="365">
          <cell r="A365" t="str">
            <v>ВВГ 3х  6</v>
          </cell>
        </row>
        <row r="366">
          <cell r="A366" t="str">
            <v>ВВГ 3х 10</v>
          </cell>
        </row>
        <row r="367">
          <cell r="A367" t="str">
            <v>ВВГ 3х 16</v>
          </cell>
        </row>
        <row r="368">
          <cell r="A368" t="str">
            <v>ВВГ 3х 25</v>
          </cell>
        </row>
        <row r="369">
          <cell r="A369" t="str">
            <v>ВВГ 3х 35</v>
          </cell>
        </row>
        <row r="370">
          <cell r="A370" t="str">
            <v>ВВГ 3х 50</v>
          </cell>
        </row>
        <row r="371">
          <cell r="A371" t="str">
            <v>ВВГ 3х  2,5+1х1,5</v>
          </cell>
        </row>
        <row r="372">
          <cell r="A372" t="str">
            <v>ВВГ 3х  4+1х2,5</v>
          </cell>
        </row>
        <row r="373">
          <cell r="A373" t="str">
            <v>ВВГ 3х  6+1х4</v>
          </cell>
        </row>
        <row r="374">
          <cell r="A374" t="str">
            <v>ВВГ 3х 10+1х6</v>
          </cell>
        </row>
        <row r="375">
          <cell r="A375" t="str">
            <v>ВВГ 3х 16+1х10</v>
          </cell>
        </row>
        <row r="376">
          <cell r="A376" t="str">
            <v>ВВГ 3х 25+1х16</v>
          </cell>
        </row>
        <row r="377">
          <cell r="A377" t="str">
            <v>ВВГ 3х 35+1х16</v>
          </cell>
        </row>
        <row r="378">
          <cell r="A378" t="str">
            <v>ВВГ 3х 50+1х25</v>
          </cell>
        </row>
        <row r="379">
          <cell r="A379" t="str">
            <v>ВВГ 3х 70+1х35</v>
          </cell>
        </row>
        <row r="380">
          <cell r="A380" t="str">
            <v>ВВГ 3х 95+1х50</v>
          </cell>
        </row>
        <row r="381">
          <cell r="A381" t="str">
            <v>ВВГ 3х120+1х70</v>
          </cell>
        </row>
        <row r="382">
          <cell r="A382" t="str">
            <v>ВВГ 3х150+1х70</v>
          </cell>
        </row>
        <row r="383">
          <cell r="A383" t="str">
            <v>ВВГ 3х185+1х95</v>
          </cell>
        </row>
        <row r="384">
          <cell r="A384" t="str">
            <v>ВВГ 3х240+1х120</v>
          </cell>
        </row>
        <row r="385">
          <cell r="A385" t="str">
            <v>ВВГ 4х  1,5</v>
          </cell>
        </row>
        <row r="386">
          <cell r="A386" t="str">
            <v>ВВГ 4х  2,5</v>
          </cell>
        </row>
        <row r="387">
          <cell r="A387" t="str">
            <v>ВВГ 4х  4</v>
          </cell>
        </row>
        <row r="388">
          <cell r="A388" t="str">
            <v>ВВГ 4х  6</v>
          </cell>
        </row>
        <row r="389">
          <cell r="A389" t="str">
            <v>ВВГ 4х 10</v>
          </cell>
        </row>
        <row r="390">
          <cell r="A390" t="str">
            <v>ВВГ 4х 16</v>
          </cell>
        </row>
        <row r="391">
          <cell r="A391" t="str">
            <v>ВВГ 4х 25</v>
          </cell>
        </row>
        <row r="392">
          <cell r="A392" t="str">
            <v>ВВГ 4х 35</v>
          </cell>
        </row>
        <row r="393">
          <cell r="A393" t="str">
            <v>ВВГ 4х 50</v>
          </cell>
        </row>
        <row r="394">
          <cell r="A394" t="str">
            <v>ВВГ 4х 70</v>
          </cell>
        </row>
        <row r="395">
          <cell r="A395" t="str">
            <v>ВВГ 4х 95</v>
          </cell>
        </row>
        <row r="396">
          <cell r="A396" t="str">
            <v>ВВГ 4х120</v>
          </cell>
        </row>
        <row r="397">
          <cell r="A397" t="str">
            <v>ВВГ 4х150</v>
          </cell>
        </row>
        <row r="398">
          <cell r="A398" t="str">
            <v>ВВГ 4х185</v>
          </cell>
        </row>
        <row r="399">
          <cell r="A399" t="str">
            <v>ВВГ 4х240</v>
          </cell>
        </row>
        <row r="400">
          <cell r="A400" t="str">
            <v>ВВГ 5х  1,5</v>
          </cell>
        </row>
        <row r="401">
          <cell r="A401" t="str">
            <v>ВВГ 5х  2,5</v>
          </cell>
        </row>
        <row r="402">
          <cell r="A402" t="str">
            <v>ВВГ 5х  4</v>
          </cell>
        </row>
        <row r="403">
          <cell r="A403" t="str">
            <v>ВВГ 5х  6</v>
          </cell>
        </row>
        <row r="404">
          <cell r="A404" t="str">
            <v>ВВГ 5х 10</v>
          </cell>
        </row>
        <row r="405">
          <cell r="A405" t="str">
            <v>ВВГ 5х 16</v>
          </cell>
        </row>
        <row r="406">
          <cell r="A406" t="str">
            <v>ВВГ 5х 25</v>
          </cell>
        </row>
        <row r="407">
          <cell r="A407" t="str">
            <v>ВВГ 5х 35</v>
          </cell>
        </row>
        <row r="408">
          <cell r="A408" t="str">
            <v>ВВГ 5х 50</v>
          </cell>
        </row>
        <row r="409">
          <cell r="A409" t="str">
            <v>ВВГ 5х 70</v>
          </cell>
        </row>
        <row r="410">
          <cell r="A410" t="str">
            <v>ВВГ 5х 95</v>
          </cell>
        </row>
        <row r="411">
          <cell r="A411" t="str">
            <v>ВВГ 5х120</v>
          </cell>
        </row>
        <row r="412">
          <cell r="A412" t="str">
            <v>ВВГ 5х150</v>
          </cell>
        </row>
        <row r="413">
          <cell r="A413" t="str">
            <v>ВВГ 5х185</v>
          </cell>
        </row>
        <row r="414">
          <cell r="A414" t="str">
            <v>ВВГ 5х240</v>
          </cell>
        </row>
        <row r="415">
          <cell r="A415" t="str">
            <v xml:space="preserve"> Тройная изоляция. Евростандарт.</v>
          </cell>
        </row>
        <row r="416">
          <cell r="A416" t="str">
            <v>NYM 2х1,5</v>
          </cell>
        </row>
        <row r="417">
          <cell r="A417" t="str">
            <v>NYM 2х2,5</v>
          </cell>
        </row>
        <row r="418">
          <cell r="A418" t="str">
            <v>NYM 3х1,5</v>
          </cell>
        </row>
        <row r="419">
          <cell r="A419" t="str">
            <v>NYM 3х2,5</v>
          </cell>
        </row>
        <row r="420">
          <cell r="A420" t="str">
            <v>NYM 3х4</v>
          </cell>
          <cell r="FQ420">
            <v>22.44</v>
          </cell>
        </row>
        <row r="421">
          <cell r="A421" t="str">
            <v>NYM 3х6</v>
          </cell>
          <cell r="FQ421">
            <v>36.35</v>
          </cell>
        </row>
        <row r="422">
          <cell r="A422" t="str">
            <v>NYM 3х10</v>
          </cell>
          <cell r="FQ422">
            <v>66.72</v>
          </cell>
        </row>
        <row r="423">
          <cell r="A423" t="str">
            <v>NYM 4х1,5</v>
          </cell>
          <cell r="FQ423">
            <v>12.86</v>
          </cell>
        </row>
        <row r="424">
          <cell r="A424" t="str">
            <v>NYM 4х2,5</v>
          </cell>
          <cell r="FQ424">
            <v>19.78</v>
          </cell>
        </row>
        <row r="425">
          <cell r="A425" t="str">
            <v>NYM 4х4</v>
          </cell>
          <cell r="FQ425">
            <v>30.08</v>
          </cell>
        </row>
        <row r="426">
          <cell r="A426" t="str">
            <v>NYM 4х6</v>
          </cell>
          <cell r="FQ426">
            <v>44.24</v>
          </cell>
        </row>
        <row r="427">
          <cell r="A427" t="str">
            <v>NYM 4х10</v>
          </cell>
          <cell r="FQ427">
            <v>76.52</v>
          </cell>
        </row>
        <row r="428">
          <cell r="A428" t="str">
            <v>NYM 4х16</v>
          </cell>
          <cell r="FQ428">
            <v>123.04</v>
          </cell>
        </row>
        <row r="429">
          <cell r="A429" t="str">
            <v>NYM 4х25</v>
          </cell>
          <cell r="FQ429">
            <v>192.16</v>
          </cell>
        </row>
        <row r="430">
          <cell r="A430" t="str">
            <v>NYM 4х35</v>
          </cell>
          <cell r="FQ430">
            <v>258.02</v>
          </cell>
        </row>
        <row r="431">
          <cell r="A431" t="str">
            <v>NYM 5х1,5</v>
          </cell>
          <cell r="FQ431">
            <v>15.42</v>
          </cell>
        </row>
        <row r="432">
          <cell r="A432" t="str">
            <v>NYM 5х2,5</v>
          </cell>
          <cell r="FQ432">
            <v>24.27</v>
          </cell>
        </row>
        <row r="433">
          <cell r="A433" t="str">
            <v>NYM 5х4</v>
          </cell>
          <cell r="FQ433">
            <v>37.520000000000003</v>
          </cell>
        </row>
        <row r="434">
          <cell r="A434" t="str">
            <v>NYM 5х6</v>
          </cell>
          <cell r="FQ434">
            <v>55.13</v>
          </cell>
        </row>
        <row r="435">
          <cell r="A435" t="str">
            <v>NYM 5х10</v>
          </cell>
          <cell r="FQ435">
            <v>94.87</v>
          </cell>
        </row>
        <row r="436">
          <cell r="A436" t="str">
            <v>NYM 5х16</v>
          </cell>
          <cell r="FQ436">
            <v>148.30000000000001</v>
          </cell>
        </row>
        <row r="437">
          <cell r="A437" t="str">
            <v>NYM 5х25</v>
          </cell>
          <cell r="FQ437">
            <v>241.26</v>
          </cell>
        </row>
        <row r="438">
          <cell r="A438" t="str">
            <v>NYM 5х35</v>
          </cell>
          <cell r="FQ438">
            <v>334.83</v>
          </cell>
        </row>
        <row r="439">
          <cell r="A439" t="str">
            <v>Пр-во "Севкабель"</v>
          </cell>
        </row>
        <row r="440">
          <cell r="A440" t="str">
            <v>NYM 2х1,5 (Севкабель)</v>
          </cell>
          <cell r="FQ440">
            <v>9.4600000000000009</v>
          </cell>
        </row>
        <row r="441">
          <cell r="A441" t="str">
            <v>NYM 2х2,5 (Севкабель)</v>
          </cell>
          <cell r="FQ441">
            <v>13.1</v>
          </cell>
        </row>
        <row r="442">
          <cell r="A442" t="str">
            <v>NYM 3х1,5 (Севкабель)</v>
          </cell>
          <cell r="FQ442">
            <v>10.82</v>
          </cell>
        </row>
        <row r="443">
          <cell r="A443" t="str">
            <v>NYM 3х2,5 (Севкабель)</v>
          </cell>
          <cell r="FQ443">
            <v>15.97</v>
          </cell>
        </row>
        <row r="444">
          <cell r="A444" t="str">
            <v>NYM 4х1,5 (Севкабель)</v>
          </cell>
          <cell r="FQ444">
            <v>14.8</v>
          </cell>
        </row>
        <row r="445">
          <cell r="A445" t="str">
            <v>NYM 4х2,5 (Севкабель)</v>
          </cell>
          <cell r="FQ445">
            <v>21.14</v>
          </cell>
        </row>
        <row r="446">
          <cell r="A446" t="str">
            <v>NYM 5х1,5 (Севкабель)</v>
          </cell>
          <cell r="FQ446">
            <v>18.55</v>
          </cell>
        </row>
        <row r="447">
          <cell r="A447" t="str">
            <v>NYM 5х2,5 (Севкабель)</v>
          </cell>
          <cell r="FQ447">
            <v>25.95</v>
          </cell>
        </row>
        <row r="448">
          <cell r="A448" t="str">
            <v xml:space="preserve"> Кабель медный силовой негорючий</v>
          </cell>
        </row>
        <row r="449">
          <cell r="A449" t="str">
            <v>ВВГнг 1х  1,5</v>
          </cell>
          <cell r="FQ449">
            <v>4.38</v>
          </cell>
        </row>
        <row r="450">
          <cell r="A450" t="str">
            <v>ВВГнг 1х  2,5</v>
          </cell>
          <cell r="FQ450">
            <v>6.12</v>
          </cell>
        </row>
        <row r="451">
          <cell r="A451" t="str">
            <v>ВВГнг 1х  4</v>
          </cell>
          <cell r="FQ451">
            <v>8.56</v>
          </cell>
        </row>
        <row r="452">
          <cell r="A452" t="str">
            <v>ВВГнг 1х  6</v>
          </cell>
          <cell r="FQ452">
            <v>11.78</v>
          </cell>
        </row>
        <row r="453">
          <cell r="A453" t="str">
            <v>ВВГнг 1х 10</v>
          </cell>
          <cell r="FQ453">
            <v>18.73</v>
          </cell>
        </row>
        <row r="454">
          <cell r="A454" t="str">
            <v>ВВГнг 1х 16</v>
          </cell>
          <cell r="FQ454">
            <v>32.5</v>
          </cell>
        </row>
        <row r="455">
          <cell r="A455" t="str">
            <v>ВВГнг 1х 25</v>
          </cell>
          <cell r="FQ455">
            <v>48.25</v>
          </cell>
        </row>
        <row r="456">
          <cell r="A456" t="str">
            <v>ВВГнг 1х 35</v>
          </cell>
          <cell r="FQ456">
            <v>64.92</v>
          </cell>
        </row>
        <row r="457">
          <cell r="A457" t="str">
            <v>ВВГнг 1х 50</v>
          </cell>
          <cell r="FQ457">
            <v>90.36</v>
          </cell>
        </row>
        <row r="458">
          <cell r="A458" t="str">
            <v>ВВГнг 1х 70</v>
          </cell>
          <cell r="FQ458">
            <v>127.41</v>
          </cell>
        </row>
        <row r="459">
          <cell r="A459" t="str">
            <v>ВВГнг 1х 95</v>
          </cell>
          <cell r="FQ459">
            <v>170.95</v>
          </cell>
        </row>
        <row r="460">
          <cell r="A460" t="str">
            <v>ВВГнг 1х120</v>
          </cell>
          <cell r="FQ460">
            <v>214.93</v>
          </cell>
        </row>
        <row r="461">
          <cell r="A461" t="str">
            <v>ВВГнг 1х150</v>
          </cell>
          <cell r="FQ461">
            <v>271.51</v>
          </cell>
        </row>
        <row r="462">
          <cell r="A462" t="str">
            <v>ВВГнг 1х185</v>
          </cell>
          <cell r="FQ462">
            <v>339.36</v>
          </cell>
        </row>
        <row r="463">
          <cell r="A463" t="str">
            <v>ВВГнг 1х240</v>
          </cell>
          <cell r="FQ463">
            <v>410.78</v>
          </cell>
        </row>
        <row r="464">
          <cell r="A464" t="str">
            <v>ВВГнг-п 2х  1,5</v>
          </cell>
          <cell r="FQ464">
            <v>6.37</v>
          </cell>
        </row>
        <row r="465">
          <cell r="A465" t="str">
            <v>ВВГнг-п 2х  2,5</v>
          </cell>
          <cell r="FQ465">
            <v>9.19</v>
          </cell>
        </row>
        <row r="466">
          <cell r="A466" t="str">
            <v>ВВГнг-п 2х  4</v>
          </cell>
          <cell r="FQ466">
            <v>13.62</v>
          </cell>
        </row>
        <row r="467">
          <cell r="A467" t="str">
            <v>ВВГнг-п 2х  6</v>
          </cell>
          <cell r="FQ467">
            <v>20.48</v>
          </cell>
        </row>
        <row r="468">
          <cell r="A468" t="str">
            <v>ВВГнг-п 2х 10</v>
          </cell>
          <cell r="FQ468">
            <v>33.630000000000003</v>
          </cell>
        </row>
        <row r="469">
          <cell r="A469" t="str">
            <v>ВВГнг-п 2х 16</v>
          </cell>
          <cell r="FQ469">
            <v>52.11</v>
          </cell>
        </row>
        <row r="470">
          <cell r="A470" t="str">
            <v>ВВГнг 2х 25</v>
          </cell>
          <cell r="FQ470">
            <v>92.97</v>
          </cell>
        </row>
        <row r="471">
          <cell r="A471" t="str">
            <v>ВВГнг 2х 35</v>
          </cell>
          <cell r="FQ471">
            <v>119.24</v>
          </cell>
        </row>
        <row r="472">
          <cell r="A472" t="str">
            <v>ВВГнг-п 3х  1,5</v>
          </cell>
          <cell r="FQ472">
            <v>9.18</v>
          </cell>
        </row>
        <row r="473">
          <cell r="A473" t="str">
            <v>ВВГнг-п 3х  2,5</v>
          </cell>
          <cell r="FQ473">
            <v>13.72</v>
          </cell>
        </row>
        <row r="474">
          <cell r="A474" t="str">
            <v>ВВГнг-п 3х  4</v>
          </cell>
          <cell r="FQ474">
            <v>20.71</v>
          </cell>
        </row>
        <row r="475">
          <cell r="A475" t="str">
            <v>ВВГнг-п 3х  6</v>
          </cell>
          <cell r="FQ475">
            <v>30.43</v>
          </cell>
        </row>
        <row r="476">
          <cell r="A476" t="str">
            <v>ВВГнг 3х  1,5</v>
          </cell>
          <cell r="FQ476">
            <v>9.23</v>
          </cell>
        </row>
        <row r="477">
          <cell r="A477" t="str">
            <v>ВВГнг 3х  2,5</v>
          </cell>
          <cell r="FQ477">
            <v>14.41</v>
          </cell>
        </row>
        <row r="478">
          <cell r="A478" t="str">
            <v>ВВГнг 3х  4</v>
          </cell>
          <cell r="FQ478">
            <v>21.18</v>
          </cell>
        </row>
        <row r="479">
          <cell r="A479" t="str">
            <v>ВВГнг 3х  6</v>
          </cell>
          <cell r="FQ479">
            <v>31.06</v>
          </cell>
        </row>
        <row r="480">
          <cell r="A480" t="str">
            <v>ВВГнг 3х 10</v>
          </cell>
          <cell r="FQ480">
            <v>48.76</v>
          </cell>
        </row>
        <row r="481">
          <cell r="A481" t="str">
            <v>ВВГнг 3х 16</v>
          </cell>
          <cell r="FQ481">
            <v>76.930000000000007</v>
          </cell>
        </row>
        <row r="482">
          <cell r="A482" t="str">
            <v>ВВГнг 3х 25</v>
          </cell>
          <cell r="FQ482">
            <v>104.65</v>
          </cell>
        </row>
        <row r="483">
          <cell r="A483" t="str">
            <v>ВВГнг 3х 35</v>
          </cell>
          <cell r="FQ483">
            <v>163.25</v>
          </cell>
        </row>
        <row r="484">
          <cell r="A484" t="str">
            <v>ВВГнг 3х 50</v>
          </cell>
          <cell r="FQ484">
            <v>239.6</v>
          </cell>
        </row>
        <row r="485">
          <cell r="A485" t="str">
            <v>ВВГнг 3х  2,5+1х1,5</v>
          </cell>
          <cell r="FQ485">
            <v>18.8</v>
          </cell>
        </row>
        <row r="486">
          <cell r="A486" t="str">
            <v>ВВГнг 3х  4+1х2,5</v>
          </cell>
          <cell r="FQ486">
            <v>29.81</v>
          </cell>
        </row>
        <row r="487">
          <cell r="A487" t="str">
            <v>ВВГнг 3х  6+1х4</v>
          </cell>
          <cell r="FQ487">
            <v>41.65</v>
          </cell>
        </row>
        <row r="488">
          <cell r="A488" t="str">
            <v>ВВГнг 3х 10+1х6</v>
          </cell>
          <cell r="FQ488">
            <v>67.25</v>
          </cell>
        </row>
        <row r="489">
          <cell r="A489" t="str">
            <v>ВВГнг 3х 16+1х10</v>
          </cell>
          <cell r="FQ489">
            <v>115.16</v>
          </cell>
        </row>
        <row r="490">
          <cell r="A490" t="str">
            <v>ВВГнг 3х 25+1х16</v>
          </cell>
          <cell r="FQ490">
            <v>174.38</v>
          </cell>
        </row>
        <row r="491">
          <cell r="A491" t="str">
            <v>ВВГнг 3х 35+1х16</v>
          </cell>
          <cell r="FQ491">
            <v>237.45</v>
          </cell>
        </row>
        <row r="492">
          <cell r="A492" t="str">
            <v>ВВГнг 3х 50+1х25</v>
          </cell>
          <cell r="FQ492">
            <v>326.45</v>
          </cell>
        </row>
        <row r="493">
          <cell r="A493" t="str">
            <v>ВВГнг 3х 70+1х35</v>
          </cell>
          <cell r="FQ493">
            <v>422.27</v>
          </cell>
        </row>
        <row r="494">
          <cell r="A494" t="str">
            <v>ВВГнг 3х 95+1х50</v>
          </cell>
          <cell r="FQ494">
            <v>555.82000000000005</v>
          </cell>
        </row>
        <row r="495">
          <cell r="A495" t="str">
            <v>ВВГнг 3х120+1х70</v>
          </cell>
          <cell r="FQ495">
            <v>752.48</v>
          </cell>
        </row>
        <row r="496">
          <cell r="A496" t="str">
            <v>ВВГнг 3х150+1х70</v>
          </cell>
          <cell r="FQ496">
            <v>839.82</v>
          </cell>
        </row>
        <row r="497">
          <cell r="A497" t="str">
            <v>ВВГнг 3х185+1х95</v>
          </cell>
          <cell r="FQ497">
            <v>1059.92</v>
          </cell>
        </row>
        <row r="498">
          <cell r="A498" t="str">
            <v>ВВГнг 3х240+1х120</v>
          </cell>
          <cell r="FQ498">
            <v>1469.82</v>
          </cell>
        </row>
        <row r="499">
          <cell r="A499" t="str">
            <v>ВВГнг 4х  1,5</v>
          </cell>
          <cell r="FQ499">
            <v>12.21</v>
          </cell>
        </row>
        <row r="500">
          <cell r="A500" t="str">
            <v>ВВГнг 4х  2,5</v>
          </cell>
          <cell r="FQ500">
            <v>18.63</v>
          </cell>
        </row>
        <row r="501">
          <cell r="A501" t="str">
            <v>ВВГнг 4х  4</v>
          </cell>
          <cell r="FQ501">
            <v>28.17</v>
          </cell>
        </row>
        <row r="502">
          <cell r="A502" t="str">
            <v>ВВГнг 4х  6</v>
          </cell>
          <cell r="FQ502">
            <v>40.31</v>
          </cell>
        </row>
        <row r="503">
          <cell r="A503" t="str">
            <v>ВВГнг 4х 10</v>
          </cell>
          <cell r="FQ503">
            <v>61.79</v>
          </cell>
        </row>
        <row r="504">
          <cell r="A504" t="str">
            <v>ВВГнг 4х 16</v>
          </cell>
          <cell r="FQ504">
            <v>94.65</v>
          </cell>
        </row>
        <row r="505">
          <cell r="A505" t="str">
            <v>ВВГнг 4х 25</v>
          </cell>
          <cell r="FQ505">
            <v>158.44</v>
          </cell>
        </row>
        <row r="506">
          <cell r="A506" t="str">
            <v>ВВГнг 4х 35</v>
          </cell>
          <cell r="FQ506">
            <v>208.41</v>
          </cell>
        </row>
        <row r="507">
          <cell r="A507" t="str">
            <v>ВВГнг 4х 50</v>
          </cell>
          <cell r="FQ507">
            <v>307.89</v>
          </cell>
        </row>
        <row r="508">
          <cell r="A508" t="str">
            <v>ВВГнг 4х 70</v>
          </cell>
          <cell r="FQ508">
            <v>442.9</v>
          </cell>
        </row>
        <row r="509">
          <cell r="A509" t="str">
            <v>ВВГнг 4х 95</v>
          </cell>
          <cell r="FQ509">
            <v>607.27</v>
          </cell>
        </row>
        <row r="510">
          <cell r="A510" t="str">
            <v>ВВГнг 4х120</v>
          </cell>
          <cell r="FQ510">
            <v>742.02</v>
          </cell>
        </row>
        <row r="511">
          <cell r="A511" t="str">
            <v>ВВГнг 4х150</v>
          </cell>
          <cell r="FQ511">
            <v>932.54</v>
          </cell>
        </row>
        <row r="512">
          <cell r="A512" t="str">
            <v>ВВГнг 4х185</v>
          </cell>
          <cell r="FQ512">
            <v>1138.44</v>
          </cell>
        </row>
        <row r="513">
          <cell r="A513" t="str">
            <v>ВВГнг 4х240</v>
          </cell>
          <cell r="FQ513">
            <v>1514.99</v>
          </cell>
        </row>
        <row r="514">
          <cell r="A514" t="str">
            <v>ВВГнг 5х  1,5</v>
          </cell>
          <cell r="FQ514">
            <v>15.23</v>
          </cell>
        </row>
        <row r="515">
          <cell r="A515" t="str">
            <v>ВВГнг 5х  2,5</v>
          </cell>
          <cell r="FQ515">
            <v>22.56</v>
          </cell>
        </row>
        <row r="516">
          <cell r="A516" t="str">
            <v>ВВГнг 5х  4</v>
          </cell>
          <cell r="FQ516">
            <v>34.76</v>
          </cell>
        </row>
        <row r="517">
          <cell r="A517" t="str">
            <v>ВВГнг 5х  6</v>
          </cell>
          <cell r="FQ517">
            <v>49.84</v>
          </cell>
        </row>
        <row r="518">
          <cell r="A518" t="str">
            <v>ВВГнг 5х 10</v>
          </cell>
          <cell r="FQ518">
            <v>77.31</v>
          </cell>
        </row>
        <row r="519">
          <cell r="A519" t="str">
            <v>ВВГнг 5х 16</v>
          </cell>
          <cell r="FQ519">
            <v>118.74</v>
          </cell>
        </row>
        <row r="520">
          <cell r="A520" t="str">
            <v>ВВГнг 5х 25</v>
          </cell>
          <cell r="FQ520">
            <v>193.25</v>
          </cell>
        </row>
        <row r="521">
          <cell r="A521" t="str">
            <v>ВВГнг 5х 35</v>
          </cell>
          <cell r="FQ521">
            <v>273.75</v>
          </cell>
        </row>
        <row r="522">
          <cell r="A522" t="str">
            <v>ВВГнг 5х 50</v>
          </cell>
          <cell r="FQ522">
            <v>388.86</v>
          </cell>
        </row>
        <row r="523">
          <cell r="A523" t="str">
            <v>ВВГнг 5х 70</v>
          </cell>
          <cell r="FQ523">
            <v>569.25</v>
          </cell>
        </row>
        <row r="524">
          <cell r="A524" t="str">
            <v>ВВГнг 5х 95</v>
          </cell>
          <cell r="FQ524">
            <v>771.51</v>
          </cell>
        </row>
        <row r="525">
          <cell r="A525" t="str">
            <v>ВВГнг 5х120</v>
          </cell>
          <cell r="FQ525">
            <v>965.97</v>
          </cell>
        </row>
        <row r="526">
          <cell r="A526" t="str">
            <v>ВВГнг 5х150</v>
          </cell>
          <cell r="FQ526">
            <v>1195.56</v>
          </cell>
        </row>
        <row r="527">
          <cell r="A527" t="str">
            <v>ВВГнг 5х185</v>
          </cell>
          <cell r="FQ527">
            <v>1658.72</v>
          </cell>
        </row>
        <row r="528">
          <cell r="A528" t="str">
            <v>ВВГнг-LS 1х  1,5</v>
          </cell>
          <cell r="FQ528">
            <v>5.73</v>
          </cell>
        </row>
        <row r="529">
          <cell r="A529" t="str">
            <v>ВВГнг-LS 1х  2,5</v>
          </cell>
          <cell r="FQ529">
            <v>8.19</v>
          </cell>
        </row>
        <row r="530">
          <cell r="A530" t="str">
            <v>ВВГнг-LS 1х  4</v>
          </cell>
          <cell r="FQ530">
            <v>11.14</v>
          </cell>
        </row>
        <row r="531">
          <cell r="A531" t="str">
            <v>ВВГнг-LS 1х  6</v>
          </cell>
          <cell r="FQ531">
            <v>15.05</v>
          </cell>
        </row>
        <row r="532">
          <cell r="A532" t="str">
            <v>ВВГнг-LS 1х 10</v>
          </cell>
          <cell r="FQ532">
            <v>23.73</v>
          </cell>
        </row>
        <row r="533">
          <cell r="A533" t="str">
            <v>ВВГнг-LS 1х 16</v>
          </cell>
          <cell r="FQ533">
            <v>39.770000000000003</v>
          </cell>
        </row>
        <row r="534">
          <cell r="A534" t="str">
            <v>ВВГнг-LS 1х 25</v>
          </cell>
          <cell r="FQ534">
            <v>58.76</v>
          </cell>
        </row>
        <row r="535">
          <cell r="A535" t="str">
            <v>ВВГнг-LS 1х 35</v>
          </cell>
          <cell r="FQ535">
            <v>76.02</v>
          </cell>
        </row>
        <row r="536">
          <cell r="A536" t="str">
            <v>ВВГнг-LS 1х 50</v>
          </cell>
          <cell r="FQ536">
            <v>108.84</v>
          </cell>
        </row>
        <row r="537">
          <cell r="A537" t="str">
            <v>ВВГнг-LS 1х 70</v>
          </cell>
          <cell r="FQ537">
            <v>145.94999999999999</v>
          </cell>
        </row>
        <row r="538">
          <cell r="A538" t="str">
            <v>ВВГнг-LS 1х 95</v>
          </cell>
          <cell r="FQ538">
            <v>159.66999999999999</v>
          </cell>
        </row>
        <row r="539">
          <cell r="A539" t="str">
            <v>ВВГнг-LS 1х120</v>
          </cell>
          <cell r="FQ539">
            <v>267.52</v>
          </cell>
        </row>
        <row r="540">
          <cell r="A540" t="str">
            <v>ВВГнг-LS 1х150</v>
          </cell>
          <cell r="FQ540">
            <v>331.71</v>
          </cell>
        </row>
        <row r="541">
          <cell r="A541" t="str">
            <v>ВВГнг-LS 1х185</v>
          </cell>
          <cell r="FQ541">
            <v>319.24</v>
          </cell>
        </row>
        <row r="542">
          <cell r="A542" t="str">
            <v>ВВГнг-LS 1х240</v>
          </cell>
          <cell r="FQ542">
            <v>488.94</v>
          </cell>
        </row>
        <row r="543">
          <cell r="A543" t="str">
            <v>ВВГнг-LS-п 2х1,5</v>
          </cell>
          <cell r="FQ543">
            <v>11.7</v>
          </cell>
        </row>
        <row r="544">
          <cell r="A544" t="str">
            <v>ВВГнг-LS-п 2х2,5</v>
          </cell>
          <cell r="FQ544">
            <v>16.309999999999999</v>
          </cell>
        </row>
        <row r="545">
          <cell r="A545" t="str">
            <v>ВВГнг-LS-п 2х4</v>
          </cell>
          <cell r="FQ545">
            <v>25.07</v>
          </cell>
        </row>
        <row r="546">
          <cell r="A546" t="str">
            <v>ВВГнг-LS-п 2х6</v>
          </cell>
          <cell r="FQ546">
            <v>34.520000000000003</v>
          </cell>
        </row>
        <row r="547">
          <cell r="A547" t="str">
            <v>ВВГнг-LS 2х  1,5</v>
          </cell>
          <cell r="FQ547">
            <v>12.07</v>
          </cell>
        </row>
        <row r="548">
          <cell r="A548" t="str">
            <v>ВВГнг-LS 2х  2,5</v>
          </cell>
          <cell r="FQ548">
            <v>16.91</v>
          </cell>
        </row>
        <row r="549">
          <cell r="A549" t="str">
            <v>ВВГнг-LS 2х  4</v>
          </cell>
          <cell r="FQ549">
            <v>26.04</v>
          </cell>
        </row>
        <row r="550">
          <cell r="A550" t="str">
            <v>ВВГнг-LS 2х  6</v>
          </cell>
          <cell r="FQ550">
            <v>35.549999999999997</v>
          </cell>
        </row>
        <row r="551">
          <cell r="A551" t="str">
            <v>ВВГнг-LS 2х 10</v>
          </cell>
          <cell r="FQ551">
            <v>52.37</v>
          </cell>
        </row>
        <row r="552">
          <cell r="A552" t="str">
            <v>ВВГнг-LS 2х 16</v>
          </cell>
          <cell r="FQ552">
            <v>87.08</v>
          </cell>
        </row>
        <row r="553">
          <cell r="A553" t="str">
            <v>ВВГнг-LS-п 3х1,5</v>
          </cell>
          <cell r="FQ553">
            <v>15.92</v>
          </cell>
        </row>
        <row r="554">
          <cell r="A554" t="str">
            <v>ВВГнг-LS-п 3х2,5</v>
          </cell>
          <cell r="FQ554">
            <v>23.17</v>
          </cell>
        </row>
        <row r="555">
          <cell r="A555" t="str">
            <v>ВВГнг-LS-п 3х4</v>
          </cell>
          <cell r="FQ555">
            <v>30.76</v>
          </cell>
        </row>
        <row r="556">
          <cell r="A556" t="str">
            <v>ВВГнг-LS-п 3х6</v>
          </cell>
          <cell r="FQ556">
            <v>46.42</v>
          </cell>
        </row>
        <row r="557">
          <cell r="A557" t="str">
            <v>ВВГнг-LS 3х  1,5</v>
          </cell>
          <cell r="FQ557">
            <v>15.72</v>
          </cell>
        </row>
        <row r="558">
          <cell r="A558" t="str">
            <v>ВВГнг-LS 3х  2,5</v>
          </cell>
          <cell r="FQ558">
            <v>22.97</v>
          </cell>
        </row>
        <row r="559">
          <cell r="A559" t="str">
            <v>ВВГнг-LS 3х  4</v>
          </cell>
          <cell r="FQ559">
            <v>31.22</v>
          </cell>
        </row>
        <row r="560">
          <cell r="A560" t="str">
            <v>ВВГнг-LS 3х  6</v>
          </cell>
          <cell r="FQ560">
            <v>45.21</v>
          </cell>
        </row>
        <row r="561">
          <cell r="A561" t="str">
            <v>ВВГнг-LS 3х 10</v>
          </cell>
          <cell r="FQ561">
            <v>68.709999999999994</v>
          </cell>
        </row>
        <row r="562">
          <cell r="A562" t="str">
            <v>ВВГнг-LS 3х 16</v>
          </cell>
          <cell r="FQ562">
            <v>104.49</v>
          </cell>
        </row>
        <row r="563">
          <cell r="A563" t="str">
            <v>ВВГнг-LS 3х 25</v>
          </cell>
          <cell r="FQ563">
            <v>174.13</v>
          </cell>
        </row>
        <row r="564">
          <cell r="A564" t="str">
            <v>ВВГнг-LS 3х 35</v>
          </cell>
          <cell r="FQ564">
            <v>233.95</v>
          </cell>
        </row>
        <row r="565">
          <cell r="A565" t="str">
            <v>ВВГнг-LS 3х 50</v>
          </cell>
          <cell r="FQ565">
            <v>288.2</v>
          </cell>
        </row>
        <row r="566">
          <cell r="A566" t="str">
            <v>ВВГнг-LS 3х  2,5+1х1,5</v>
          </cell>
          <cell r="FQ566">
            <v>28.56</v>
          </cell>
        </row>
        <row r="567">
          <cell r="A567" t="str">
            <v>ВВГнг-LS 3х  4+1х2,5</v>
          </cell>
          <cell r="FQ567">
            <v>40.049999999999997</v>
          </cell>
        </row>
        <row r="568">
          <cell r="A568" t="str">
            <v>ВВГнг-LS 3х  6+1х4</v>
          </cell>
          <cell r="FQ568">
            <v>56.63</v>
          </cell>
        </row>
        <row r="569">
          <cell r="A569" t="str">
            <v>ВВГнг-LS 3х 10+1х6</v>
          </cell>
          <cell r="FQ569">
            <v>79.33</v>
          </cell>
        </row>
        <row r="570">
          <cell r="A570" t="str">
            <v>ВВГнг-LS 3х 16+1х10</v>
          </cell>
          <cell r="FQ570">
            <v>127.08</v>
          </cell>
        </row>
        <row r="571">
          <cell r="A571" t="str">
            <v>ВВГнг-LS 3х 25+1х16</v>
          </cell>
          <cell r="FQ571">
            <v>188.07</v>
          </cell>
        </row>
        <row r="572">
          <cell r="A572" t="str">
            <v>ВВГнг-LS 3х 35+1х16</v>
          </cell>
          <cell r="FQ572">
            <v>239.63</v>
          </cell>
        </row>
        <row r="573">
          <cell r="A573" t="str">
            <v>ВВГнг-LS 3х 50+1х25</v>
          </cell>
          <cell r="FQ573">
            <v>314.54000000000002</v>
          </cell>
        </row>
        <row r="574">
          <cell r="A574" t="str">
            <v>ВВГнг-LS 3х 70+1х35</v>
          </cell>
          <cell r="FQ574">
            <v>540.17999999999995</v>
          </cell>
        </row>
        <row r="575">
          <cell r="A575" t="str">
            <v>ВВГнг-LS 3х 95+1х50</v>
          </cell>
          <cell r="FQ575">
            <v>578.62</v>
          </cell>
        </row>
        <row r="576">
          <cell r="A576" t="str">
            <v>ВВГнг-LS 3х120+1х70</v>
          </cell>
          <cell r="FQ576">
            <v>725.34</v>
          </cell>
        </row>
        <row r="577">
          <cell r="A577" t="str">
            <v>ВВГнг-LS 3х150+1х70</v>
          </cell>
          <cell r="FQ577">
            <v>855.46</v>
          </cell>
        </row>
        <row r="578">
          <cell r="A578" t="str">
            <v>ВВГнг-LS 3х185+1х95</v>
          </cell>
          <cell r="FQ578">
            <v>1385.96</v>
          </cell>
        </row>
        <row r="579">
          <cell r="A579" t="str">
            <v>ВВГнг-LS 3х240+1х120</v>
          </cell>
          <cell r="FQ579">
            <v>1801.93</v>
          </cell>
        </row>
        <row r="580">
          <cell r="A580" t="str">
            <v>ВВГнг-LS 4х  1,5</v>
          </cell>
          <cell r="FQ580">
            <v>21.8</v>
          </cell>
        </row>
        <row r="581">
          <cell r="A581" t="str">
            <v>ВВГнг-LS 4х  2,5</v>
          </cell>
          <cell r="FQ581">
            <v>30.67</v>
          </cell>
        </row>
        <row r="582">
          <cell r="A582" t="str">
            <v>ВВГнг-LS 4х  4</v>
          </cell>
          <cell r="FQ582">
            <v>43.1</v>
          </cell>
        </row>
        <row r="583">
          <cell r="A583" t="str">
            <v>ВВГнг-LS 4х  6</v>
          </cell>
          <cell r="FQ583">
            <v>58.09</v>
          </cell>
        </row>
        <row r="584">
          <cell r="A584" t="str">
            <v>ВВГнг-LS 4х 10</v>
          </cell>
          <cell r="FQ584">
            <v>89.06</v>
          </cell>
        </row>
        <row r="585">
          <cell r="A585" t="str">
            <v>ВВГнг-LS 4х 16</v>
          </cell>
          <cell r="FQ585">
            <v>131.61000000000001</v>
          </cell>
        </row>
        <row r="586">
          <cell r="A586" t="str">
            <v>ВВГнг-LS 4х 25</v>
          </cell>
          <cell r="FQ586">
            <v>204.09</v>
          </cell>
        </row>
        <row r="587">
          <cell r="A587" t="str">
            <v>ВВГнг-LS 4х 35</v>
          </cell>
          <cell r="FQ587">
            <v>276.43</v>
          </cell>
        </row>
        <row r="588">
          <cell r="A588" t="str">
            <v>ВВГнг-LS 4х 50</v>
          </cell>
          <cell r="FQ588">
            <v>397.1</v>
          </cell>
        </row>
        <row r="589">
          <cell r="A589" t="str">
            <v>ВВГнг-LS 4х 70</v>
          </cell>
          <cell r="FQ589">
            <v>542.91999999999996</v>
          </cell>
        </row>
        <row r="590">
          <cell r="A590" t="str">
            <v>ВВГнг-LS 4х 95</v>
          </cell>
          <cell r="FQ590">
            <v>742.95</v>
          </cell>
        </row>
        <row r="591">
          <cell r="A591" t="str">
            <v>ВВГнг-LS 4х120</v>
          </cell>
          <cell r="FQ591">
            <v>833.54</v>
          </cell>
        </row>
        <row r="592">
          <cell r="A592" t="str">
            <v>ВВГнг-LS 4х150</v>
          </cell>
          <cell r="FQ592">
            <v>1182.6300000000001</v>
          </cell>
        </row>
        <row r="593">
          <cell r="A593" t="str">
            <v>ВВГнг-LS 4х185</v>
          </cell>
          <cell r="FQ593">
            <v>1322.43</v>
          </cell>
        </row>
        <row r="594">
          <cell r="A594" t="str">
            <v>ВВГнг-LS 4х240</v>
          </cell>
          <cell r="FQ594">
            <v>1895.17</v>
          </cell>
        </row>
        <row r="595">
          <cell r="A595" t="str">
            <v>ВВГнг-LS 5х  1,5</v>
          </cell>
          <cell r="FQ595">
            <v>24.83</v>
          </cell>
        </row>
        <row r="596">
          <cell r="A596" t="str">
            <v>ВВГнг-LS 5х  2,5</v>
          </cell>
          <cell r="FQ596">
            <v>35.01</v>
          </cell>
        </row>
        <row r="597">
          <cell r="A597" t="str">
            <v>ВВГнг-LS 5х  4</v>
          </cell>
          <cell r="FQ597">
            <v>52</v>
          </cell>
        </row>
        <row r="598">
          <cell r="A598" t="str">
            <v>ВВГнг-LS 5х  6</v>
          </cell>
          <cell r="FQ598">
            <v>71.36</v>
          </cell>
        </row>
        <row r="599">
          <cell r="A599" t="str">
            <v>ВВГнг-LS 5х 10</v>
          </cell>
          <cell r="FQ599">
            <v>108.13</v>
          </cell>
        </row>
        <row r="600">
          <cell r="A600" t="str">
            <v>ВВГнг-LS 5х 16</v>
          </cell>
          <cell r="FQ600">
            <v>165</v>
          </cell>
        </row>
        <row r="601">
          <cell r="A601" t="str">
            <v>ВВГнг-LS 5х 25</v>
          </cell>
          <cell r="FQ601">
            <v>250.63</v>
          </cell>
        </row>
        <row r="602">
          <cell r="A602" t="str">
            <v>ВВГнг-LS 5х 35</v>
          </cell>
          <cell r="FQ602">
            <v>346.18</v>
          </cell>
        </row>
        <row r="603">
          <cell r="A603" t="str">
            <v>ВВГнг-LS 5х 50</v>
          </cell>
          <cell r="FQ603">
            <v>486.32</v>
          </cell>
        </row>
        <row r="604">
          <cell r="A604" t="str">
            <v>ВВГнг-LS 5х 70</v>
          </cell>
          <cell r="FQ604">
            <v>691.33</v>
          </cell>
        </row>
        <row r="605">
          <cell r="A605" t="str">
            <v>ВВГнг-LS 5х 95</v>
          </cell>
          <cell r="FQ605">
            <v>928.36</v>
          </cell>
        </row>
        <row r="606">
          <cell r="A606" t="str">
            <v>ВВГнг-LS 5х120</v>
          </cell>
          <cell r="FQ606">
            <v>1156.03</v>
          </cell>
        </row>
        <row r="607">
          <cell r="A607" t="str">
            <v>ВВГнг-LS 5х150</v>
          </cell>
          <cell r="FQ607">
            <v>1398.51</v>
          </cell>
        </row>
        <row r="608">
          <cell r="A608" t="str">
            <v>ВВГнг-LS 5х185</v>
          </cell>
          <cell r="FQ608">
            <v>2793.06</v>
          </cell>
        </row>
        <row r="609">
          <cell r="A609" t="str">
            <v xml:space="preserve"> Кабель медный силовой с заполнением</v>
          </cell>
          <cell r="FQ609">
            <v>0</v>
          </cell>
        </row>
        <row r="610">
          <cell r="A610" t="str">
            <v>ВВГз 2х  1,5</v>
          </cell>
          <cell r="FQ610">
            <v>7.55</v>
          </cell>
        </row>
        <row r="611">
          <cell r="A611" t="str">
            <v>ВВГз 2х  2,5</v>
          </cell>
          <cell r="FQ611">
            <v>11.17</v>
          </cell>
        </row>
        <row r="612">
          <cell r="A612" t="str">
            <v>ВВГз 2х  4</v>
          </cell>
          <cell r="FQ612">
            <v>17.440000000000001</v>
          </cell>
        </row>
        <row r="613">
          <cell r="A613" t="str">
            <v>ВВГз 2х  6</v>
          </cell>
          <cell r="FQ613">
            <v>24.51</v>
          </cell>
        </row>
        <row r="614">
          <cell r="A614" t="str">
            <v>ВВГз 2х 10</v>
          </cell>
          <cell r="FQ614">
            <v>45.51</v>
          </cell>
        </row>
        <row r="615">
          <cell r="A615" t="str">
            <v>ВВГз 3х  1,5</v>
          </cell>
          <cell r="FQ615">
            <v>10.37</v>
          </cell>
        </row>
        <row r="616">
          <cell r="A616" t="str">
            <v>ВВГз 3х  2,5</v>
          </cell>
          <cell r="FQ616">
            <v>16.25</v>
          </cell>
        </row>
        <row r="617">
          <cell r="A617" t="str">
            <v>ВВГз 3х  4</v>
          </cell>
          <cell r="FQ617">
            <v>24.6</v>
          </cell>
        </row>
        <row r="618">
          <cell r="A618" t="str">
            <v>ВВГз 3х  6</v>
          </cell>
          <cell r="FQ618">
            <v>35.07</v>
          </cell>
        </row>
        <row r="619">
          <cell r="A619" t="str">
            <v>ВВГз 3х 10</v>
          </cell>
          <cell r="FQ619">
            <v>57.23</v>
          </cell>
        </row>
        <row r="620">
          <cell r="A620" t="str">
            <v>ВВГз 3х 16</v>
          </cell>
          <cell r="FQ620">
            <v>106</v>
          </cell>
        </row>
        <row r="621">
          <cell r="A621" t="str">
            <v>ВВГз 3х  2,5+1х1,5</v>
          </cell>
          <cell r="FQ621">
            <v>18.77</v>
          </cell>
        </row>
        <row r="622">
          <cell r="A622" t="str">
            <v>ВВГз 3х  4+1х2,5</v>
          </cell>
          <cell r="FQ622">
            <v>28.66</v>
          </cell>
        </row>
        <row r="623">
          <cell r="A623" t="str">
            <v>ВВГз 3х  6+1х4</v>
          </cell>
          <cell r="FQ623">
            <v>41.3</v>
          </cell>
        </row>
        <row r="624">
          <cell r="A624" t="str">
            <v>ВВГз 3х 10+1х6</v>
          </cell>
          <cell r="FQ624">
            <v>73.040000000000006</v>
          </cell>
        </row>
        <row r="625">
          <cell r="A625" t="str">
            <v>ВВГз 3х 16+1х10</v>
          </cell>
          <cell r="FQ625">
            <v>105.88</v>
          </cell>
        </row>
        <row r="626">
          <cell r="A626" t="str">
            <v>ВВГз 4х  1,5</v>
          </cell>
          <cell r="FQ626">
            <v>13.79</v>
          </cell>
        </row>
        <row r="627">
          <cell r="A627" t="str">
            <v>ВВГз 4х  2,5</v>
          </cell>
          <cell r="FQ627">
            <v>20.78</v>
          </cell>
        </row>
        <row r="628">
          <cell r="A628" t="str">
            <v>ВВГз 4х  4</v>
          </cell>
          <cell r="FQ628">
            <v>31.69</v>
          </cell>
        </row>
        <row r="629">
          <cell r="A629" t="str">
            <v>ВВГз 4х  6</v>
          </cell>
          <cell r="FQ629">
            <v>45.47</v>
          </cell>
        </row>
        <row r="630">
          <cell r="A630" t="str">
            <v>ВВГз 4х 10</v>
          </cell>
          <cell r="FQ630">
            <v>72.39</v>
          </cell>
        </row>
        <row r="631">
          <cell r="A631" t="str">
            <v>ВВГз 4х 16</v>
          </cell>
          <cell r="FQ631">
            <v>138.6</v>
          </cell>
        </row>
        <row r="632">
          <cell r="A632" t="str">
            <v>ВВГз 4х 25</v>
          </cell>
          <cell r="FQ632">
            <v>208.27</v>
          </cell>
        </row>
        <row r="633">
          <cell r="A633" t="str">
            <v>ВВГз 4х 35</v>
          </cell>
          <cell r="FQ633">
            <v>243.96</v>
          </cell>
        </row>
        <row r="634">
          <cell r="A634" t="str">
            <v>ВВГз 4х 50</v>
          </cell>
          <cell r="FQ634">
            <v>389.76</v>
          </cell>
        </row>
        <row r="635">
          <cell r="A635" t="str">
            <v>ВВГз 4х 70</v>
          </cell>
          <cell r="FQ635">
            <v>509.13</v>
          </cell>
        </row>
        <row r="636">
          <cell r="A636" t="str">
            <v>ВВГз 4х 95</v>
          </cell>
          <cell r="FQ636">
            <v>721.86</v>
          </cell>
        </row>
        <row r="637">
          <cell r="A637" t="str">
            <v>ВВГз 4х120</v>
          </cell>
          <cell r="FQ637">
            <v>873.26</v>
          </cell>
        </row>
        <row r="638">
          <cell r="A638" t="str">
            <v>ВВГз 4х240</v>
          </cell>
          <cell r="FQ638">
            <v>1761.83</v>
          </cell>
        </row>
        <row r="639">
          <cell r="A639" t="str">
            <v>ВВГз 5х  1,5</v>
          </cell>
          <cell r="FQ639">
            <v>20.92</v>
          </cell>
        </row>
        <row r="640">
          <cell r="A640" t="str">
            <v>ВВГз 5х  2,5</v>
          </cell>
          <cell r="FQ640">
            <v>25.45</v>
          </cell>
        </row>
        <row r="641">
          <cell r="A641" t="str">
            <v>ВВГз 5х  4</v>
          </cell>
          <cell r="FQ641">
            <v>44.77</v>
          </cell>
        </row>
        <row r="642">
          <cell r="A642" t="str">
            <v>ВВГз 5х  6</v>
          </cell>
          <cell r="FQ642">
            <v>56.14</v>
          </cell>
        </row>
        <row r="643">
          <cell r="A643" t="str">
            <v>ВВГз 5х 10</v>
          </cell>
          <cell r="FQ643">
            <v>102</v>
          </cell>
        </row>
        <row r="644">
          <cell r="A644" t="str">
            <v>ВВГз 5х 16</v>
          </cell>
          <cell r="FQ644">
            <v>170.24</v>
          </cell>
        </row>
        <row r="645">
          <cell r="A645" t="str">
            <v>ВВГз 5х 25</v>
          </cell>
          <cell r="FQ645">
            <v>257.20999999999998</v>
          </cell>
        </row>
        <row r="646">
          <cell r="A646" t="str">
            <v>ВВГз 5х 35</v>
          </cell>
          <cell r="FQ646">
            <v>346.38</v>
          </cell>
        </row>
        <row r="647">
          <cell r="A647" t="str">
            <v xml:space="preserve"> Кабель медный бронированный</v>
          </cell>
          <cell r="FQ647">
            <v>0</v>
          </cell>
        </row>
        <row r="648">
          <cell r="A648" t="str">
            <v>ВБбШв 3х 2,5</v>
          </cell>
          <cell r="FQ648">
            <v>32.15</v>
          </cell>
        </row>
        <row r="649">
          <cell r="A649" t="str">
            <v>ВБбШв 3х 4</v>
          </cell>
          <cell r="FQ649">
            <v>41.3</v>
          </cell>
        </row>
        <row r="650">
          <cell r="A650" t="str">
            <v>ВБбШв 3х 6</v>
          </cell>
          <cell r="FQ650">
            <v>52.78</v>
          </cell>
        </row>
        <row r="651">
          <cell r="A651" t="str">
            <v>ВБбШв 3х 10</v>
          </cell>
          <cell r="FQ651">
            <v>70.819999999999993</v>
          </cell>
        </row>
        <row r="652">
          <cell r="A652" t="str">
            <v>ВБбШв 3х 16</v>
          </cell>
          <cell r="FQ652">
            <v>116.09</v>
          </cell>
        </row>
        <row r="653">
          <cell r="A653" t="str">
            <v>ВБбШв 3х 25</v>
          </cell>
          <cell r="FQ653">
            <v>149.36000000000001</v>
          </cell>
        </row>
        <row r="654">
          <cell r="A654" t="str">
            <v>ВБбШв 3х 35</v>
          </cell>
          <cell r="FQ654">
            <v>214.15</v>
          </cell>
        </row>
        <row r="655">
          <cell r="A655" t="str">
            <v>ВБбШв 3х 50</v>
          </cell>
          <cell r="FQ655">
            <v>262.77999999999997</v>
          </cell>
        </row>
        <row r="656">
          <cell r="A656" t="str">
            <v>ВБбШв 3х 70</v>
          </cell>
          <cell r="FQ656">
            <v>402.32</v>
          </cell>
        </row>
        <row r="657">
          <cell r="A657" t="str">
            <v>ВБбШв 3х 95</v>
          </cell>
          <cell r="FQ657">
            <v>545.99</v>
          </cell>
        </row>
        <row r="658">
          <cell r="A658" t="str">
            <v>ВБбШв 3х120</v>
          </cell>
          <cell r="FQ658">
            <v>616.16999999999996</v>
          </cell>
        </row>
        <row r="659">
          <cell r="A659" t="str">
            <v>ВБбШв 3х185</v>
          </cell>
          <cell r="FQ659">
            <v>928.92</v>
          </cell>
        </row>
        <row r="660">
          <cell r="A660" t="str">
            <v>ВБбШв 3х240</v>
          </cell>
          <cell r="FQ660">
            <v>1216.7</v>
          </cell>
        </row>
        <row r="661">
          <cell r="A661" t="str">
            <v>ВБбШв 3х 4+1х2,5</v>
          </cell>
          <cell r="FQ661">
            <v>47.36</v>
          </cell>
        </row>
        <row r="662">
          <cell r="A662" t="str">
            <v>ВБбШв 3х 6+1х4</v>
          </cell>
          <cell r="FQ662">
            <v>58.26</v>
          </cell>
        </row>
        <row r="663">
          <cell r="A663" t="str">
            <v>ВБбШв 3х10+1х6</v>
          </cell>
          <cell r="FQ663">
            <v>81.95</v>
          </cell>
        </row>
        <row r="664">
          <cell r="A664" t="str">
            <v>ВБбШв 3х16+1х10</v>
          </cell>
          <cell r="FQ664">
            <v>127.23</v>
          </cell>
        </row>
        <row r="665">
          <cell r="A665" t="str">
            <v>ВБбШв 3х25+1х16</v>
          </cell>
          <cell r="FQ665">
            <v>174.94</v>
          </cell>
        </row>
        <row r="666">
          <cell r="A666" t="str">
            <v>ВБбШв 3х35+1х16</v>
          </cell>
          <cell r="FQ666">
            <v>225.08</v>
          </cell>
        </row>
        <row r="667">
          <cell r="A667" t="str">
            <v>ВБбШв 3х50+1х25</v>
          </cell>
          <cell r="FQ667">
            <v>303.57</v>
          </cell>
        </row>
        <row r="668">
          <cell r="A668" t="str">
            <v>ВБбШв 3х70+1х35</v>
          </cell>
          <cell r="FQ668">
            <v>434.8</v>
          </cell>
        </row>
        <row r="669">
          <cell r="A669" t="str">
            <v>ВБбШв 3х95+1х50</v>
          </cell>
          <cell r="FQ669">
            <v>580.26</v>
          </cell>
        </row>
        <row r="670">
          <cell r="A670" t="str">
            <v>ВБбШв 3х120+1х70</v>
          </cell>
          <cell r="FQ670">
            <v>740.13</v>
          </cell>
        </row>
        <row r="671">
          <cell r="A671" t="str">
            <v>ВБбШв 3х150+1х70</v>
          </cell>
          <cell r="FQ671">
            <v>872.4</v>
          </cell>
        </row>
        <row r="672">
          <cell r="A672" t="str">
            <v>ВБбШв 3х185+1х95</v>
          </cell>
          <cell r="FQ672">
            <v>1093.8900000000001</v>
          </cell>
        </row>
        <row r="673">
          <cell r="A673" t="str">
            <v>ВБбШв 4х 2,5</v>
          </cell>
          <cell r="FQ673">
            <v>34.08</v>
          </cell>
        </row>
        <row r="674">
          <cell r="A674" t="str">
            <v>ВБбШв 4х 4</v>
          </cell>
          <cell r="FQ674">
            <v>44.33</v>
          </cell>
        </row>
        <row r="675">
          <cell r="A675" t="str">
            <v>ВБбШв 4х 6</v>
          </cell>
          <cell r="FQ675">
            <v>57.64</v>
          </cell>
        </row>
        <row r="676">
          <cell r="A676" t="str">
            <v>ВБбШв 4х 10</v>
          </cell>
          <cell r="FQ676">
            <v>87.01</v>
          </cell>
        </row>
        <row r="677">
          <cell r="A677" t="str">
            <v>ВБбШв 4х 16</v>
          </cell>
          <cell r="FQ677">
            <v>124.5</v>
          </cell>
        </row>
        <row r="678">
          <cell r="A678" t="str">
            <v>ВБбШв 4х 25</v>
          </cell>
          <cell r="FQ678">
            <v>184.5</v>
          </cell>
        </row>
        <row r="679">
          <cell r="A679" t="str">
            <v>ВБбШв 4х 35</v>
          </cell>
          <cell r="FQ679">
            <v>246.63</v>
          </cell>
        </row>
        <row r="680">
          <cell r="A680" t="str">
            <v>ВБбШв 4х 50</v>
          </cell>
          <cell r="FQ680">
            <v>357.66</v>
          </cell>
        </row>
        <row r="681">
          <cell r="A681" t="str">
            <v>ВБбШв 4х 70</v>
          </cell>
          <cell r="FQ681">
            <v>487.09</v>
          </cell>
        </row>
        <row r="682">
          <cell r="A682" t="str">
            <v>ВБбШв 4х 95</v>
          </cell>
          <cell r="FQ682">
            <v>658.5</v>
          </cell>
        </row>
        <row r="683">
          <cell r="A683" t="str">
            <v>ВБбШв 4х120</v>
          </cell>
          <cell r="FQ683">
            <v>803.08</v>
          </cell>
        </row>
        <row r="684">
          <cell r="A684" t="str">
            <v>ВБбШв 4х150</v>
          </cell>
          <cell r="FQ684">
            <v>1003.67</v>
          </cell>
        </row>
        <row r="685">
          <cell r="A685" t="str">
            <v>ВБбШв 4х185</v>
          </cell>
          <cell r="FQ685">
            <v>1219.6099999999999</v>
          </cell>
        </row>
        <row r="686">
          <cell r="A686" t="str">
            <v>ВБбШв 4х240</v>
          </cell>
          <cell r="FQ686">
            <v>1598.61</v>
          </cell>
        </row>
        <row r="687">
          <cell r="A687" t="str">
            <v>ВБбШв 5х2,5</v>
          </cell>
          <cell r="FQ687">
            <v>42.77</v>
          </cell>
        </row>
        <row r="688">
          <cell r="A688" t="str">
            <v>ВБбШв 5х4</v>
          </cell>
          <cell r="FQ688">
            <v>58.36</v>
          </cell>
        </row>
        <row r="689">
          <cell r="A689" t="str">
            <v>ВБбШв 5х6</v>
          </cell>
          <cell r="FQ689">
            <v>76.349999999999994</v>
          </cell>
        </row>
        <row r="690">
          <cell r="A690" t="str">
            <v>ВБбШв 5х10</v>
          </cell>
          <cell r="FQ690">
            <v>118.96</v>
          </cell>
        </row>
        <row r="691">
          <cell r="A691" t="str">
            <v>ВБбШв 5х16</v>
          </cell>
          <cell r="FQ691">
            <v>172.8</v>
          </cell>
        </row>
        <row r="692">
          <cell r="A692" t="str">
            <v>ВБбШв 5х25</v>
          </cell>
          <cell r="FQ692">
            <v>256.83</v>
          </cell>
        </row>
        <row r="693">
          <cell r="A693" t="str">
            <v>ВБбШв 5х35</v>
          </cell>
          <cell r="FQ693">
            <v>343.55</v>
          </cell>
        </row>
        <row r="694">
          <cell r="A694" t="str">
            <v>ВБбШв 5х50</v>
          </cell>
          <cell r="FQ694">
            <v>453.33</v>
          </cell>
        </row>
        <row r="695">
          <cell r="A695" t="str">
            <v>ВБбШв 5х70</v>
          </cell>
          <cell r="FQ695">
            <v>609.46</v>
          </cell>
        </row>
        <row r="696">
          <cell r="A696" t="str">
            <v>ВБбШв 5х95</v>
          </cell>
          <cell r="FQ696">
            <v>819.46</v>
          </cell>
        </row>
        <row r="697">
          <cell r="A697" t="str">
            <v>ВБбШв 5х120</v>
          </cell>
          <cell r="FQ697">
            <v>1020.27</v>
          </cell>
        </row>
        <row r="698">
          <cell r="A698" t="str">
            <v>ВБбШв 5х150</v>
          </cell>
          <cell r="FQ698">
            <v>1258.1199999999999</v>
          </cell>
        </row>
        <row r="699">
          <cell r="A699" t="str">
            <v>ВБбШв 5х185</v>
          </cell>
          <cell r="FQ699">
            <v>1711.72</v>
          </cell>
        </row>
        <row r="700">
          <cell r="A700" t="str">
            <v>ВБбШв 5х240</v>
          </cell>
          <cell r="FQ700">
            <v>2221.75</v>
          </cell>
        </row>
        <row r="701">
          <cell r="A701" t="str">
            <v>ВБбШнг 3х 2,5</v>
          </cell>
          <cell r="FQ701">
            <v>41.42</v>
          </cell>
        </row>
        <row r="702">
          <cell r="A702" t="str">
            <v>ВБбШнг 3х 4</v>
          </cell>
          <cell r="FQ702">
            <v>49.07</v>
          </cell>
        </row>
        <row r="703">
          <cell r="A703" t="str">
            <v>ВБбШнг 3х 6</v>
          </cell>
          <cell r="FQ703">
            <v>56.78</v>
          </cell>
        </row>
        <row r="704">
          <cell r="A704" t="str">
            <v>ВБбШнг 3х 10</v>
          </cell>
          <cell r="FQ704">
            <v>88.95</v>
          </cell>
        </row>
        <row r="705">
          <cell r="A705" t="str">
            <v>ВБбШнг 3х 16</v>
          </cell>
          <cell r="FQ705">
            <v>122.86</v>
          </cell>
        </row>
        <row r="706">
          <cell r="A706" t="str">
            <v>ВБбШнг 3х 25</v>
          </cell>
          <cell r="FQ706">
            <v>182.88</v>
          </cell>
        </row>
        <row r="707">
          <cell r="A707" t="str">
            <v>ВБбШнг 3х 35</v>
          </cell>
          <cell r="FQ707">
            <v>242.39</v>
          </cell>
        </row>
        <row r="708">
          <cell r="A708" t="str">
            <v>ВБбШнг 3х 50</v>
          </cell>
          <cell r="FQ708">
            <v>336.4</v>
          </cell>
        </row>
        <row r="709">
          <cell r="A709" t="str">
            <v>ВБбШнг 3х 70</v>
          </cell>
          <cell r="FQ709">
            <v>446.6</v>
          </cell>
        </row>
        <row r="710">
          <cell r="A710" t="str">
            <v>ВБбШнг 3х 95</v>
          </cell>
          <cell r="FQ710">
            <v>599.20000000000005</v>
          </cell>
        </row>
        <row r="711">
          <cell r="A711" t="str">
            <v>ВБбШнг 3х120</v>
          </cell>
          <cell r="FQ711">
            <v>743.13</v>
          </cell>
        </row>
        <row r="712">
          <cell r="A712" t="str">
            <v>ВБбШнг 3х150</v>
          </cell>
          <cell r="FQ712">
            <v>905.68</v>
          </cell>
        </row>
        <row r="713">
          <cell r="A713" t="str">
            <v>ВБбШнг 3х185</v>
          </cell>
          <cell r="FQ713">
            <v>1111.1099999999999</v>
          </cell>
        </row>
        <row r="714">
          <cell r="A714" t="str">
            <v>ВБбШнг 3х240</v>
          </cell>
          <cell r="FQ714">
            <v>1436.55</v>
          </cell>
        </row>
        <row r="715">
          <cell r="A715" t="str">
            <v>ВБбШнг 3х 4+1х2,5</v>
          </cell>
          <cell r="FQ715">
            <v>55.06</v>
          </cell>
        </row>
        <row r="716">
          <cell r="A716" t="str">
            <v>ВБбШнг 3х 6+1х4</v>
          </cell>
          <cell r="FQ716">
            <v>73.05</v>
          </cell>
        </row>
        <row r="717">
          <cell r="A717" t="str">
            <v>ВБбШнг 3х10+1х6</v>
          </cell>
          <cell r="FQ717">
            <v>95.09</v>
          </cell>
        </row>
        <row r="718">
          <cell r="A718" t="str">
            <v>ВБбШнг 3х16+1х10</v>
          </cell>
          <cell r="FQ718">
            <v>133.33000000000001</v>
          </cell>
        </row>
        <row r="719">
          <cell r="A719" t="str">
            <v>ВБбШнг 3х25+1х16</v>
          </cell>
          <cell r="FQ719">
            <v>201.82</v>
          </cell>
        </row>
        <row r="720">
          <cell r="A720" t="str">
            <v>ВБбШнг 3х35+1х16</v>
          </cell>
          <cell r="FQ720">
            <v>245.41</v>
          </cell>
        </row>
        <row r="721">
          <cell r="A721" t="str">
            <v>ВБбШнг 3х50+1х25</v>
          </cell>
          <cell r="FQ721">
            <v>340.77</v>
          </cell>
        </row>
        <row r="722">
          <cell r="A722" t="str">
            <v>ВБбШнг 3х70+1х35</v>
          </cell>
          <cell r="FQ722">
            <v>474.06</v>
          </cell>
        </row>
        <row r="723">
          <cell r="A723" t="str">
            <v>ВБбШнг 3х95+1х50</v>
          </cell>
          <cell r="FQ723">
            <v>590.05999999999995</v>
          </cell>
        </row>
        <row r="724">
          <cell r="A724" t="str">
            <v>ВБбШнг 3х120+1х70</v>
          </cell>
          <cell r="FQ724">
            <v>746.58</v>
          </cell>
        </row>
        <row r="725">
          <cell r="A725" t="str">
            <v>ВБбШнг 3х150+1х70</v>
          </cell>
          <cell r="FQ725">
            <v>887.65</v>
          </cell>
        </row>
        <row r="726">
          <cell r="A726" t="str">
            <v>ВБбШнг 3х185+1х95</v>
          </cell>
          <cell r="FQ726">
            <v>1204.96</v>
          </cell>
        </row>
        <row r="727">
          <cell r="A727" t="str">
            <v>ВБбШнг 4х 2,5</v>
          </cell>
          <cell r="FQ727">
            <v>45.39</v>
          </cell>
        </row>
        <row r="728">
          <cell r="A728" t="str">
            <v>ВБбШнг 4х 4</v>
          </cell>
          <cell r="FQ728">
            <v>58.78</v>
          </cell>
        </row>
        <row r="729">
          <cell r="A729" t="str">
            <v>ВБбШнг 4х 6</v>
          </cell>
          <cell r="FQ729">
            <v>65.13</v>
          </cell>
        </row>
        <row r="730">
          <cell r="A730" t="str">
            <v>ВБбШнг 4х 10</v>
          </cell>
          <cell r="FQ730">
            <v>102.63</v>
          </cell>
        </row>
        <row r="731">
          <cell r="A731" t="str">
            <v>ВБбШнг 4х 16</v>
          </cell>
          <cell r="FQ731">
            <v>154.57</v>
          </cell>
        </row>
        <row r="732">
          <cell r="A732" t="str">
            <v>ВБбШнг 4х 25</v>
          </cell>
          <cell r="FQ732">
            <v>222.71</v>
          </cell>
        </row>
        <row r="733">
          <cell r="A733" t="str">
            <v>ВБбШнг 4х 35</v>
          </cell>
          <cell r="FQ733">
            <v>299.48</v>
          </cell>
        </row>
        <row r="734">
          <cell r="A734" t="str">
            <v>ВБбШнг 4х 50</v>
          </cell>
          <cell r="FQ734">
            <v>380.99</v>
          </cell>
        </row>
        <row r="735">
          <cell r="A735" t="str">
            <v>ВБбШнг 4х 70</v>
          </cell>
          <cell r="FQ735">
            <v>514.44000000000005</v>
          </cell>
        </row>
        <row r="736">
          <cell r="A736" t="str">
            <v>ВБбШнг 4х 95</v>
          </cell>
          <cell r="FQ736">
            <v>704.52</v>
          </cell>
        </row>
        <row r="737">
          <cell r="A737" t="str">
            <v>ВБбШнг 4х120</v>
          </cell>
          <cell r="FQ737">
            <v>898.66</v>
          </cell>
        </row>
        <row r="738">
          <cell r="A738" t="str">
            <v>ВБбШнг 4х150</v>
          </cell>
          <cell r="FQ738">
            <v>1092.1500000000001</v>
          </cell>
        </row>
        <row r="739">
          <cell r="A739" t="str">
            <v>ВБбШнг 4х185</v>
          </cell>
          <cell r="FQ739">
            <v>1309.9100000000001</v>
          </cell>
        </row>
        <row r="740">
          <cell r="A740" t="str">
            <v>ВБбШнг 4х240</v>
          </cell>
          <cell r="FQ740">
            <v>1699.85</v>
          </cell>
        </row>
        <row r="741">
          <cell r="A741" t="str">
            <v>ВБбШнг 5х6</v>
          </cell>
          <cell r="FQ741">
            <v>78.069999999999993</v>
          </cell>
        </row>
        <row r="742">
          <cell r="A742" t="str">
            <v>ВБбШнг 5х10</v>
          </cell>
          <cell r="FQ742">
            <v>130.04</v>
          </cell>
        </row>
        <row r="743">
          <cell r="A743" t="str">
            <v>ВБбШнг 5х16</v>
          </cell>
          <cell r="FQ743">
            <v>186.17</v>
          </cell>
        </row>
        <row r="744">
          <cell r="A744" t="str">
            <v>ВБбШнг 5х25</v>
          </cell>
          <cell r="FQ744">
            <v>272.69</v>
          </cell>
        </row>
        <row r="745">
          <cell r="A745" t="str">
            <v>ВБбШнг 5х35</v>
          </cell>
          <cell r="FQ745">
            <v>361.02</v>
          </cell>
        </row>
        <row r="746">
          <cell r="A746" t="str">
            <v>ВБбШнг 5х50</v>
          </cell>
          <cell r="FQ746">
            <v>471.43</v>
          </cell>
        </row>
        <row r="747">
          <cell r="A747" t="str">
            <v>ВБбШнг 5х70</v>
          </cell>
          <cell r="FQ747">
            <v>629.83000000000004</v>
          </cell>
        </row>
        <row r="748">
          <cell r="A748" t="str">
            <v>ВБбШнг 5х95</v>
          </cell>
          <cell r="FQ748">
            <v>843.79</v>
          </cell>
        </row>
        <row r="749">
          <cell r="A749" t="str">
            <v>ВБбШнг 5х120</v>
          </cell>
          <cell r="FQ749">
            <v>1046.6199999999999</v>
          </cell>
        </row>
        <row r="750">
          <cell r="A750" t="str">
            <v xml:space="preserve"> Кабель алюминиевый силовой</v>
          </cell>
        </row>
        <row r="751">
          <cell r="A751" t="str">
            <v>АВВГ 1х  2,5</v>
          </cell>
          <cell r="FQ751">
            <v>1.96</v>
          </cell>
        </row>
        <row r="752">
          <cell r="A752" t="str">
            <v>АВВГ 1х  4</v>
          </cell>
          <cell r="FQ752">
            <v>2.66</v>
          </cell>
        </row>
        <row r="753">
          <cell r="A753" t="str">
            <v>АВВГ 1х  6</v>
          </cell>
          <cell r="FQ753">
            <v>3.36</v>
          </cell>
        </row>
        <row r="754">
          <cell r="A754" t="str">
            <v>АВВГ 1х 10</v>
          </cell>
          <cell r="FQ754">
            <v>5.0999999999999996</v>
          </cell>
        </row>
        <row r="755">
          <cell r="A755" t="str">
            <v>АВВГ 1х 16</v>
          </cell>
          <cell r="FQ755">
            <v>7.46</v>
          </cell>
        </row>
        <row r="756">
          <cell r="A756" t="str">
            <v>АВВГ 1х 25</v>
          </cell>
          <cell r="FQ756">
            <v>10.91</v>
          </cell>
        </row>
        <row r="757">
          <cell r="A757" t="str">
            <v>АВВГ 1х 35</v>
          </cell>
          <cell r="FQ757">
            <v>13.81</v>
          </cell>
        </row>
        <row r="758">
          <cell r="A758" t="str">
            <v>АВВГ 1х 50</v>
          </cell>
          <cell r="FQ758">
            <v>19.3</v>
          </cell>
        </row>
        <row r="759">
          <cell r="A759" t="str">
            <v>АВВГ 1х 70</v>
          </cell>
          <cell r="FQ759">
            <v>26.44</v>
          </cell>
        </row>
        <row r="760">
          <cell r="A760" t="str">
            <v>АВВГ 1х 95</v>
          </cell>
          <cell r="FQ760">
            <v>35.729999999999997</v>
          </cell>
        </row>
        <row r="761">
          <cell r="A761" t="str">
            <v>АВВГ 1х120</v>
          </cell>
          <cell r="FQ761">
            <v>43.44</v>
          </cell>
        </row>
        <row r="762">
          <cell r="A762" t="str">
            <v>АВВГ 1х150</v>
          </cell>
          <cell r="FQ762">
            <v>59.06</v>
          </cell>
        </row>
        <row r="763">
          <cell r="A763" t="str">
            <v>АВВГ 1х185</v>
          </cell>
          <cell r="FQ763">
            <v>71.739999999999995</v>
          </cell>
        </row>
        <row r="764">
          <cell r="A764" t="str">
            <v>АВВГ 1х240</v>
          </cell>
          <cell r="FQ764">
            <v>90.97</v>
          </cell>
        </row>
        <row r="765">
          <cell r="A765" t="str">
            <v>АВВГп 2х 2,5</v>
          </cell>
          <cell r="FQ765">
            <v>2.77</v>
          </cell>
        </row>
        <row r="766">
          <cell r="A766" t="str">
            <v>АВВГп 2х 4</v>
          </cell>
          <cell r="FQ766">
            <v>3.93</v>
          </cell>
        </row>
        <row r="767">
          <cell r="A767" t="str">
            <v>АВВГп 2х 6</v>
          </cell>
          <cell r="FQ767">
            <v>5.17</v>
          </cell>
        </row>
        <row r="768">
          <cell r="A768" t="str">
            <v>АВВГп 2х10</v>
          </cell>
          <cell r="FQ768">
            <v>8.43</v>
          </cell>
        </row>
        <row r="769">
          <cell r="A769" t="str">
            <v>АВВГп 2х 16</v>
          </cell>
          <cell r="FQ769">
            <v>12.75</v>
          </cell>
        </row>
        <row r="770">
          <cell r="A770" t="str">
            <v>АВВГ 2х 25</v>
          </cell>
          <cell r="FQ770">
            <v>18.79</v>
          </cell>
        </row>
        <row r="771">
          <cell r="A771" t="str">
            <v>АВВГ 2х 35</v>
          </cell>
          <cell r="FQ771">
            <v>29.59</v>
          </cell>
        </row>
        <row r="772">
          <cell r="A772" t="str">
            <v>АВВГ 2х 50</v>
          </cell>
          <cell r="FQ772">
            <v>44.78</v>
          </cell>
        </row>
        <row r="773">
          <cell r="A773" t="str">
            <v>АВВГ 2х 70</v>
          </cell>
          <cell r="FQ773">
            <v>55.64</v>
          </cell>
        </row>
        <row r="774">
          <cell r="A774" t="str">
            <v>АВВГ 2х 95</v>
          </cell>
          <cell r="FQ774">
            <v>75.23</v>
          </cell>
        </row>
        <row r="775">
          <cell r="A775" t="str">
            <v>АВВГ 2х120</v>
          </cell>
          <cell r="FQ775">
            <v>96.3</v>
          </cell>
        </row>
        <row r="776">
          <cell r="A776" t="str">
            <v>АВВГ 2х150</v>
          </cell>
          <cell r="FQ776">
            <v>115.88</v>
          </cell>
        </row>
        <row r="777">
          <cell r="A777" t="str">
            <v>АВВГ 2х185</v>
          </cell>
          <cell r="FQ777">
            <v>159.76</v>
          </cell>
        </row>
        <row r="778">
          <cell r="A778" t="str">
            <v>АВВГ 2х240</v>
          </cell>
          <cell r="FQ778">
            <v>199.34</v>
          </cell>
        </row>
        <row r="779">
          <cell r="A779" t="str">
            <v>АВВГп 3х2,5</v>
          </cell>
          <cell r="FQ779">
            <v>3.94</v>
          </cell>
        </row>
        <row r="780">
          <cell r="A780" t="str">
            <v>АВВГп 3х4</v>
          </cell>
          <cell r="FQ780">
            <v>5.61</v>
          </cell>
        </row>
        <row r="781">
          <cell r="A781" t="str">
            <v>АВВГп 3х6</v>
          </cell>
          <cell r="FQ781">
            <v>8.2899999999999991</v>
          </cell>
        </row>
        <row r="782">
          <cell r="A782" t="str">
            <v>АВВГ 3х10</v>
          </cell>
          <cell r="FQ782">
            <v>12.93</v>
          </cell>
        </row>
        <row r="783">
          <cell r="A783" t="str">
            <v>АВВГ 3х 16</v>
          </cell>
          <cell r="FQ783">
            <v>18.29</v>
          </cell>
        </row>
        <row r="784">
          <cell r="A784" t="str">
            <v>АВВГ 3х 25</v>
          </cell>
          <cell r="FQ784">
            <v>27.97</v>
          </cell>
        </row>
        <row r="785">
          <cell r="A785" t="str">
            <v>АВВГ 3х 35</v>
          </cell>
          <cell r="FQ785">
            <v>38.19</v>
          </cell>
        </row>
        <row r="786">
          <cell r="A786" t="str">
            <v>АВВГ 3х 50</v>
          </cell>
          <cell r="FQ786">
            <v>56.65</v>
          </cell>
        </row>
        <row r="787">
          <cell r="A787" t="str">
            <v>АВВГ 3х 70</v>
          </cell>
          <cell r="FQ787">
            <v>82.26</v>
          </cell>
        </row>
        <row r="788">
          <cell r="A788" t="str">
            <v>АВВГ 3х 95</v>
          </cell>
          <cell r="FQ788">
            <v>116.19</v>
          </cell>
        </row>
        <row r="789">
          <cell r="A789" t="str">
            <v>АВВГ 3х120</v>
          </cell>
          <cell r="FQ789">
            <v>141.22999999999999</v>
          </cell>
        </row>
        <row r="790">
          <cell r="A790" t="str">
            <v>АВВГ 3х150</v>
          </cell>
          <cell r="FQ790">
            <v>166.96</v>
          </cell>
        </row>
        <row r="791">
          <cell r="A791" t="str">
            <v>АВВГ 3х185</v>
          </cell>
          <cell r="FQ791">
            <v>199.73</v>
          </cell>
        </row>
        <row r="792">
          <cell r="A792" t="str">
            <v>АВВГ 3х240</v>
          </cell>
          <cell r="FQ792">
            <v>258.73</v>
          </cell>
        </row>
        <row r="793">
          <cell r="A793" t="str">
            <v>АВВГ 3х  4+1х2,5</v>
          </cell>
          <cell r="FQ793">
            <v>7.5</v>
          </cell>
        </row>
        <row r="794">
          <cell r="A794" t="str">
            <v>АВВГ 3х  6+1х4</v>
          </cell>
          <cell r="FQ794">
            <v>9.5</v>
          </cell>
        </row>
        <row r="795">
          <cell r="A795" t="str">
            <v>АВВГ 3х 10+1х6</v>
          </cell>
          <cell r="FQ795">
            <v>14.73</v>
          </cell>
        </row>
        <row r="796">
          <cell r="A796" t="str">
            <v>АВВГ 3х 16+1х10</v>
          </cell>
          <cell r="FQ796">
            <v>21.91</v>
          </cell>
        </row>
        <row r="797">
          <cell r="A797" t="str">
            <v>АВВГ 3х 25+1х16</v>
          </cell>
          <cell r="FQ797">
            <v>32.340000000000003</v>
          </cell>
        </row>
        <row r="798">
          <cell r="A798" t="str">
            <v>АВВГ 3х 35+1х16</v>
          </cell>
          <cell r="FQ798">
            <v>42.19</v>
          </cell>
        </row>
        <row r="799">
          <cell r="A799" t="str">
            <v>АВВГ 3х 50+1х25</v>
          </cell>
          <cell r="FQ799">
            <v>57.85</v>
          </cell>
        </row>
        <row r="800">
          <cell r="A800" t="str">
            <v>АВВГ 3х 70+1х25</v>
          </cell>
          <cell r="FQ800">
            <v>89.19</v>
          </cell>
        </row>
        <row r="801">
          <cell r="A801" t="str">
            <v>АВВГ 3х 70+1х35</v>
          </cell>
          <cell r="FQ801">
            <v>93.06</v>
          </cell>
        </row>
        <row r="802">
          <cell r="A802" t="str">
            <v>АВВГ 3х 95+1х35</v>
          </cell>
          <cell r="FQ802">
            <v>119.55</v>
          </cell>
        </row>
        <row r="803">
          <cell r="A803" t="str">
            <v>АВВГ 3х 95+1х50</v>
          </cell>
          <cell r="FQ803">
            <v>124.66</v>
          </cell>
        </row>
        <row r="804">
          <cell r="A804" t="str">
            <v>АВВГ 3х120+1х35</v>
          </cell>
          <cell r="FQ804">
            <v>141.47</v>
          </cell>
        </row>
        <row r="805">
          <cell r="A805" t="str">
            <v>АВВГ 3х120+1х70</v>
          </cell>
          <cell r="FQ805">
            <v>155.91999999999999</v>
          </cell>
        </row>
        <row r="806">
          <cell r="A806" t="str">
            <v>АВВГ 3х150+1х70</v>
          </cell>
          <cell r="FQ806">
            <v>187.96</v>
          </cell>
        </row>
        <row r="807">
          <cell r="A807" t="str">
            <v>АВВГ 3х185+1х95</v>
          </cell>
          <cell r="FQ807">
            <v>230.75</v>
          </cell>
        </row>
        <row r="808">
          <cell r="A808" t="str">
            <v>АВВГ 3х240+1х120</v>
          </cell>
          <cell r="FQ808">
            <v>310.08</v>
          </cell>
        </row>
        <row r="809">
          <cell r="A809" t="str">
            <v>АВВГ 4х  2,5</v>
          </cell>
          <cell r="FQ809">
            <v>5.33</v>
          </cell>
        </row>
        <row r="810">
          <cell r="A810" t="str">
            <v>АВВГ 4х  4</v>
          </cell>
          <cell r="FQ810">
            <v>7.84</v>
          </cell>
        </row>
        <row r="811">
          <cell r="A811" t="str">
            <v>АВВГ 4х  6</v>
          </cell>
          <cell r="FQ811">
            <v>10.41</v>
          </cell>
        </row>
        <row r="812">
          <cell r="A812" t="str">
            <v>АВВГ 4х 10</v>
          </cell>
          <cell r="FQ812">
            <v>16.010000000000002</v>
          </cell>
        </row>
        <row r="813">
          <cell r="A813" t="str">
            <v>АВВГ 4х 16</v>
          </cell>
          <cell r="FQ813">
            <v>23.83</v>
          </cell>
        </row>
        <row r="814">
          <cell r="A814" t="str">
            <v>АВВГ 4х 25</v>
          </cell>
          <cell r="FQ814">
            <v>35.6</v>
          </cell>
        </row>
        <row r="815">
          <cell r="A815" t="str">
            <v>АВВГ 4х 35</v>
          </cell>
          <cell r="FQ815">
            <v>46.2</v>
          </cell>
        </row>
        <row r="816">
          <cell r="A816" t="str">
            <v>АВВГ 4х 50</v>
          </cell>
          <cell r="FQ816">
            <v>64.56</v>
          </cell>
        </row>
        <row r="817">
          <cell r="A817" t="str">
            <v>АВВГ 4х 70</v>
          </cell>
          <cell r="FQ817">
            <v>100.06</v>
          </cell>
        </row>
        <row r="818">
          <cell r="A818" t="str">
            <v>АВВГ 4х 95</v>
          </cell>
          <cell r="FQ818">
            <v>138.97</v>
          </cell>
        </row>
        <row r="819">
          <cell r="A819" t="str">
            <v>АВВГ 4х120</v>
          </cell>
          <cell r="FQ819">
            <v>166.75</v>
          </cell>
        </row>
        <row r="820">
          <cell r="A820" t="str">
            <v>АВВГ 4х150</v>
          </cell>
          <cell r="FQ820">
            <v>203.23</v>
          </cell>
        </row>
        <row r="821">
          <cell r="A821" t="str">
            <v>АВВГ 4х185</v>
          </cell>
          <cell r="FQ821">
            <v>251.53</v>
          </cell>
        </row>
        <row r="822">
          <cell r="A822" t="str">
            <v>АВВГ 4х240</v>
          </cell>
          <cell r="FQ822">
            <v>319.67</v>
          </cell>
        </row>
        <row r="823">
          <cell r="A823" t="str">
            <v>АВВГ 5х  2,5</v>
          </cell>
          <cell r="FQ823">
            <v>6.99</v>
          </cell>
        </row>
        <row r="824">
          <cell r="A824" t="str">
            <v>АВВГ 5х  4</v>
          </cell>
          <cell r="FQ824">
            <v>9.86</v>
          </cell>
        </row>
        <row r="825">
          <cell r="A825" t="str">
            <v>АВВГ 5х  6</v>
          </cell>
          <cell r="FQ825">
            <v>13.11</v>
          </cell>
        </row>
        <row r="826">
          <cell r="A826" t="str">
            <v>АВВГ 5х 10</v>
          </cell>
          <cell r="FQ826">
            <v>20.65</v>
          </cell>
        </row>
        <row r="827">
          <cell r="A827" t="str">
            <v>АВВГ 5х 16</v>
          </cell>
          <cell r="FQ827">
            <v>30.57</v>
          </cell>
        </row>
        <row r="828">
          <cell r="A828" t="str">
            <v>АВВГ 5х 25</v>
          </cell>
          <cell r="FQ828">
            <v>44.98</v>
          </cell>
        </row>
        <row r="829">
          <cell r="A829" t="str">
            <v>АВВГ 5х 35</v>
          </cell>
          <cell r="FQ829">
            <v>66.27</v>
          </cell>
        </row>
        <row r="830">
          <cell r="A830" t="str">
            <v>АВВГ 5х 50</v>
          </cell>
          <cell r="FQ830">
            <v>90.21</v>
          </cell>
        </row>
        <row r="831">
          <cell r="A831" t="str">
            <v>АВВГ 5х 70</v>
          </cell>
          <cell r="FQ831">
            <v>142.53</v>
          </cell>
        </row>
        <row r="832">
          <cell r="A832" t="str">
            <v>АВВГ 5х 95</v>
          </cell>
          <cell r="FQ832">
            <v>199.82</v>
          </cell>
        </row>
        <row r="833">
          <cell r="A833" t="str">
            <v>АВВГ 5х120</v>
          </cell>
          <cell r="FQ833">
            <v>245.34</v>
          </cell>
        </row>
        <row r="834">
          <cell r="A834" t="str">
            <v>АВВГ 5х150</v>
          </cell>
          <cell r="FQ834">
            <v>295.3</v>
          </cell>
        </row>
        <row r="835">
          <cell r="A835" t="str">
            <v>АВВГ 5х185</v>
          </cell>
          <cell r="FQ835">
            <v>322.04000000000002</v>
          </cell>
        </row>
        <row r="836">
          <cell r="A836" t="str">
            <v>АВВГнг 1х  2,5</v>
          </cell>
          <cell r="FQ836">
            <v>2.83</v>
          </cell>
        </row>
        <row r="837">
          <cell r="A837" t="str">
            <v>АВВГнг 1х  4</v>
          </cell>
          <cell r="FQ837">
            <v>3.67</v>
          </cell>
        </row>
        <row r="838">
          <cell r="A838" t="str">
            <v>АВВГнг 1х  6</v>
          </cell>
          <cell r="FQ838">
            <v>4.49</v>
          </cell>
        </row>
        <row r="839">
          <cell r="A839" t="str">
            <v>АВВГнг 1х 10</v>
          </cell>
          <cell r="FQ839">
            <v>6.47</v>
          </cell>
        </row>
        <row r="840">
          <cell r="A840" t="str">
            <v>АВВГнг 1х 16</v>
          </cell>
          <cell r="FQ840">
            <v>10.25</v>
          </cell>
        </row>
        <row r="841">
          <cell r="A841" t="str">
            <v>АВВГнг 1х 25</v>
          </cell>
          <cell r="FQ841">
            <v>14.4</v>
          </cell>
        </row>
        <row r="842">
          <cell r="A842" t="str">
            <v>АВВГнг 1х 35</v>
          </cell>
          <cell r="FQ842">
            <v>17.87</v>
          </cell>
        </row>
        <row r="843">
          <cell r="A843" t="str">
            <v>АВВГнг 1х 50</v>
          </cell>
          <cell r="FQ843">
            <v>22.81</v>
          </cell>
        </row>
        <row r="844">
          <cell r="A844" t="str">
            <v>АВВГнг 1х 70</v>
          </cell>
          <cell r="FQ844">
            <v>31.77</v>
          </cell>
        </row>
        <row r="845">
          <cell r="A845" t="str">
            <v>АВВГнг 1х 95</v>
          </cell>
          <cell r="FQ845">
            <v>41.12</v>
          </cell>
        </row>
        <row r="846">
          <cell r="A846" t="str">
            <v>АВВГнг 1х120</v>
          </cell>
          <cell r="FQ846">
            <v>51.06</v>
          </cell>
        </row>
        <row r="847">
          <cell r="A847" t="str">
            <v>АВВГнг 1х150</v>
          </cell>
          <cell r="FQ847">
            <v>66.87</v>
          </cell>
        </row>
        <row r="848">
          <cell r="A848" t="str">
            <v>АВВГнг 1х185</v>
          </cell>
          <cell r="FQ848">
            <v>81.680000000000007</v>
          </cell>
        </row>
        <row r="849">
          <cell r="A849" t="str">
            <v>АВВГнг 1х240</v>
          </cell>
          <cell r="FQ849">
            <v>102.52</v>
          </cell>
        </row>
        <row r="850">
          <cell r="A850" t="str">
            <v>АВВГнг-п 2х  2,5</v>
          </cell>
          <cell r="FQ850">
            <v>4.3</v>
          </cell>
        </row>
        <row r="851">
          <cell r="A851" t="str">
            <v>АВВГнг-п 2х  4</v>
          </cell>
          <cell r="FQ851">
            <v>5.89</v>
          </cell>
        </row>
        <row r="852">
          <cell r="A852" t="str">
            <v>АВВГнг-п 2х  6</v>
          </cell>
          <cell r="FQ852">
            <v>7.48</v>
          </cell>
        </row>
        <row r="853">
          <cell r="A853" t="str">
            <v>АВВГнг-п 2х 10</v>
          </cell>
          <cell r="FQ853">
            <v>11.57</v>
          </cell>
        </row>
        <row r="854">
          <cell r="A854" t="str">
            <v>АВВГнг-п 2х 16</v>
          </cell>
          <cell r="FQ854">
            <v>17.77</v>
          </cell>
        </row>
        <row r="855">
          <cell r="A855" t="str">
            <v>АВВГнг 2х 25</v>
          </cell>
          <cell r="FQ855">
            <v>20.059999999999999</v>
          </cell>
        </row>
        <row r="856">
          <cell r="A856" t="str">
            <v>АВВГнг 2х 35</v>
          </cell>
          <cell r="FQ856">
            <v>38.94</v>
          </cell>
        </row>
        <row r="857">
          <cell r="A857" t="str">
            <v>АВВГнг 2х 50</v>
          </cell>
          <cell r="FQ857">
            <v>51.57</v>
          </cell>
        </row>
        <row r="858">
          <cell r="A858" t="str">
            <v>АВВГнг 2х 70</v>
          </cell>
          <cell r="FQ858">
            <v>69.59</v>
          </cell>
        </row>
        <row r="859">
          <cell r="A859" t="str">
            <v>АВВГнг 2х 95</v>
          </cell>
          <cell r="FQ859">
            <v>89.62</v>
          </cell>
        </row>
        <row r="860">
          <cell r="A860" t="str">
            <v>АВВГнг 2х120</v>
          </cell>
          <cell r="FQ860">
            <v>110.33</v>
          </cell>
        </row>
        <row r="861">
          <cell r="A861" t="str">
            <v>АВВГнг 2х150</v>
          </cell>
          <cell r="FQ861">
            <v>137.69</v>
          </cell>
        </row>
        <row r="862">
          <cell r="A862" t="str">
            <v>АВВГнг 2х185</v>
          </cell>
          <cell r="FQ862">
            <v>170.07</v>
          </cell>
        </row>
        <row r="863">
          <cell r="A863" t="str">
            <v>АВВГнг 2х240</v>
          </cell>
          <cell r="FQ863">
            <v>210.06</v>
          </cell>
        </row>
        <row r="864">
          <cell r="A864" t="str">
            <v>АВВГнг-п 3х  2,5</v>
          </cell>
          <cell r="FQ864">
            <v>6.15</v>
          </cell>
        </row>
        <row r="865">
          <cell r="A865" t="str">
            <v>АВВГнг-п 3х  4</v>
          </cell>
          <cell r="FQ865">
            <v>8.3800000000000008</v>
          </cell>
        </row>
        <row r="866">
          <cell r="A866" t="str">
            <v>АВВГнг-п 3х  6</v>
          </cell>
          <cell r="FQ866">
            <v>10.61</v>
          </cell>
        </row>
        <row r="867">
          <cell r="A867" t="str">
            <v>АВВГнг 3х  2,5</v>
          </cell>
          <cell r="FQ867">
            <v>6.56</v>
          </cell>
        </row>
        <row r="868">
          <cell r="A868" t="str">
            <v>АВВГнг 3х  4</v>
          </cell>
          <cell r="FQ868">
            <v>8.2799999999999994</v>
          </cell>
        </row>
        <row r="869">
          <cell r="A869" t="str">
            <v>АВВГнг 3х  6</v>
          </cell>
          <cell r="FQ869">
            <v>11.01</v>
          </cell>
        </row>
        <row r="870">
          <cell r="A870" t="str">
            <v>АВВГнг 3х 10</v>
          </cell>
          <cell r="FQ870">
            <v>16.91</v>
          </cell>
        </row>
        <row r="871">
          <cell r="A871" t="str">
            <v>АВВГнг 3х 16</v>
          </cell>
          <cell r="FQ871">
            <v>24.6</v>
          </cell>
        </row>
        <row r="872">
          <cell r="A872" t="str">
            <v>АВВГнг 3х 25</v>
          </cell>
          <cell r="FQ872">
            <v>35.979999999999997</v>
          </cell>
        </row>
        <row r="873">
          <cell r="A873" t="str">
            <v>АВВГнг 3х 35</v>
          </cell>
          <cell r="FQ873">
            <v>45.85</v>
          </cell>
        </row>
        <row r="874">
          <cell r="A874" t="str">
            <v>АВВГнг 3х 50</v>
          </cell>
          <cell r="FQ874">
            <v>55.57</v>
          </cell>
        </row>
        <row r="875">
          <cell r="A875" t="str">
            <v>АВВГнг 3х 70</v>
          </cell>
          <cell r="FQ875">
            <v>88.42</v>
          </cell>
        </row>
        <row r="876">
          <cell r="A876" t="str">
            <v>АВВГнг 3х 95</v>
          </cell>
          <cell r="FQ876">
            <v>127.03</v>
          </cell>
        </row>
        <row r="877">
          <cell r="A877" t="str">
            <v>АВВГнг 3х120</v>
          </cell>
          <cell r="FQ877">
            <v>141.08000000000001</v>
          </cell>
        </row>
        <row r="878">
          <cell r="A878" t="str">
            <v>АВВГнг 3х150</v>
          </cell>
          <cell r="FQ878">
            <v>196.09</v>
          </cell>
        </row>
        <row r="879">
          <cell r="A879" t="str">
            <v>АВВГнг 3х185</v>
          </cell>
          <cell r="FQ879">
            <v>238.23</v>
          </cell>
        </row>
        <row r="880">
          <cell r="A880" t="str">
            <v>АВВГнг 3х240</v>
          </cell>
          <cell r="FQ880">
            <v>300.39</v>
          </cell>
        </row>
        <row r="881">
          <cell r="A881" t="str">
            <v>АВВГнг 3х  4+1х2,5</v>
          </cell>
          <cell r="FQ881">
            <v>11.66</v>
          </cell>
        </row>
        <row r="882">
          <cell r="A882" t="str">
            <v>АВВГнг 3х  6+1х4</v>
          </cell>
          <cell r="FQ882">
            <v>14.19</v>
          </cell>
        </row>
        <row r="883">
          <cell r="A883" t="str">
            <v>АВВГнг 3х 10+1х6</v>
          </cell>
          <cell r="FQ883">
            <v>22.49</v>
          </cell>
        </row>
        <row r="884">
          <cell r="A884" t="str">
            <v>АВВГнг 3х 16+1х10</v>
          </cell>
          <cell r="FQ884">
            <v>31.18</v>
          </cell>
        </row>
        <row r="885">
          <cell r="A885" t="str">
            <v>АВВГнг 3х 25+1х16</v>
          </cell>
          <cell r="FQ885">
            <v>44.25</v>
          </cell>
        </row>
        <row r="886">
          <cell r="A886" t="str">
            <v>АВВГнг 3х 35+1х16</v>
          </cell>
          <cell r="FQ886">
            <v>57.84</v>
          </cell>
        </row>
        <row r="887">
          <cell r="A887" t="str">
            <v>АВВГнг 3х 50+1х25</v>
          </cell>
          <cell r="FQ887">
            <v>77.459999999999994</v>
          </cell>
        </row>
        <row r="888">
          <cell r="A888" t="str">
            <v>АВВГнг 3х 70+1х25</v>
          </cell>
          <cell r="FQ888">
            <v>98.57</v>
          </cell>
        </row>
        <row r="889">
          <cell r="A889" t="str">
            <v>АВВГнг 3х 70+1х35</v>
          </cell>
          <cell r="FQ889">
            <v>103.85</v>
          </cell>
        </row>
        <row r="890">
          <cell r="A890" t="str">
            <v>АВВГнг 3х 95+1х35</v>
          </cell>
          <cell r="FQ890">
            <v>130.96</v>
          </cell>
        </row>
        <row r="891">
          <cell r="A891" t="str">
            <v>АВВГнг 3х 95+1х50</v>
          </cell>
          <cell r="FQ891">
            <v>148.44</v>
          </cell>
        </row>
        <row r="892">
          <cell r="A892" t="str">
            <v>АВВГнг 3х120+1х35</v>
          </cell>
          <cell r="FQ892">
            <v>156.63999999999999</v>
          </cell>
        </row>
        <row r="893">
          <cell r="A893" t="str">
            <v>АВВГнг 3х120+1х70</v>
          </cell>
          <cell r="FQ893">
            <v>163.97</v>
          </cell>
        </row>
        <row r="894">
          <cell r="A894" t="str">
            <v>АВВГнг 3х150+1х70</v>
          </cell>
          <cell r="FQ894">
            <v>222.82</v>
          </cell>
        </row>
        <row r="895">
          <cell r="A895" t="str">
            <v>АВВГнг 3х185+1х95</v>
          </cell>
          <cell r="FQ895">
            <v>262.98</v>
          </cell>
        </row>
        <row r="896">
          <cell r="A896" t="str">
            <v>АВВГнг 3х240+1х120</v>
          </cell>
          <cell r="FQ896">
            <v>342.4</v>
          </cell>
        </row>
        <row r="897">
          <cell r="A897" t="str">
            <v>АВВГнг 4х  2,5</v>
          </cell>
          <cell r="FQ897">
            <v>8.51</v>
          </cell>
        </row>
        <row r="898">
          <cell r="A898" t="str">
            <v>АВВГнг 4х  4</v>
          </cell>
          <cell r="FQ898">
            <v>11.89</v>
          </cell>
        </row>
        <row r="899">
          <cell r="A899" t="str">
            <v>АВВГнг 4х  6</v>
          </cell>
          <cell r="FQ899">
            <v>13.56</v>
          </cell>
        </row>
        <row r="900">
          <cell r="A900" t="str">
            <v>АВВГнг 4х 10</v>
          </cell>
          <cell r="FQ900">
            <v>19.920000000000002</v>
          </cell>
        </row>
        <row r="901">
          <cell r="A901" t="str">
            <v>АВВГнг 4х 16</v>
          </cell>
          <cell r="FQ901">
            <v>27.75</v>
          </cell>
        </row>
        <row r="902">
          <cell r="A902" t="str">
            <v>АВВГнг 4х 25</v>
          </cell>
          <cell r="FQ902">
            <v>39.700000000000003</v>
          </cell>
        </row>
        <row r="903">
          <cell r="A903" t="str">
            <v>АВВГнг 4х 35</v>
          </cell>
          <cell r="FQ903">
            <v>54.23</v>
          </cell>
        </row>
        <row r="904">
          <cell r="A904" t="str">
            <v>АВВГнг 4х 50</v>
          </cell>
          <cell r="FQ904">
            <v>76.900000000000006</v>
          </cell>
        </row>
        <row r="905">
          <cell r="A905" t="str">
            <v>АВВГнг 4х 70</v>
          </cell>
          <cell r="FQ905">
            <v>116.02</v>
          </cell>
        </row>
        <row r="906">
          <cell r="A906" t="str">
            <v>АВВГнг 4х 95</v>
          </cell>
          <cell r="FQ906">
            <v>157.88</v>
          </cell>
        </row>
        <row r="907">
          <cell r="A907" t="str">
            <v>АВВГнг 4х120</v>
          </cell>
          <cell r="FQ907">
            <v>189.08</v>
          </cell>
        </row>
        <row r="908">
          <cell r="A908" t="str">
            <v>АВВГнг 4х150</v>
          </cell>
          <cell r="FQ908">
            <v>226.98</v>
          </cell>
        </row>
        <row r="909">
          <cell r="A909" t="str">
            <v>АВВГнг 4х185</v>
          </cell>
          <cell r="FQ909">
            <v>273.41000000000003</v>
          </cell>
        </row>
        <row r="910">
          <cell r="A910" t="str">
            <v>АВВГнг 4х240</v>
          </cell>
          <cell r="FQ910">
            <v>349.08</v>
          </cell>
        </row>
        <row r="911">
          <cell r="A911" t="str">
            <v>АВВГнг 5х  2,5</v>
          </cell>
          <cell r="FQ911">
            <v>10.27</v>
          </cell>
        </row>
        <row r="912">
          <cell r="A912" t="str">
            <v>АВВГнг 5х  4</v>
          </cell>
          <cell r="FQ912">
            <v>13.7</v>
          </cell>
        </row>
        <row r="913">
          <cell r="A913" t="str">
            <v>АВВГнг 5х  6</v>
          </cell>
          <cell r="FQ913">
            <v>18.22</v>
          </cell>
        </row>
        <row r="914">
          <cell r="A914" t="str">
            <v>АВВГнг 5х 10</v>
          </cell>
          <cell r="FQ914">
            <v>27.57</v>
          </cell>
        </row>
        <row r="915">
          <cell r="A915" t="str">
            <v>АВВГнг 5х 16</v>
          </cell>
          <cell r="FQ915">
            <v>37.92</v>
          </cell>
        </row>
        <row r="916">
          <cell r="A916" t="str">
            <v>АВВГнг 5х 25</v>
          </cell>
          <cell r="FQ916">
            <v>53.67</v>
          </cell>
        </row>
        <row r="917">
          <cell r="A917" t="str">
            <v>АВВГнг 5х 35</v>
          </cell>
          <cell r="FQ917">
            <v>71.3</v>
          </cell>
        </row>
        <row r="918">
          <cell r="A918" t="str">
            <v>АВВГнг 5х 50</v>
          </cell>
          <cell r="FQ918">
            <v>91.73</v>
          </cell>
        </row>
        <row r="919">
          <cell r="A919" t="str">
            <v>АВВГнг 5х 70</v>
          </cell>
          <cell r="FQ919">
            <v>157.96</v>
          </cell>
        </row>
        <row r="920">
          <cell r="A920" t="str">
            <v>АВВГнг 5х 95</v>
          </cell>
          <cell r="FQ920">
            <v>208.56</v>
          </cell>
        </row>
        <row r="921">
          <cell r="A921" t="str">
            <v>АВВГнг 5х120</v>
          </cell>
          <cell r="FQ921">
            <v>276.92</v>
          </cell>
        </row>
        <row r="922">
          <cell r="A922" t="str">
            <v>АВВГнг 5х150</v>
          </cell>
          <cell r="FQ922">
            <v>356.98</v>
          </cell>
        </row>
        <row r="923">
          <cell r="A923" t="str">
            <v>АВВГнг 5х185</v>
          </cell>
          <cell r="FQ923">
            <v>346.18</v>
          </cell>
        </row>
        <row r="924">
          <cell r="A924" t="str">
            <v>АВВГнг-LS 1х  2,5</v>
          </cell>
          <cell r="FQ924">
            <v>3.94</v>
          </cell>
        </row>
        <row r="925">
          <cell r="A925" t="str">
            <v>АВВГнг-LS 1х  4</v>
          </cell>
          <cell r="FQ925">
            <v>4.99</v>
          </cell>
        </row>
        <row r="926">
          <cell r="A926" t="str">
            <v>АВВГнг-LS 1х  6</v>
          </cell>
          <cell r="FQ926">
            <v>6.11</v>
          </cell>
        </row>
        <row r="927">
          <cell r="A927" t="str">
            <v>АВВГнг-LS 1х 10</v>
          </cell>
          <cell r="FQ927">
            <v>8.4499999999999993</v>
          </cell>
        </row>
        <row r="928">
          <cell r="A928" t="str">
            <v>АВВГнг-LS 1х 16</v>
          </cell>
          <cell r="FQ928">
            <v>13.61</v>
          </cell>
        </row>
        <row r="929">
          <cell r="A929" t="str">
            <v>АВВГнг-LS 1х 25</v>
          </cell>
          <cell r="FQ929">
            <v>18.77</v>
          </cell>
        </row>
        <row r="930">
          <cell r="A930" t="str">
            <v>АВВГнг-LS 1х 35</v>
          </cell>
          <cell r="FQ930">
            <v>22.96</v>
          </cell>
        </row>
        <row r="931">
          <cell r="A931" t="str">
            <v>АВВГнг-LS 1х 50</v>
          </cell>
          <cell r="FQ931">
            <v>29.24</v>
          </cell>
        </row>
        <row r="932">
          <cell r="A932" t="str">
            <v>АВВГнг-LS 1х 70</v>
          </cell>
          <cell r="FQ932">
            <v>37.67</v>
          </cell>
        </row>
        <row r="933">
          <cell r="A933" t="str">
            <v>АВВГнг-LS 1х 95</v>
          </cell>
          <cell r="FQ933">
            <v>48.44</v>
          </cell>
        </row>
        <row r="934">
          <cell r="A934" t="str">
            <v>АВВГнг-LS 1х120</v>
          </cell>
          <cell r="FQ934">
            <v>59.95</v>
          </cell>
        </row>
        <row r="935">
          <cell r="A935" t="str">
            <v>АВВГнг-LS 1х150</v>
          </cell>
          <cell r="FQ935">
            <v>74.760000000000005</v>
          </cell>
        </row>
        <row r="936">
          <cell r="A936" t="str">
            <v>АВВГнг-LS 1х185</v>
          </cell>
          <cell r="FQ936">
            <v>92.71</v>
          </cell>
        </row>
        <row r="937">
          <cell r="A937" t="str">
            <v>АВВГнг-LS 1х240</v>
          </cell>
          <cell r="FQ937">
            <v>114.89</v>
          </cell>
        </row>
        <row r="938">
          <cell r="A938" t="str">
            <v>АВВГнг-LS-п 2х  2,5</v>
          </cell>
          <cell r="FQ938">
            <v>11.89</v>
          </cell>
        </row>
        <row r="939">
          <cell r="A939" t="str">
            <v>АВВГнг-LS-п 2х  4</v>
          </cell>
          <cell r="FQ939">
            <v>17.96</v>
          </cell>
        </row>
        <row r="940">
          <cell r="A940" t="str">
            <v>АВВГнг-LS-п 2х  6</v>
          </cell>
          <cell r="FQ940">
            <v>19.28</v>
          </cell>
        </row>
        <row r="941">
          <cell r="A941" t="str">
            <v>АВВГнг-LS-п 2х 10</v>
          </cell>
          <cell r="FQ941">
            <v>28.89</v>
          </cell>
        </row>
        <row r="942">
          <cell r="A942" t="str">
            <v>АВВГнг-LS 2х  2,5</v>
          </cell>
          <cell r="FQ942">
            <v>11.32</v>
          </cell>
        </row>
        <row r="943">
          <cell r="A943" t="str">
            <v>АВВГнг-LS 2х  4</v>
          </cell>
          <cell r="FQ943">
            <v>17.16</v>
          </cell>
        </row>
        <row r="944">
          <cell r="A944" t="str">
            <v>АВВГнг-LS 2х  6</v>
          </cell>
          <cell r="FQ944">
            <v>20.99</v>
          </cell>
        </row>
        <row r="945">
          <cell r="A945" t="str">
            <v>АВВГнг-LS 2х 10</v>
          </cell>
          <cell r="FQ945">
            <v>27.14</v>
          </cell>
        </row>
        <row r="946">
          <cell r="A946" t="str">
            <v>АВВГнг-LS 2х 16</v>
          </cell>
          <cell r="FQ946">
            <v>36.82</v>
          </cell>
        </row>
        <row r="947">
          <cell r="A947" t="str">
            <v>АВВГнг-LS 2х 25</v>
          </cell>
          <cell r="FQ947">
            <v>53.84</v>
          </cell>
        </row>
        <row r="948">
          <cell r="A948" t="str">
            <v>АВВГнг-LS 2х 35</v>
          </cell>
          <cell r="FQ948">
            <v>65.92</v>
          </cell>
        </row>
        <row r="949">
          <cell r="A949" t="str">
            <v>АВВГнг-LS 2х 50</v>
          </cell>
          <cell r="FQ949">
            <v>86.98</v>
          </cell>
        </row>
        <row r="950">
          <cell r="A950" t="str">
            <v>АВВГнг-LS 2х 70</v>
          </cell>
          <cell r="FQ950">
            <v>134.18</v>
          </cell>
        </row>
        <row r="951">
          <cell r="A951" t="str">
            <v>АВВГнг-LS 2х 95</v>
          </cell>
          <cell r="FQ951">
            <v>162.35</v>
          </cell>
        </row>
        <row r="952">
          <cell r="A952" t="str">
            <v>АВВГнг-LS 2х 120</v>
          </cell>
          <cell r="FQ952">
            <v>185.53</v>
          </cell>
        </row>
        <row r="953">
          <cell r="A953" t="str">
            <v>АВВГнг-LS 2х150</v>
          </cell>
          <cell r="FQ953">
            <v>225.57</v>
          </cell>
        </row>
        <row r="954">
          <cell r="A954" t="str">
            <v>АВВГнг-LS 2х 185</v>
          </cell>
          <cell r="FQ954">
            <v>279.33999999999997</v>
          </cell>
        </row>
        <row r="955">
          <cell r="A955" t="str">
            <v>АВВГнг-LS-п 3х  2,5</v>
          </cell>
          <cell r="FQ955">
            <v>15.03</v>
          </cell>
        </row>
        <row r="956">
          <cell r="A956" t="str">
            <v>АВВГнг-LS-п 3х  4</v>
          </cell>
          <cell r="FQ956">
            <v>19.86</v>
          </cell>
        </row>
        <row r="957">
          <cell r="A957" t="str">
            <v>АВВГнг-LS-п 3х  6</v>
          </cell>
          <cell r="FQ957">
            <v>24.14</v>
          </cell>
        </row>
        <row r="958">
          <cell r="A958" t="str">
            <v>АВВГнг-LS 3х  2,5</v>
          </cell>
          <cell r="FQ958">
            <v>13.72</v>
          </cell>
        </row>
        <row r="959">
          <cell r="A959" t="str">
            <v>АВВГнг-LS 3х  4</v>
          </cell>
          <cell r="FQ959">
            <v>17.989999999999998</v>
          </cell>
        </row>
        <row r="960">
          <cell r="A960" t="str">
            <v>АВВГнг-LS 3х  6</v>
          </cell>
          <cell r="FQ960">
            <v>22.24</v>
          </cell>
        </row>
        <row r="961">
          <cell r="A961" t="str">
            <v>АВВГнг-LS 3х 10</v>
          </cell>
          <cell r="FQ961">
            <v>31.51</v>
          </cell>
        </row>
        <row r="962">
          <cell r="A962" t="str">
            <v>АВВГнг-LS 3х 16</v>
          </cell>
          <cell r="FQ962">
            <v>44.27</v>
          </cell>
        </row>
        <row r="963">
          <cell r="A963" t="str">
            <v>АВВГнг-LS 3х 25</v>
          </cell>
          <cell r="FQ963">
            <v>63.77</v>
          </cell>
        </row>
        <row r="964">
          <cell r="A964" t="str">
            <v>АВВГнг-LS 3х 35</v>
          </cell>
          <cell r="FQ964">
            <v>81.180000000000007</v>
          </cell>
        </row>
        <row r="965">
          <cell r="A965" t="str">
            <v>АВВГнг-LS 3х 50</v>
          </cell>
          <cell r="FQ965">
            <v>104.54</v>
          </cell>
        </row>
        <row r="966">
          <cell r="A966" t="str">
            <v>АВВГнг-LS 3х 70</v>
          </cell>
          <cell r="FQ966">
            <v>121.63</v>
          </cell>
        </row>
        <row r="967">
          <cell r="A967" t="str">
            <v>АВВГнг-LS 3х 120</v>
          </cell>
          <cell r="FQ967">
            <v>188.62</v>
          </cell>
        </row>
        <row r="968">
          <cell r="A968" t="str">
            <v>АВВГнг-LS 3х 150</v>
          </cell>
          <cell r="FQ968">
            <v>257.58</v>
          </cell>
        </row>
        <row r="969">
          <cell r="A969" t="str">
            <v>АВВГнг-LS 3х 185</v>
          </cell>
          <cell r="FQ969">
            <v>294.27999999999997</v>
          </cell>
        </row>
        <row r="970">
          <cell r="A970" t="str">
            <v>АВВГнг-LS 3х 240</v>
          </cell>
          <cell r="FQ970">
            <v>378.7</v>
          </cell>
        </row>
        <row r="971">
          <cell r="A971" t="str">
            <v>АВВГнг-LS 3х  4+1х2,5</v>
          </cell>
          <cell r="FQ971">
            <v>22.21</v>
          </cell>
        </row>
        <row r="972">
          <cell r="A972" t="str">
            <v>АВВГнг-LS 3х  6+1х4</v>
          </cell>
          <cell r="FQ972">
            <v>26.78</v>
          </cell>
        </row>
        <row r="973">
          <cell r="A973" t="str">
            <v>АВВГнг-LS 3х 10+1х6</v>
          </cell>
          <cell r="FQ973">
            <v>41.81</v>
          </cell>
        </row>
        <row r="974">
          <cell r="A974" t="str">
            <v>АВВГнг-LS 3х 16+1х10</v>
          </cell>
          <cell r="FQ974">
            <v>54.21</v>
          </cell>
        </row>
        <row r="975">
          <cell r="A975" t="str">
            <v>АВВГнг-LS 3х 25+1х16</v>
          </cell>
          <cell r="FQ975">
            <v>85.19</v>
          </cell>
        </row>
        <row r="976">
          <cell r="A976" t="str">
            <v>АВВГнг-LS 3х 35+1х16</v>
          </cell>
          <cell r="FQ976">
            <v>82.74</v>
          </cell>
        </row>
        <row r="977">
          <cell r="A977" t="str">
            <v>АВВГнг-LS 3х 50+1х25</v>
          </cell>
          <cell r="FQ977">
            <v>149.9</v>
          </cell>
        </row>
        <row r="978">
          <cell r="A978" t="str">
            <v>АВВГнг-LS 3х 70+1х25</v>
          </cell>
          <cell r="FQ978">
            <v>142.21</v>
          </cell>
        </row>
        <row r="979">
          <cell r="A979" t="str">
            <v>АВВГнг-LS 3х 70+1х35</v>
          </cell>
          <cell r="FQ979">
            <v>147.25</v>
          </cell>
        </row>
        <row r="980">
          <cell r="A980" t="str">
            <v>АВВГнг-LS 3х 95+1х35</v>
          </cell>
          <cell r="FQ980">
            <v>201.09</v>
          </cell>
        </row>
        <row r="981">
          <cell r="A981" t="str">
            <v>АВВГнг-LS 3х 95+1х50</v>
          </cell>
          <cell r="FQ981">
            <v>178.03</v>
          </cell>
        </row>
        <row r="982">
          <cell r="A982" t="str">
            <v>АВВГнг-LS 3х120+1х35</v>
          </cell>
          <cell r="FQ982">
            <v>235.12</v>
          </cell>
        </row>
        <row r="983">
          <cell r="A983" t="str">
            <v>АВВГнг-LS 3х120+1х70</v>
          </cell>
          <cell r="FQ983">
            <v>234</v>
          </cell>
        </row>
        <row r="984">
          <cell r="A984" t="str">
            <v>АВВГнг-LS 3х150+1х70</v>
          </cell>
          <cell r="FQ984">
            <v>285.43</v>
          </cell>
        </row>
        <row r="985">
          <cell r="A985" t="str">
            <v>АВВГнг-LS 3х185+1х95</v>
          </cell>
          <cell r="FQ985">
            <v>349.46</v>
          </cell>
        </row>
        <row r="986">
          <cell r="A986" t="str">
            <v>АВВГнг-LS 3х240+1х120</v>
          </cell>
          <cell r="FQ986">
            <v>438.52</v>
          </cell>
        </row>
        <row r="987">
          <cell r="A987" t="str">
            <v>АВВГнг-LS 4х  2,5</v>
          </cell>
          <cell r="FQ987">
            <v>16.55</v>
          </cell>
        </row>
        <row r="988">
          <cell r="A988" t="str">
            <v>АВВГнг-LS 4х  4</v>
          </cell>
          <cell r="FQ988">
            <v>22.35</v>
          </cell>
        </row>
        <row r="989">
          <cell r="A989" t="str">
            <v>АВВГнг-LS 4х  6</v>
          </cell>
          <cell r="FQ989">
            <v>27.54</v>
          </cell>
        </row>
        <row r="990">
          <cell r="A990" t="str">
            <v>АВВГнг-LS 4х 10</v>
          </cell>
          <cell r="FQ990">
            <v>37.68</v>
          </cell>
        </row>
        <row r="991">
          <cell r="A991" t="str">
            <v>АВВГнг-LS 4х 16</v>
          </cell>
          <cell r="FQ991">
            <v>54.91</v>
          </cell>
        </row>
        <row r="992">
          <cell r="A992" t="str">
            <v>АВВГнг-LS 4х 25</v>
          </cell>
          <cell r="FQ992">
            <v>79.180000000000007</v>
          </cell>
        </row>
        <row r="993">
          <cell r="A993" t="str">
            <v>АВВГнг-LS 4х 35</v>
          </cell>
          <cell r="FQ993">
            <v>97.75</v>
          </cell>
        </row>
        <row r="994">
          <cell r="A994" t="str">
            <v>АВВГнг-LS 4х 50</v>
          </cell>
          <cell r="FQ994">
            <v>162.19</v>
          </cell>
        </row>
        <row r="995">
          <cell r="A995" t="str">
            <v>АВВГнг-LS 4х 70</v>
          </cell>
          <cell r="FQ995">
            <v>155.84</v>
          </cell>
        </row>
        <row r="996">
          <cell r="A996" t="str">
            <v>АВВГнг-LS 4х 95</v>
          </cell>
          <cell r="FQ996">
            <v>202.65</v>
          </cell>
        </row>
        <row r="997">
          <cell r="A997" t="str">
            <v>АВВГнг-LS 4х120</v>
          </cell>
          <cell r="FQ997">
            <v>234.54</v>
          </cell>
        </row>
        <row r="998">
          <cell r="A998" t="str">
            <v>АВВГнг-LS 4х150</v>
          </cell>
          <cell r="FQ998">
            <v>282.23</v>
          </cell>
        </row>
        <row r="999">
          <cell r="A999" t="str">
            <v>АВВГнг-LS 4х185</v>
          </cell>
          <cell r="FQ999">
            <v>348.58</v>
          </cell>
        </row>
        <row r="1000">
          <cell r="A1000" t="str">
            <v>АВВГнг-LS 4х240</v>
          </cell>
          <cell r="FQ1000">
            <v>439.16</v>
          </cell>
        </row>
        <row r="1001">
          <cell r="A1001" t="str">
            <v>АВВГнг-LS 5х  2,5</v>
          </cell>
          <cell r="FQ1001">
            <v>19.02</v>
          </cell>
        </row>
        <row r="1002">
          <cell r="A1002" t="str">
            <v>АВВГнг-LS 5х  4</v>
          </cell>
          <cell r="FQ1002">
            <v>25.87</v>
          </cell>
        </row>
        <row r="1003">
          <cell r="A1003" t="str">
            <v>АВВГнг-LS 5х  6</v>
          </cell>
          <cell r="FQ1003">
            <v>31</v>
          </cell>
        </row>
        <row r="1004">
          <cell r="A1004" t="str">
            <v>АВВГнг-LS 5х 10</v>
          </cell>
          <cell r="FQ1004">
            <v>49.02</v>
          </cell>
        </row>
        <row r="1005">
          <cell r="A1005" t="str">
            <v>АВВГнг-LS 5х 16</v>
          </cell>
          <cell r="FQ1005">
            <v>68.23</v>
          </cell>
        </row>
        <row r="1006">
          <cell r="A1006" t="str">
            <v>АВВГнг-LS 5х 25</v>
          </cell>
          <cell r="FQ1006">
            <v>95.68</v>
          </cell>
        </row>
        <row r="1007">
          <cell r="A1007" t="str">
            <v>АВВГнг-LS 5х 35</v>
          </cell>
          <cell r="FQ1007">
            <v>119.02</v>
          </cell>
        </row>
        <row r="1008">
          <cell r="A1008" t="str">
            <v>АВВГнг-LS 5х 50</v>
          </cell>
          <cell r="FQ1008">
            <v>152.29</v>
          </cell>
        </row>
        <row r="1009">
          <cell r="A1009" t="str">
            <v>АВВГнг-LS 5х 70</v>
          </cell>
          <cell r="FQ1009">
            <v>245.37</v>
          </cell>
        </row>
        <row r="1010">
          <cell r="A1010" t="str">
            <v>АВВГнг-LS 5х 95</v>
          </cell>
          <cell r="FQ1010">
            <v>342.46</v>
          </cell>
        </row>
        <row r="1011">
          <cell r="A1011" t="str">
            <v>АВВГнг-LS 5х120</v>
          </cell>
          <cell r="FQ1011">
            <v>504.23</v>
          </cell>
        </row>
        <row r="1012">
          <cell r="A1012" t="str">
            <v>АВВГнг-LS 5х150</v>
          </cell>
          <cell r="FQ1012">
            <v>457.89</v>
          </cell>
        </row>
        <row r="1013">
          <cell r="A1013" t="str">
            <v>АВВГнг-LS 5х185</v>
          </cell>
          <cell r="FQ1013">
            <v>727.88</v>
          </cell>
        </row>
        <row r="1014">
          <cell r="A1014" t="str">
            <v>АВВГнг-LS 5х240</v>
          </cell>
          <cell r="FQ1014">
            <v>936.47</v>
          </cell>
        </row>
        <row r="1015">
          <cell r="A1015" t="str">
            <v xml:space="preserve"> Кабель алюминиевый силовой с заполнением</v>
          </cell>
          <cell r="FQ1015">
            <v>0</v>
          </cell>
        </row>
        <row r="1016">
          <cell r="A1016" t="str">
            <v>АВВГз 2х  2,5</v>
          </cell>
          <cell r="FQ1016">
            <v>5.28</v>
          </cell>
        </row>
        <row r="1017">
          <cell r="A1017" t="str">
            <v>АВВГз 2х  4</v>
          </cell>
          <cell r="FQ1017">
            <v>7.99</v>
          </cell>
        </row>
        <row r="1018">
          <cell r="A1018" t="str">
            <v>АВВГз 2х  6</v>
          </cell>
          <cell r="FQ1018">
            <v>10.8</v>
          </cell>
        </row>
        <row r="1019">
          <cell r="A1019" t="str">
            <v>АВВГз 2х 10</v>
          </cell>
          <cell r="FQ1019">
            <v>15.5</v>
          </cell>
        </row>
        <row r="1020">
          <cell r="A1020" t="str">
            <v>АВВГз 2х 16</v>
          </cell>
          <cell r="FQ1020">
            <v>21.14</v>
          </cell>
        </row>
        <row r="1021">
          <cell r="A1021" t="str">
            <v>АВВГз 2х 25</v>
          </cell>
          <cell r="FQ1021">
            <v>35.479999999999997</v>
          </cell>
        </row>
        <row r="1022">
          <cell r="A1022" t="str">
            <v>АВВГз 2х 35</v>
          </cell>
          <cell r="FQ1022">
            <v>44.78</v>
          </cell>
        </row>
        <row r="1023">
          <cell r="A1023" t="str">
            <v>АВВГз 2х 50</v>
          </cell>
          <cell r="FQ1023">
            <v>63.86</v>
          </cell>
        </row>
        <row r="1024">
          <cell r="A1024" t="str">
            <v>АВВГз 2х 70</v>
          </cell>
          <cell r="FQ1024">
            <v>91.44</v>
          </cell>
        </row>
        <row r="1025">
          <cell r="A1025" t="str">
            <v>АВВГз 3х  2,5</v>
          </cell>
          <cell r="FQ1025">
            <v>6.92</v>
          </cell>
        </row>
        <row r="1026">
          <cell r="A1026" t="str">
            <v>АВВГз 3х  4</v>
          </cell>
          <cell r="FQ1026">
            <v>9.58</v>
          </cell>
        </row>
        <row r="1027">
          <cell r="A1027" t="str">
            <v>АВВГз 3х  6</v>
          </cell>
          <cell r="FQ1027">
            <v>12.54</v>
          </cell>
        </row>
        <row r="1028">
          <cell r="A1028" t="str">
            <v>АВВГз 3х 10</v>
          </cell>
          <cell r="FQ1028">
            <v>18.920000000000002</v>
          </cell>
        </row>
        <row r="1029">
          <cell r="A1029" t="str">
            <v>АВВГз 3х 16</v>
          </cell>
          <cell r="FQ1029">
            <v>26.46</v>
          </cell>
        </row>
        <row r="1030">
          <cell r="A1030" t="str">
            <v>АВВГз 3х 25</v>
          </cell>
          <cell r="FQ1030">
            <v>44.03</v>
          </cell>
        </row>
        <row r="1031">
          <cell r="A1031" t="str">
            <v>АВВГз 3х 35</v>
          </cell>
          <cell r="FQ1031">
            <v>52.9</v>
          </cell>
        </row>
        <row r="1032">
          <cell r="A1032" t="str">
            <v>АВВГз 3х 50</v>
          </cell>
          <cell r="FQ1032">
            <v>75.22</v>
          </cell>
        </row>
        <row r="1033">
          <cell r="A1033" t="str">
            <v>АВВГз 3х  4+1х2,5</v>
          </cell>
          <cell r="FQ1033">
            <v>11.2</v>
          </cell>
        </row>
        <row r="1034">
          <cell r="A1034" t="str">
            <v>АВВГз 3х  6+1х4</v>
          </cell>
          <cell r="FQ1034">
            <v>15.14</v>
          </cell>
        </row>
        <row r="1035">
          <cell r="A1035" t="str">
            <v>АВВГз 3х 10+1х6</v>
          </cell>
          <cell r="FQ1035">
            <v>21.68</v>
          </cell>
        </row>
        <row r="1036">
          <cell r="A1036" t="str">
            <v>АВВГз 3х 16+1х10</v>
          </cell>
          <cell r="FQ1036">
            <v>32.369999999999997</v>
          </cell>
        </row>
        <row r="1037">
          <cell r="A1037" t="str">
            <v>АВВГз 3х 25+1х16</v>
          </cell>
          <cell r="FQ1037">
            <v>47.81</v>
          </cell>
        </row>
        <row r="1038">
          <cell r="A1038" t="str">
            <v>АВВГз 3х 35+1х16</v>
          </cell>
          <cell r="FQ1038">
            <v>62.29</v>
          </cell>
        </row>
        <row r="1039">
          <cell r="A1039" t="str">
            <v>АВВГз 3х 50+1х25</v>
          </cell>
          <cell r="FQ1039">
            <v>91.35</v>
          </cell>
        </row>
        <row r="1040">
          <cell r="A1040" t="str">
            <v>АВВГз 3х 70+1х25</v>
          </cell>
          <cell r="FQ1040">
            <v>109.68</v>
          </cell>
        </row>
        <row r="1041">
          <cell r="A1041" t="str">
            <v>АВВГз 3х 95+1х35</v>
          </cell>
          <cell r="FQ1041">
            <v>146.49</v>
          </cell>
        </row>
        <row r="1042">
          <cell r="A1042" t="str">
            <v>АВВГз 3х 95+1х50</v>
          </cell>
          <cell r="FQ1042">
            <v>148.51</v>
          </cell>
        </row>
        <row r="1043">
          <cell r="A1043" t="str">
            <v>АВВГз 3х 120+1х35</v>
          </cell>
          <cell r="FQ1043">
            <v>176.83</v>
          </cell>
        </row>
        <row r="1044">
          <cell r="A1044" t="str">
            <v>АВВГз 4х  2,5</v>
          </cell>
          <cell r="FQ1044">
            <v>8.26</v>
          </cell>
        </row>
        <row r="1045">
          <cell r="A1045" t="str">
            <v>АВВГз 4х  4</v>
          </cell>
          <cell r="FQ1045">
            <v>11.97</v>
          </cell>
        </row>
        <row r="1046">
          <cell r="A1046" t="str">
            <v>АВВГз 4х  6</v>
          </cell>
          <cell r="FQ1046">
            <v>15.55</v>
          </cell>
        </row>
        <row r="1047">
          <cell r="A1047" t="str">
            <v>АВВГз 4х 10</v>
          </cell>
          <cell r="FQ1047">
            <v>23.49</v>
          </cell>
        </row>
        <row r="1048">
          <cell r="A1048" t="str">
            <v>АВВГз 4х 16</v>
          </cell>
          <cell r="FQ1048">
            <v>33.69</v>
          </cell>
        </row>
        <row r="1049">
          <cell r="A1049" t="str">
            <v>АВВГз 4х 25</v>
          </cell>
          <cell r="FQ1049">
            <v>51.54</v>
          </cell>
        </row>
        <row r="1050">
          <cell r="A1050" t="str">
            <v>АВВГз 4х 35</v>
          </cell>
          <cell r="FQ1050">
            <v>71.010000000000005</v>
          </cell>
        </row>
        <row r="1051">
          <cell r="A1051" t="str">
            <v>АВВГз 4х 50</v>
          </cell>
          <cell r="FQ1051">
            <v>93.04</v>
          </cell>
        </row>
        <row r="1052">
          <cell r="A1052" t="str">
            <v>АВВГз 4х 70</v>
          </cell>
          <cell r="FQ1052">
            <v>122.5</v>
          </cell>
        </row>
        <row r="1053">
          <cell r="A1053" t="str">
            <v>АВВГз 4х 95</v>
          </cell>
          <cell r="FQ1053">
            <v>161.86000000000001</v>
          </cell>
        </row>
        <row r="1054">
          <cell r="A1054" t="str">
            <v>АВВГз 4х120</v>
          </cell>
          <cell r="FQ1054">
            <v>207.49</v>
          </cell>
        </row>
        <row r="1055">
          <cell r="A1055" t="str">
            <v>АВВГз 4х150</v>
          </cell>
          <cell r="FQ1055">
            <v>238.53</v>
          </cell>
        </row>
        <row r="1056">
          <cell r="A1056" t="str">
            <v>АВВГз 4х185</v>
          </cell>
          <cell r="FQ1056">
            <v>297.7</v>
          </cell>
        </row>
        <row r="1057">
          <cell r="A1057" t="str">
            <v>АВВГз 4х240</v>
          </cell>
          <cell r="FQ1057">
            <v>382.54</v>
          </cell>
        </row>
        <row r="1058">
          <cell r="A1058" t="str">
            <v>АВВГз 5х  2,5</v>
          </cell>
          <cell r="FQ1058">
            <v>9.57</v>
          </cell>
        </row>
        <row r="1059">
          <cell r="A1059" t="str">
            <v>АВВГз 5х  4</v>
          </cell>
          <cell r="FQ1059">
            <v>13.54</v>
          </cell>
        </row>
        <row r="1060">
          <cell r="A1060" t="str">
            <v>АВВГз 5х  6</v>
          </cell>
          <cell r="FQ1060">
            <v>17.72</v>
          </cell>
        </row>
        <row r="1061">
          <cell r="A1061" t="str">
            <v>АВВГз 5х 10</v>
          </cell>
          <cell r="FQ1061">
            <v>29.03</v>
          </cell>
        </row>
        <row r="1062">
          <cell r="A1062" t="str">
            <v>АВВГз 5х 16</v>
          </cell>
          <cell r="FQ1062">
            <v>41.21</v>
          </cell>
        </row>
        <row r="1063">
          <cell r="A1063" t="str">
            <v>АВВГз 5х 25</v>
          </cell>
          <cell r="FQ1063">
            <v>61.97</v>
          </cell>
        </row>
        <row r="1064">
          <cell r="A1064" t="str">
            <v>АВВГз 5х 35</v>
          </cell>
          <cell r="FQ1064">
            <v>79</v>
          </cell>
        </row>
        <row r="1065">
          <cell r="A1065" t="str">
            <v>АВВГз 5х 50</v>
          </cell>
          <cell r="FQ1065">
            <v>111.62</v>
          </cell>
        </row>
        <row r="1066">
          <cell r="A1066" t="str">
            <v>АВВГз 5х 70</v>
          </cell>
          <cell r="FQ1066">
            <v>154.58000000000001</v>
          </cell>
        </row>
        <row r="1067">
          <cell r="A1067" t="str">
            <v>АВВГз 5х 95</v>
          </cell>
          <cell r="FQ1067">
            <v>207.83</v>
          </cell>
        </row>
        <row r="1068">
          <cell r="A1068" t="str">
            <v>АВВГз 5х 120</v>
          </cell>
          <cell r="FQ1068">
            <v>248.62</v>
          </cell>
        </row>
        <row r="1069">
          <cell r="A1069" t="str">
            <v>АВВГз 5х 150</v>
          </cell>
          <cell r="FQ1069">
            <v>297.82</v>
          </cell>
        </row>
        <row r="1070">
          <cell r="A1070" t="str">
            <v>АВВГз 5х 185</v>
          </cell>
          <cell r="FQ1070">
            <v>360.59</v>
          </cell>
        </row>
        <row r="1071">
          <cell r="A1071" t="str">
            <v>АВВГз 5х 240</v>
          </cell>
          <cell r="FQ1071">
            <v>450.16</v>
          </cell>
        </row>
        <row r="1072">
          <cell r="A1072" t="str">
            <v>Кабель алюминиевый бронированный</v>
          </cell>
          <cell r="FQ1072">
            <v>0</v>
          </cell>
        </row>
        <row r="1073">
          <cell r="A1073" t="str">
            <v>АВБбШв 3х 4</v>
          </cell>
          <cell r="FQ1073">
            <v>21.21</v>
          </cell>
        </row>
        <row r="1074">
          <cell r="A1074" t="str">
            <v>АВБбШв 3х 6</v>
          </cell>
          <cell r="FQ1074">
            <v>23.98</v>
          </cell>
        </row>
        <row r="1075">
          <cell r="A1075" t="str">
            <v>АВБбШв 3х 10</v>
          </cell>
          <cell r="FQ1075">
            <v>31.19</v>
          </cell>
        </row>
        <row r="1076">
          <cell r="A1076" t="str">
            <v>АВБбШв 3х 16</v>
          </cell>
          <cell r="FQ1076">
            <v>38.54</v>
          </cell>
        </row>
        <row r="1077">
          <cell r="A1077" t="str">
            <v>АВБбШв 3х 25</v>
          </cell>
          <cell r="FQ1077">
            <v>51.94</v>
          </cell>
        </row>
        <row r="1078">
          <cell r="A1078" t="str">
            <v>АВБбШв 3х 35</v>
          </cell>
          <cell r="FQ1078">
            <v>68.08</v>
          </cell>
        </row>
        <row r="1079">
          <cell r="A1079" t="str">
            <v>АВБбШв 3х 50</v>
          </cell>
          <cell r="FQ1079">
            <v>85.01</v>
          </cell>
        </row>
        <row r="1080">
          <cell r="A1080" t="str">
            <v>АВБбШв 3х 70</v>
          </cell>
          <cell r="FQ1080">
            <v>105.68</v>
          </cell>
        </row>
        <row r="1081">
          <cell r="A1081" t="str">
            <v>АВБбШв 3х 95</v>
          </cell>
          <cell r="FQ1081">
            <v>129.47</v>
          </cell>
        </row>
        <row r="1082">
          <cell r="A1082" t="str">
            <v>АВБбШв 3х120</v>
          </cell>
          <cell r="FQ1082">
            <v>155.9</v>
          </cell>
        </row>
        <row r="1083">
          <cell r="A1083" t="str">
            <v>АВБбШв 3х150</v>
          </cell>
          <cell r="FQ1083">
            <v>188.12</v>
          </cell>
        </row>
        <row r="1084">
          <cell r="A1084" t="str">
            <v>АВБбШв 3х240</v>
          </cell>
          <cell r="FQ1084">
            <v>289.77</v>
          </cell>
        </row>
        <row r="1085">
          <cell r="A1085" t="str">
            <v>АВБбШв 3х 4+1х2,5</v>
          </cell>
          <cell r="FQ1085">
            <v>23.49</v>
          </cell>
        </row>
        <row r="1086">
          <cell r="A1086" t="str">
            <v>АВБбШв 3х 6+1х4</v>
          </cell>
          <cell r="FQ1086">
            <v>26.96</v>
          </cell>
        </row>
        <row r="1087">
          <cell r="A1087" t="str">
            <v>АВБбШв 3х10+1х6</v>
          </cell>
          <cell r="FQ1087">
            <v>38.56</v>
          </cell>
        </row>
        <row r="1088">
          <cell r="A1088" t="str">
            <v>АВБбШв 3х16+1х10</v>
          </cell>
          <cell r="FQ1088">
            <v>44.24</v>
          </cell>
        </row>
        <row r="1089">
          <cell r="A1089" t="str">
            <v>АВБбШв 3х25+1х16</v>
          </cell>
          <cell r="FQ1089">
            <v>60.71</v>
          </cell>
        </row>
        <row r="1090">
          <cell r="A1090" t="str">
            <v>АВБбШв 3х35+1х16</v>
          </cell>
          <cell r="FQ1090">
            <v>84.65</v>
          </cell>
        </row>
        <row r="1091">
          <cell r="A1091" t="str">
            <v>АВБбШв 3х50+1х25</v>
          </cell>
          <cell r="FQ1091">
            <v>86.73</v>
          </cell>
        </row>
        <row r="1092">
          <cell r="A1092" t="str">
            <v>АВБбШв 3х70+1х35</v>
          </cell>
          <cell r="FQ1092">
            <v>115.7</v>
          </cell>
        </row>
        <row r="1093">
          <cell r="A1093" t="str">
            <v>АВБбШв 3х95+1х50</v>
          </cell>
          <cell r="FQ1093">
            <v>147.03</v>
          </cell>
        </row>
        <row r="1094">
          <cell r="A1094" t="str">
            <v>АВБбШв 3х120+1х70</v>
          </cell>
          <cell r="FQ1094">
            <v>189.48</v>
          </cell>
        </row>
        <row r="1095">
          <cell r="A1095" t="str">
            <v>АВБбШв 3х150+1х70</v>
          </cell>
          <cell r="FQ1095">
            <v>215.33</v>
          </cell>
        </row>
        <row r="1096">
          <cell r="A1096" t="str">
            <v>АВБбШв 3х185+1х95</v>
          </cell>
          <cell r="FQ1096">
            <v>277.55</v>
          </cell>
        </row>
        <row r="1097">
          <cell r="A1097" t="str">
            <v>АВБбШв 3х240+1х120</v>
          </cell>
          <cell r="FQ1097">
            <v>348.5</v>
          </cell>
        </row>
        <row r="1098">
          <cell r="A1098" t="str">
            <v>АВБбШв 4х 2,5</v>
          </cell>
          <cell r="FQ1098">
            <v>21.27</v>
          </cell>
        </row>
        <row r="1099">
          <cell r="A1099" t="str">
            <v>АВБбШв 4х 4</v>
          </cell>
          <cell r="FQ1099">
            <v>23.81</v>
          </cell>
        </row>
        <row r="1100">
          <cell r="A1100" t="str">
            <v>АВБбШв 4х 6</v>
          </cell>
          <cell r="FQ1100">
            <v>26.71</v>
          </cell>
        </row>
        <row r="1101">
          <cell r="A1101" t="str">
            <v>АВБбШв 4х 10</v>
          </cell>
          <cell r="FQ1101">
            <v>35.25</v>
          </cell>
        </row>
        <row r="1102">
          <cell r="A1102" t="str">
            <v>АВБбШв 4х 16</v>
          </cell>
          <cell r="FQ1102">
            <v>45.23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тка"/>
      <sheetName val="Списки"/>
      <sheetName val="Объемы на смету"/>
      <sheetName val="Перечетка (2)"/>
    </sheetNames>
    <sheetDataSet>
      <sheetData sheetId="0" refreshError="1"/>
      <sheetData sheetId="1">
        <row r="2">
          <cell r="B2" t="str">
            <v>Акация белая</v>
          </cell>
          <cell r="I2" t="str">
            <v>Пересадить</v>
          </cell>
          <cell r="K2" t="str">
            <v>охр. зона ком.</v>
          </cell>
        </row>
        <row r="3">
          <cell r="B3" t="str">
            <v>акация желтая куст</v>
          </cell>
          <cell r="I3" t="str">
            <v>Сохранить</v>
          </cell>
          <cell r="K3" t="str">
            <v>аварийное</v>
          </cell>
        </row>
        <row r="4">
          <cell r="B4" t="str">
            <v>барбарис куст</v>
          </cell>
          <cell r="I4" t="str">
            <v>Вырубить</v>
          </cell>
          <cell r="K4" t="str">
            <v>сухостой</v>
          </cell>
        </row>
        <row r="5">
          <cell r="B5" t="str">
            <v>Бархат амурский</v>
          </cell>
          <cell r="K5" t="str">
            <v>неудовлетв.</v>
          </cell>
        </row>
        <row r="6">
          <cell r="B6" t="str">
            <v>Береза</v>
          </cell>
          <cell r="K6" t="str">
            <v>поросль</v>
          </cell>
        </row>
        <row r="7">
          <cell r="B7" t="str">
            <v>бересклет куст</v>
          </cell>
          <cell r="K7" t="str">
            <v>самосев</v>
          </cell>
        </row>
        <row r="8">
          <cell r="B8" t="str">
            <v>бирючина куст</v>
          </cell>
          <cell r="K8" t="str">
            <v>5-ти м зона</v>
          </cell>
        </row>
        <row r="9">
          <cell r="B9" t="str">
            <v>Боярышник</v>
          </cell>
          <cell r="K9" t="str">
            <v>учтено ранее*</v>
          </cell>
        </row>
        <row r="10">
          <cell r="B10" t="str">
            <v>боярышник куст</v>
          </cell>
          <cell r="K10" t="str">
            <v>обрезка ветвей</v>
          </cell>
        </row>
        <row r="11">
          <cell r="B11" t="str">
            <v>бузина куст</v>
          </cell>
          <cell r="K11" t="str">
            <v>кронировать</v>
          </cell>
        </row>
        <row r="12">
          <cell r="B12" t="str">
            <v>Вишня</v>
          </cell>
          <cell r="K12" t="str">
            <v>не входит в пятно</v>
          </cell>
        </row>
        <row r="13">
          <cell r="B13" t="str">
            <v>вишня куст</v>
          </cell>
          <cell r="K13" t="str">
            <v>удовлетв.</v>
          </cell>
        </row>
        <row r="14">
          <cell r="B14" t="str">
            <v>Вяз</v>
          </cell>
          <cell r="K14" t="str">
            <v>усыхающее</v>
          </cell>
        </row>
        <row r="15">
          <cell r="B15" t="str">
            <v>Газон</v>
          </cell>
          <cell r="K15" t="str">
            <v>хорошее</v>
          </cell>
        </row>
        <row r="16">
          <cell r="B16" t="str">
            <v>Груша</v>
          </cell>
          <cell r="K16" t="str">
            <v>саженцы</v>
          </cell>
        </row>
        <row r="17">
          <cell r="B17" t="str">
            <v>дек.-лиственный кустарник</v>
          </cell>
          <cell r="K17" t="str">
            <v>0,5х0,5х0,4</v>
          </cell>
        </row>
        <row r="18">
          <cell r="B18" t="str">
            <v>дерен куст</v>
          </cell>
          <cell r="K18" t="str">
            <v>0,8х0,8х0,6</v>
          </cell>
        </row>
        <row r="19">
          <cell r="B19" t="str">
            <v>Дуб</v>
          </cell>
          <cell r="K19" t="str">
            <v>1,0х1,0х0,6</v>
          </cell>
        </row>
        <row r="20">
          <cell r="B20" t="str">
            <v>Ель</v>
          </cell>
          <cell r="K20" t="str">
            <v>1,3х1,3х0,6</v>
          </cell>
        </row>
        <row r="21">
          <cell r="B21" t="str">
            <v>жимолость куст</v>
          </cell>
          <cell r="K21" t="str">
            <v>1,5х1,5х0,65</v>
          </cell>
        </row>
        <row r="22">
          <cell r="B22" t="str">
            <v>Ива</v>
          </cell>
          <cell r="K22" t="str">
            <v>1,7х1,7х0,65</v>
          </cell>
        </row>
        <row r="23">
          <cell r="B23" t="str">
            <v>ива (поросль)</v>
          </cell>
          <cell r="K23" t="str">
            <v>2,0х2,0х0,8</v>
          </cell>
        </row>
        <row r="24">
          <cell r="B24" t="str">
            <v>Ива белая</v>
          </cell>
          <cell r="K24" t="str">
            <v>2,4х2,4х0,95</v>
          </cell>
        </row>
        <row r="25">
          <cell r="B25" t="str">
            <v>ирга куст</v>
          </cell>
          <cell r="K25" t="str">
            <v>Ком земли</v>
          </cell>
        </row>
        <row r="26">
          <cell r="B26" t="str">
            <v>калина куст</v>
          </cell>
        </row>
        <row r="27">
          <cell r="B27" t="str">
            <v>Каштан</v>
          </cell>
        </row>
        <row r="28">
          <cell r="B28" t="str">
            <v>кизильник куст</v>
          </cell>
        </row>
        <row r="29">
          <cell r="B29" t="str">
            <v>Клен</v>
          </cell>
        </row>
        <row r="30">
          <cell r="B30" t="str">
            <v>клен куст</v>
          </cell>
        </row>
        <row r="31">
          <cell r="B31" t="str">
            <v>Клен ясенелистный</v>
          </cell>
        </row>
        <row r="32">
          <cell r="B32" t="str">
            <v>клен ясенелистный (поросль)</v>
          </cell>
        </row>
        <row r="33">
          <cell r="B33" t="str">
            <v>крушина куст</v>
          </cell>
        </row>
        <row r="34">
          <cell r="B34" t="str">
            <v>кустарник разный</v>
          </cell>
        </row>
        <row r="35">
          <cell r="B35" t="str">
            <v>лещина куст</v>
          </cell>
        </row>
        <row r="36">
          <cell r="B36" t="str">
            <v>Лжетсуга</v>
          </cell>
        </row>
        <row r="37">
          <cell r="B37" t="str">
            <v>лиана куст</v>
          </cell>
        </row>
        <row r="38">
          <cell r="B38" t="str">
            <v>Липа</v>
          </cell>
        </row>
        <row r="39">
          <cell r="B39" t="str">
            <v>Лиственница</v>
          </cell>
        </row>
        <row r="40">
          <cell r="B40" t="str">
            <v>можжевельник куст</v>
          </cell>
        </row>
        <row r="41">
          <cell r="B41" t="str">
            <v>Ольха</v>
          </cell>
        </row>
        <row r="42">
          <cell r="B42" t="str">
            <v>Орех</v>
          </cell>
        </row>
        <row r="43">
          <cell r="B43" t="str">
            <v>Осина</v>
          </cell>
        </row>
        <row r="44">
          <cell r="B44" t="str">
            <v>Остолоп</v>
          </cell>
        </row>
        <row r="45">
          <cell r="B45" t="str">
            <v>Пень</v>
          </cell>
        </row>
        <row r="46">
          <cell r="B46" t="str">
            <v>Пихта</v>
          </cell>
        </row>
        <row r="47">
          <cell r="B47" t="str">
            <v>пл.-ягодный кустарник</v>
          </cell>
        </row>
        <row r="48">
          <cell r="B48" t="str">
            <v>Плодовое</v>
          </cell>
        </row>
        <row r="49">
          <cell r="B49" t="str">
            <v>поросль</v>
          </cell>
        </row>
        <row r="50">
          <cell r="B50" t="str">
            <v>пузыреплодник куст</v>
          </cell>
        </row>
        <row r="51">
          <cell r="B51" t="str">
            <v>ракитник куст</v>
          </cell>
        </row>
        <row r="52">
          <cell r="B52" t="str">
            <v>роза куст</v>
          </cell>
        </row>
        <row r="53">
          <cell r="B53" t="str">
            <v>Рябина</v>
          </cell>
        </row>
        <row r="54">
          <cell r="B54" t="str">
            <v>Саженцы</v>
          </cell>
        </row>
        <row r="55">
          <cell r="B55" t="str">
            <v>Самосев до 8 см.</v>
          </cell>
        </row>
        <row r="56">
          <cell r="B56" t="str">
            <v>сирень куст</v>
          </cell>
        </row>
        <row r="57">
          <cell r="B57" t="str">
            <v>Слива</v>
          </cell>
        </row>
        <row r="58">
          <cell r="B58" t="str">
            <v>слива куст</v>
          </cell>
        </row>
        <row r="59">
          <cell r="B59" t="str">
            <v>смородина куст</v>
          </cell>
        </row>
        <row r="60">
          <cell r="B60" t="str">
            <v>снежноягодник куст</v>
          </cell>
        </row>
        <row r="61">
          <cell r="B61" t="str">
            <v>Сосна</v>
          </cell>
        </row>
        <row r="62">
          <cell r="B62" t="str">
            <v>спирея куст</v>
          </cell>
        </row>
        <row r="63">
          <cell r="B63" t="str">
            <v>Сухостой</v>
          </cell>
        </row>
        <row r="64">
          <cell r="B64" t="str">
            <v>Тополь</v>
          </cell>
        </row>
        <row r="65">
          <cell r="B65" t="str">
            <v>тополь (поросль)</v>
          </cell>
        </row>
        <row r="66">
          <cell r="B66" t="str">
            <v>Тополь белый</v>
          </cell>
        </row>
        <row r="67">
          <cell r="B67" t="str">
            <v>Тополь пирамидальный</v>
          </cell>
        </row>
        <row r="68">
          <cell r="B68" t="str">
            <v>Травяной покров</v>
          </cell>
        </row>
        <row r="69">
          <cell r="B69" t="str">
            <v>Туя</v>
          </cell>
        </row>
        <row r="70">
          <cell r="B70" t="str">
            <v>туя куст</v>
          </cell>
        </row>
        <row r="71">
          <cell r="B71" t="str">
            <v>хвойный кустарник</v>
          </cell>
        </row>
        <row r="72">
          <cell r="B72" t="str">
            <v>Черемуха</v>
          </cell>
        </row>
        <row r="73">
          <cell r="B73" t="str">
            <v>черемуха куст</v>
          </cell>
        </row>
        <row r="74">
          <cell r="B74" t="str">
            <v>чубушник куст</v>
          </cell>
        </row>
        <row r="75">
          <cell r="B75" t="str">
            <v>Экзот</v>
          </cell>
        </row>
        <row r="76">
          <cell r="B76" t="str">
            <v>Яблоня</v>
          </cell>
        </row>
        <row r="77">
          <cell r="B77" t="str">
            <v>Ясень</v>
          </cell>
        </row>
        <row r="78">
          <cell r="B78" t="str">
            <v>*******************      ко/куст.</v>
          </cell>
        </row>
        <row r="79">
          <cell r="B79" t="str">
            <v>*******************    ко/трава</v>
          </cell>
        </row>
        <row r="80">
          <cell r="B80" t="str">
            <v>*******************     ко/дер.</v>
          </cell>
        </row>
      </sheetData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-new"/>
      <sheetName val="Эл-доп"/>
      <sheetName val="Закачка эл-авт"/>
      <sheetName val="Эл-лампы"/>
      <sheetName val="Спец_Неон"/>
      <sheetName val="Спец_Деко"/>
      <sheetName val="Пр8"/>
      <sheetName val="Пр9"/>
      <sheetName val="Пр10"/>
      <sheetName val="Пр11"/>
      <sheetName val="Пр12"/>
      <sheetName val="Пр13"/>
      <sheetName val="Пр14"/>
      <sheetName val="Пр15"/>
      <sheetName val="Спецпредложение Щиты"/>
      <sheetName val="Щиты"/>
      <sheetName val="Спецпредложение Кабель-каналы"/>
      <sheetName val="Спецпредложение Наконечники"/>
      <sheetName val="Наконечники"/>
      <sheetName val="Спецпредложение Лампы"/>
      <sheetName val="Лампы"/>
      <sheetName val="El-site"/>
      <sheetName val="Электрика"/>
      <sheetName val="Пр16"/>
    </sheetNames>
    <sheetDataSet>
      <sheetData sheetId="0"/>
      <sheetData sheetId="1">
        <row r="4">
          <cell r="U4">
            <v>29.7395</v>
          </cell>
          <cell r="Z4">
            <v>29.7395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 t="str">
            <v>Наименование</v>
          </cell>
          <cell r="Y1" t="str">
            <v>*</v>
          </cell>
          <cell r="AY1" t="str">
            <v>Мелкий Опт.</v>
          </cell>
          <cell r="AZ1" t="str">
            <v>Опт.</v>
          </cell>
        </row>
        <row r="2">
          <cell r="B2" t="str">
            <v>Марка, руб</v>
          </cell>
          <cell r="AZ2" t="str">
            <v>Опт.</v>
          </cell>
        </row>
        <row r="3">
          <cell r="B3" t="str">
            <v>Марка, руб</v>
          </cell>
        </row>
        <row r="4">
          <cell r="B4" t="str">
            <v xml:space="preserve"> СЧЕТЧИКИ электрические</v>
          </cell>
        </row>
        <row r="5">
          <cell r="B5" t="str">
            <v>Однофазные</v>
          </cell>
        </row>
        <row r="6">
          <cell r="A6" t="str">
            <v>Счетчик</v>
          </cell>
          <cell r="B6" t="str">
            <v>СО-505 (10-40А)</v>
          </cell>
          <cell r="AY6">
            <v>575.58000000000004</v>
          </cell>
          <cell r="AZ6">
            <v>500.52000000000004</v>
          </cell>
        </row>
        <row r="7">
          <cell r="A7" t="str">
            <v>Счетчик</v>
          </cell>
          <cell r="B7" t="str">
            <v>СО-ЭЭ6706 (10-40А)</v>
          </cell>
          <cell r="AY7">
            <v>584.4</v>
          </cell>
          <cell r="AZ7">
            <v>508.20000000000005</v>
          </cell>
        </row>
        <row r="8">
          <cell r="B8" t="str">
            <v>Трехфазные</v>
          </cell>
        </row>
        <row r="9">
          <cell r="A9" t="str">
            <v>Счетчик</v>
          </cell>
          <cell r="B9" t="str">
            <v>СА4у-И672М 3* 5А</v>
          </cell>
          <cell r="AY9">
            <v>1606.56</v>
          </cell>
          <cell r="AZ9">
            <v>1396.98</v>
          </cell>
        </row>
        <row r="10">
          <cell r="B10" t="str">
            <v>Трансф-р тока Т-0,66(20-400А)</v>
          </cell>
          <cell r="AY10">
            <v>174.9</v>
          </cell>
          <cell r="AZ10">
            <v>152.10000000000002</v>
          </cell>
        </row>
        <row r="11">
          <cell r="A11" t="str">
            <v>Счетчик</v>
          </cell>
          <cell r="B11" t="str">
            <v>СА4-И678 3*10-40А</v>
          </cell>
          <cell r="AY11">
            <v>1824.1200000000001</v>
          </cell>
          <cell r="AZ11">
            <v>1586.22</v>
          </cell>
        </row>
        <row r="12">
          <cell r="A12" t="str">
            <v>Счетчик</v>
          </cell>
          <cell r="B12" t="str">
            <v>СА4-И678 3*20-50А</v>
          </cell>
          <cell r="AY12">
            <v>2104.98</v>
          </cell>
          <cell r="AZ12">
            <v>1830.42</v>
          </cell>
        </row>
        <row r="13">
          <cell r="A13" t="str">
            <v>Счетчик</v>
          </cell>
          <cell r="B13" t="str">
            <v>СА4-И678 3*30-75А</v>
          </cell>
          <cell r="AY13">
            <v>2170.7400000000002</v>
          </cell>
          <cell r="AZ13">
            <v>1887.6000000000001</v>
          </cell>
        </row>
        <row r="14">
          <cell r="A14" t="str">
            <v>Счетчик</v>
          </cell>
          <cell r="B14" t="str">
            <v>СА4-И678 3*50-100А</v>
          </cell>
          <cell r="AY14">
            <v>2254.2599999999998</v>
          </cell>
          <cell r="AZ14">
            <v>1960.2</v>
          </cell>
        </row>
        <row r="15">
          <cell r="B15" t="str">
            <v xml:space="preserve"> СВЕТИЛЬНИКИ люминесцентные</v>
          </cell>
          <cell r="AY15">
            <v>0</v>
          </cell>
          <cell r="AZ15">
            <v>0</v>
          </cell>
        </row>
        <row r="16">
          <cell r="A16" t="str">
            <v>Светильник люмин.</v>
          </cell>
          <cell r="B16" t="str">
            <v xml:space="preserve">ЛПО 1х20 </v>
          </cell>
          <cell r="AY16">
            <v>153.54000000000002</v>
          </cell>
          <cell r="AZ16">
            <v>133.5</v>
          </cell>
        </row>
        <row r="17">
          <cell r="A17" t="str">
            <v>Светильник люмин.</v>
          </cell>
          <cell r="B17" t="str">
            <v xml:space="preserve">ЛПО 1х40 </v>
          </cell>
          <cell r="AY17">
            <v>184.8</v>
          </cell>
          <cell r="AZ17">
            <v>160.68</v>
          </cell>
        </row>
        <row r="18">
          <cell r="A18" t="str">
            <v>Светильник люмин.</v>
          </cell>
          <cell r="B18" t="str">
            <v>ЛПО 2х20</v>
          </cell>
          <cell r="AY18">
            <v>167.7</v>
          </cell>
          <cell r="AZ18">
            <v>145.86000000000001</v>
          </cell>
        </row>
        <row r="19">
          <cell r="A19" t="str">
            <v>Светильник люмин.</v>
          </cell>
          <cell r="B19" t="str">
            <v xml:space="preserve">ЛПО 2х40 </v>
          </cell>
          <cell r="AY19">
            <v>252.12</v>
          </cell>
          <cell r="AZ19">
            <v>219.24</v>
          </cell>
        </row>
        <row r="20">
          <cell r="A20" t="str">
            <v>Светильник люмин.</v>
          </cell>
          <cell r="B20" t="str">
            <v>ЛСП 2х40</v>
          </cell>
          <cell r="AY20">
            <v>560.04</v>
          </cell>
          <cell r="AZ20">
            <v>486.96</v>
          </cell>
        </row>
        <row r="21">
          <cell r="A21" t="str">
            <v>Светильник</v>
          </cell>
          <cell r="B21" t="str">
            <v>ПВЛМ 2х40,б/плаф.</v>
          </cell>
          <cell r="AY21">
            <v>776.16</v>
          </cell>
          <cell r="AZ21">
            <v>705.6</v>
          </cell>
        </row>
        <row r="22">
          <cell r="B22" t="str">
            <v xml:space="preserve"> накладные растровые (зеркальные)</v>
          </cell>
        </row>
        <row r="23">
          <cell r="A23" t="str">
            <v>Светильник</v>
          </cell>
          <cell r="B23" t="str">
            <v>ЛПО 82-2х36-001</v>
          </cell>
          <cell r="AY23">
            <v>927.36</v>
          </cell>
          <cell r="AZ23">
            <v>806.4</v>
          </cell>
        </row>
        <row r="24">
          <cell r="A24" t="str">
            <v>Светильник</v>
          </cell>
          <cell r="B24" t="str">
            <v>ЛПО 82-4х18-001</v>
          </cell>
          <cell r="AY24">
            <v>927.36</v>
          </cell>
          <cell r="AZ24">
            <v>806.4</v>
          </cell>
        </row>
        <row r="32">
          <cell r="B32" t="str">
            <v xml:space="preserve"> "таблетка"</v>
          </cell>
        </row>
        <row r="33">
          <cell r="A33" t="str">
            <v>Светильник</v>
          </cell>
          <cell r="B33" t="str">
            <v>НПО 22-2х60Вт</v>
          </cell>
        </row>
        <row r="34">
          <cell r="A34" t="str">
            <v>Светильник</v>
          </cell>
          <cell r="B34" t="str">
            <v>НПО 22-100Вт</v>
          </cell>
        </row>
        <row r="35">
          <cell r="B35" t="str">
            <v xml:space="preserve"> "желудь"</v>
          </cell>
        </row>
        <row r="36">
          <cell r="A36" t="str">
            <v>Светильник</v>
          </cell>
          <cell r="B36" t="str">
            <v>НСП 02-100-001,  б/решет.</v>
          </cell>
        </row>
        <row r="37">
          <cell r="A37" t="str">
            <v>Светильник</v>
          </cell>
          <cell r="B37" t="str">
            <v>НСП 02-100-003,  с решет.</v>
          </cell>
        </row>
        <row r="38">
          <cell r="A38" t="str">
            <v>Светильник</v>
          </cell>
          <cell r="B38" t="str">
            <v>НСП 02-200-001,  б/решет.</v>
          </cell>
        </row>
        <row r="39">
          <cell r="A39" t="str">
            <v>Светильник</v>
          </cell>
          <cell r="B39" t="str">
            <v>НСП 02-200-003,   с решет.</v>
          </cell>
        </row>
        <row r="40">
          <cell r="B40" t="str">
            <v>полугерметичный</v>
          </cell>
        </row>
        <row r="41">
          <cell r="A41" t="str">
            <v>Светильник</v>
          </cell>
          <cell r="B41" t="str">
            <v>ПСХ-60Вт,  п/г</v>
          </cell>
        </row>
        <row r="42">
          <cell r="A42" t="str">
            <v>Светильник</v>
          </cell>
          <cell r="B42" t="str">
            <v>НПП 03-100Вт, п/г</v>
          </cell>
        </row>
        <row r="43">
          <cell r="B43" t="str">
            <v xml:space="preserve"> СВЕТИЛЬНИКИ для ламп ДРЛ (Новосел.)</v>
          </cell>
        </row>
        <row r="44">
          <cell r="A44" t="str">
            <v>Светильник</v>
          </cell>
          <cell r="B44" t="str">
            <v>РКУ 06-125Вт (б/ст.)</v>
          </cell>
        </row>
        <row r="45">
          <cell r="A45" t="str">
            <v>Светильник</v>
          </cell>
          <cell r="B45" t="str">
            <v>РКУ 06-125Вт (со ст.)</v>
          </cell>
        </row>
        <row r="46">
          <cell r="A46" t="str">
            <v>Светильник</v>
          </cell>
          <cell r="B46" t="str">
            <v>РКУ 06-250Вт (б/ст.)</v>
          </cell>
        </row>
        <row r="47">
          <cell r="A47" t="str">
            <v>Светильник</v>
          </cell>
          <cell r="B47" t="str">
            <v>РКУ 24-250Вт (со ст.)</v>
          </cell>
        </row>
        <row r="48">
          <cell r="B48" t="str">
            <v xml:space="preserve"> СВЕТИЛЬНИКИ для АЗС</v>
          </cell>
        </row>
        <row r="49">
          <cell r="B49" t="str">
            <v xml:space="preserve"> для ламп ДРЛ</v>
          </cell>
        </row>
        <row r="50">
          <cell r="A50" t="str">
            <v>Светильник</v>
          </cell>
          <cell r="B50" t="str">
            <v>РВП 04-125-002</v>
          </cell>
        </row>
        <row r="51">
          <cell r="A51" t="str">
            <v>Светильник</v>
          </cell>
          <cell r="B51" t="str">
            <v>РВП 04-250-002</v>
          </cell>
        </row>
        <row r="52">
          <cell r="A52" t="str">
            <v>Светильник</v>
          </cell>
          <cell r="B52" t="str">
            <v>РВП 04-400-002</v>
          </cell>
        </row>
        <row r="53">
          <cell r="B53" t="str">
            <v xml:space="preserve"> ЛАМПЫ</v>
          </cell>
        </row>
        <row r="54">
          <cell r="A54" t="str">
            <v>Лампа</v>
          </cell>
          <cell r="B54" t="str">
            <v>ЛД(ЛБ)-20</v>
          </cell>
        </row>
        <row r="55">
          <cell r="A55" t="str">
            <v>Лампа</v>
          </cell>
          <cell r="B55" t="str">
            <v>ЛД(ЛБ)-40</v>
          </cell>
        </row>
        <row r="56">
          <cell r="A56" t="str">
            <v>Лампа</v>
          </cell>
          <cell r="B56" t="str">
            <v>ЛД(ЛБ)-80</v>
          </cell>
        </row>
        <row r="57">
          <cell r="B57" t="str">
            <v>Стартер 220 В, 127 В</v>
          </cell>
        </row>
        <row r="58">
          <cell r="A58" t="str">
            <v>Лампа</v>
          </cell>
          <cell r="B58" t="str">
            <v>ДРЛ-125</v>
          </cell>
        </row>
        <row r="59">
          <cell r="A59" t="str">
            <v>Лампа</v>
          </cell>
          <cell r="B59" t="str">
            <v>ДРЛ-250</v>
          </cell>
        </row>
        <row r="60">
          <cell r="A60" t="str">
            <v>Лампа</v>
          </cell>
          <cell r="B60" t="str">
            <v>ДРЛ-400</v>
          </cell>
        </row>
        <row r="61">
          <cell r="A61" t="str">
            <v>Лампа</v>
          </cell>
          <cell r="B61" t="str">
            <v>ЛОН-40, 60, 75, 100</v>
          </cell>
        </row>
        <row r="62">
          <cell r="A62" t="str">
            <v>Лампа</v>
          </cell>
          <cell r="B62" t="str">
            <v>ЛОН-150</v>
          </cell>
        </row>
        <row r="63">
          <cell r="A63" t="str">
            <v>Лампа</v>
          </cell>
          <cell r="B63" t="str">
            <v>ЛОН-200</v>
          </cell>
        </row>
        <row r="64">
          <cell r="A64" t="str">
            <v>Лампа</v>
          </cell>
          <cell r="B64" t="str">
            <v>ЛОН-300</v>
          </cell>
        </row>
        <row r="65">
          <cell r="A65" t="str">
            <v>Лампа</v>
          </cell>
          <cell r="B65" t="str">
            <v>ЛОН-500</v>
          </cell>
        </row>
        <row r="66">
          <cell r="B66" t="str">
            <v xml:space="preserve"> ПАТРОНЫ  Е27</v>
          </cell>
        </row>
        <row r="67">
          <cell r="A67" t="str">
            <v>Патрон эл. Е27</v>
          </cell>
          <cell r="B67" t="str">
            <v>подвесной</v>
          </cell>
        </row>
        <row r="68">
          <cell r="A68" t="str">
            <v>Патрон эл. Е27</v>
          </cell>
          <cell r="B68" t="str">
            <v>потолочный, настенный</v>
          </cell>
        </row>
        <row r="69">
          <cell r="B69" t="str">
            <v xml:space="preserve"> АКСЕССУАРЫ К КАБЕЛЬНЫМ КАНАЛАМ</v>
          </cell>
        </row>
        <row r="70">
          <cell r="B70" t="str">
            <v>внутренний угол</v>
          </cell>
        </row>
        <row r="71">
          <cell r="A71" t="str">
            <v>Внутренний угол</v>
          </cell>
          <cell r="B71" t="str">
            <v>15х10</v>
          </cell>
          <cell r="AY71">
            <v>6.4799999999999995</v>
          </cell>
          <cell r="AZ71">
            <v>5.3999999999999995</v>
          </cell>
        </row>
        <row r="72">
          <cell r="A72" t="str">
            <v>Внутренний угол</v>
          </cell>
          <cell r="B72" t="str">
            <v>16х16</v>
          </cell>
          <cell r="AY72">
            <v>6.4799999999999995</v>
          </cell>
          <cell r="AZ72">
            <v>5.3999999999999995</v>
          </cell>
        </row>
        <row r="73">
          <cell r="A73" t="str">
            <v>Внутренний угол</v>
          </cell>
          <cell r="B73" t="str">
            <v>25х16</v>
          </cell>
          <cell r="AY73">
            <v>14.459999999999999</v>
          </cell>
          <cell r="AZ73">
            <v>12.06</v>
          </cell>
        </row>
        <row r="74">
          <cell r="A74" t="str">
            <v>Внутренний угол</v>
          </cell>
          <cell r="B74" t="str">
            <v>25х25</v>
          </cell>
          <cell r="AY74">
            <v>14.459999999999999</v>
          </cell>
          <cell r="AZ74">
            <v>12.06</v>
          </cell>
        </row>
        <row r="75">
          <cell r="A75" t="str">
            <v>Внутренний угол</v>
          </cell>
          <cell r="B75" t="str">
            <v>40х16</v>
          </cell>
          <cell r="AY75">
            <v>22.98</v>
          </cell>
          <cell r="AZ75">
            <v>19.14</v>
          </cell>
        </row>
        <row r="76">
          <cell r="A76" t="str">
            <v>Внутренний угол</v>
          </cell>
          <cell r="B76" t="str">
            <v>40х25</v>
          </cell>
          <cell r="AY76">
            <v>22.98</v>
          </cell>
          <cell r="AZ76">
            <v>19.14</v>
          </cell>
        </row>
        <row r="77">
          <cell r="A77" t="str">
            <v>Внутренний угол</v>
          </cell>
          <cell r="B77" t="str">
            <v>40х40</v>
          </cell>
          <cell r="AY77">
            <v>22.98</v>
          </cell>
          <cell r="AZ77">
            <v>19.14</v>
          </cell>
        </row>
        <row r="78">
          <cell r="A78" t="str">
            <v>Внутренний угол</v>
          </cell>
          <cell r="B78" t="str">
            <v>60х40</v>
          </cell>
          <cell r="AY78">
            <v>54.42</v>
          </cell>
          <cell r="AZ78">
            <v>45.36</v>
          </cell>
        </row>
        <row r="79">
          <cell r="A79" t="str">
            <v>Внутренний угол</v>
          </cell>
          <cell r="B79" t="str">
            <v>60х60</v>
          </cell>
          <cell r="AY79">
            <v>54.42</v>
          </cell>
          <cell r="AZ79">
            <v>45.36</v>
          </cell>
        </row>
        <row r="80">
          <cell r="A80" t="str">
            <v>Внутренний угол</v>
          </cell>
          <cell r="B80" t="str">
            <v>100х40</v>
          </cell>
          <cell r="AY80">
            <v>73.38000000000001</v>
          </cell>
          <cell r="AZ80">
            <v>61.140000000000008</v>
          </cell>
        </row>
        <row r="81">
          <cell r="A81" t="str">
            <v>Внутренний угол</v>
          </cell>
          <cell r="B81" t="str">
            <v>100х60</v>
          </cell>
          <cell r="AY81">
            <v>73.38000000000001</v>
          </cell>
          <cell r="AZ81">
            <v>61.140000000000008</v>
          </cell>
        </row>
        <row r="82">
          <cell r="B82" t="str">
            <v>наружный угол</v>
          </cell>
          <cell r="AY82">
            <v>0</v>
          </cell>
          <cell r="AZ82">
            <v>0</v>
          </cell>
        </row>
        <row r="83">
          <cell r="A83" t="str">
            <v>Наружный угол</v>
          </cell>
          <cell r="B83" t="str">
            <v>15х10</v>
          </cell>
          <cell r="AY83">
            <v>6.4799999999999995</v>
          </cell>
          <cell r="AZ83">
            <v>5.3999999999999995</v>
          </cell>
        </row>
        <row r="84">
          <cell r="A84" t="str">
            <v>Наружный угол</v>
          </cell>
          <cell r="B84" t="str">
            <v>16х16</v>
          </cell>
          <cell r="AY84">
            <v>6.4799999999999995</v>
          </cell>
          <cell r="AZ84">
            <v>5.3999999999999995</v>
          </cell>
        </row>
        <row r="85">
          <cell r="A85" t="str">
            <v>Наружный угол</v>
          </cell>
          <cell r="B85" t="str">
            <v>25х16</v>
          </cell>
          <cell r="AY85">
            <v>14.459999999999999</v>
          </cell>
          <cell r="AZ85">
            <v>12.06</v>
          </cell>
        </row>
        <row r="86">
          <cell r="A86" t="str">
            <v>Наружный угол</v>
          </cell>
          <cell r="B86" t="str">
            <v>25х25</v>
          </cell>
          <cell r="AY86">
            <v>14.459999999999999</v>
          </cell>
          <cell r="AZ86">
            <v>12.06</v>
          </cell>
        </row>
        <row r="87">
          <cell r="A87" t="str">
            <v>Наружный угол</v>
          </cell>
          <cell r="B87" t="str">
            <v>40х16</v>
          </cell>
          <cell r="AY87">
            <v>22.98</v>
          </cell>
          <cell r="AZ87">
            <v>19.14</v>
          </cell>
        </row>
        <row r="88">
          <cell r="A88" t="str">
            <v>Наружный угол</v>
          </cell>
          <cell r="B88" t="str">
            <v>40х25</v>
          </cell>
          <cell r="AY88">
            <v>22.98</v>
          </cell>
          <cell r="AZ88">
            <v>19.14</v>
          </cell>
        </row>
        <row r="89">
          <cell r="A89" t="str">
            <v>Наружный угол</v>
          </cell>
          <cell r="B89" t="str">
            <v>40х40</v>
          </cell>
          <cell r="AY89">
            <v>22.98</v>
          </cell>
          <cell r="AZ89">
            <v>19.14</v>
          </cell>
        </row>
        <row r="90">
          <cell r="A90" t="str">
            <v>Наружный угол</v>
          </cell>
          <cell r="B90" t="str">
            <v>60х40</v>
          </cell>
          <cell r="AY90">
            <v>54.42</v>
          </cell>
          <cell r="AZ90">
            <v>45.36</v>
          </cell>
        </row>
        <row r="91">
          <cell r="A91" t="str">
            <v>Наружный угол</v>
          </cell>
          <cell r="B91" t="str">
            <v>60х60</v>
          </cell>
          <cell r="AY91">
            <v>54.42</v>
          </cell>
          <cell r="AZ91">
            <v>45.36</v>
          </cell>
        </row>
        <row r="92">
          <cell r="A92" t="str">
            <v>Наружный угол</v>
          </cell>
          <cell r="B92" t="str">
            <v>100х40</v>
          </cell>
          <cell r="AY92">
            <v>73.38000000000001</v>
          </cell>
          <cell r="AZ92">
            <v>61.140000000000008</v>
          </cell>
        </row>
        <row r="93">
          <cell r="A93" t="str">
            <v>Наружный угол</v>
          </cell>
          <cell r="B93" t="str">
            <v>100х60</v>
          </cell>
          <cell r="AY93">
            <v>73.38000000000001</v>
          </cell>
          <cell r="AZ93">
            <v>61.140000000000008</v>
          </cell>
        </row>
        <row r="94">
          <cell r="B94" t="str">
            <v>поворот 90 гр</v>
          </cell>
          <cell r="AY94">
            <v>0</v>
          </cell>
          <cell r="AZ94">
            <v>0</v>
          </cell>
        </row>
        <row r="95">
          <cell r="A95" t="str">
            <v>Поворот 90 гр.</v>
          </cell>
          <cell r="B95" t="str">
            <v>15х10</v>
          </cell>
          <cell r="AY95">
            <v>6.4799999999999995</v>
          </cell>
          <cell r="AZ95">
            <v>5.3999999999999995</v>
          </cell>
        </row>
        <row r="96">
          <cell r="A96" t="str">
            <v>Поворот 90 гр.</v>
          </cell>
          <cell r="B96" t="str">
            <v>16х16</v>
          </cell>
          <cell r="AY96">
            <v>6.4799999999999995</v>
          </cell>
          <cell r="AZ96">
            <v>5.3999999999999995</v>
          </cell>
        </row>
        <row r="97">
          <cell r="A97" t="str">
            <v>Поворот 90 гр.</v>
          </cell>
          <cell r="B97" t="str">
            <v>25х16</v>
          </cell>
          <cell r="AY97">
            <v>14.459999999999999</v>
          </cell>
          <cell r="AZ97">
            <v>12.06</v>
          </cell>
        </row>
        <row r="98">
          <cell r="A98" t="str">
            <v>Поворот 90 гр.</v>
          </cell>
          <cell r="B98" t="str">
            <v>25х25</v>
          </cell>
          <cell r="AY98">
            <v>14.459999999999999</v>
          </cell>
          <cell r="AZ98">
            <v>12.06</v>
          </cell>
        </row>
        <row r="99">
          <cell r="A99" t="str">
            <v>Поворот 90 гр.</v>
          </cell>
          <cell r="B99" t="str">
            <v>40х16</v>
          </cell>
          <cell r="AY99">
            <v>22.98</v>
          </cell>
          <cell r="AZ99">
            <v>19.14</v>
          </cell>
        </row>
        <row r="100">
          <cell r="A100" t="str">
            <v>Поворот 90 гр.</v>
          </cell>
          <cell r="B100" t="str">
            <v>40х25</v>
          </cell>
          <cell r="AY100">
            <v>22.98</v>
          </cell>
          <cell r="AZ100">
            <v>19.14</v>
          </cell>
        </row>
        <row r="101">
          <cell r="A101" t="str">
            <v>Поворот 90 гр.</v>
          </cell>
          <cell r="B101" t="str">
            <v>40х40</v>
          </cell>
          <cell r="AY101">
            <v>22.98</v>
          </cell>
          <cell r="AZ101">
            <v>19.14</v>
          </cell>
        </row>
        <row r="102">
          <cell r="A102" t="str">
            <v>Поворот 90 гр.</v>
          </cell>
          <cell r="B102" t="str">
            <v>60х40</v>
          </cell>
          <cell r="AY102">
            <v>54.42</v>
          </cell>
          <cell r="AZ102">
            <v>45.36</v>
          </cell>
        </row>
        <row r="103">
          <cell r="A103" t="str">
            <v>Поворот 90 гр.</v>
          </cell>
          <cell r="B103" t="str">
            <v>60х60</v>
          </cell>
          <cell r="AY103">
            <v>54.42</v>
          </cell>
          <cell r="AZ103">
            <v>45.36</v>
          </cell>
        </row>
        <row r="104">
          <cell r="A104" t="str">
            <v>Поворот 90 гр.</v>
          </cell>
          <cell r="B104" t="str">
            <v>100х40</v>
          </cell>
          <cell r="AY104">
            <v>73.38000000000001</v>
          </cell>
          <cell r="AZ104">
            <v>61.140000000000008</v>
          </cell>
        </row>
        <row r="105">
          <cell r="A105" t="str">
            <v>Поворот 90 гр.</v>
          </cell>
          <cell r="B105" t="str">
            <v>100х60</v>
          </cell>
          <cell r="AY105">
            <v>73.38000000000001</v>
          </cell>
          <cell r="AZ105">
            <v>61.140000000000008</v>
          </cell>
        </row>
        <row r="106">
          <cell r="B106" t="str">
            <v>Т-образный угол</v>
          </cell>
          <cell r="AY106">
            <v>0</v>
          </cell>
          <cell r="AZ106">
            <v>0</v>
          </cell>
        </row>
        <row r="107">
          <cell r="A107" t="str">
            <v>Т-образный угол</v>
          </cell>
          <cell r="B107" t="str">
            <v>15х10</v>
          </cell>
          <cell r="AY107">
            <v>6.4799999999999995</v>
          </cell>
          <cell r="AZ107">
            <v>5.3999999999999995</v>
          </cell>
        </row>
        <row r="108">
          <cell r="A108" t="str">
            <v>Т-образный угол</v>
          </cell>
          <cell r="B108" t="str">
            <v>16х16</v>
          </cell>
          <cell r="AY108">
            <v>6.4799999999999995</v>
          </cell>
          <cell r="AZ108">
            <v>5.3999999999999995</v>
          </cell>
        </row>
        <row r="109">
          <cell r="A109" t="str">
            <v>Т-образный угол</v>
          </cell>
          <cell r="B109" t="str">
            <v>25х16</v>
          </cell>
          <cell r="AY109">
            <v>14.459999999999999</v>
          </cell>
          <cell r="AZ109">
            <v>12.06</v>
          </cell>
        </row>
        <row r="110">
          <cell r="A110" t="str">
            <v>Т-образный угол</v>
          </cell>
          <cell r="B110" t="str">
            <v>25х25</v>
          </cell>
          <cell r="AY110">
            <v>14.459999999999999</v>
          </cell>
          <cell r="AZ110">
            <v>12.06</v>
          </cell>
        </row>
        <row r="111">
          <cell r="A111" t="str">
            <v>Т-образный угол</v>
          </cell>
          <cell r="B111" t="str">
            <v>40х16</v>
          </cell>
          <cell r="AY111">
            <v>22.98</v>
          </cell>
          <cell r="AZ111">
            <v>19.14</v>
          </cell>
        </row>
        <row r="112">
          <cell r="A112" t="str">
            <v>Т-образный угол</v>
          </cell>
          <cell r="B112" t="str">
            <v>40х25</v>
          </cell>
          <cell r="AY112">
            <v>22.98</v>
          </cell>
          <cell r="AZ112">
            <v>19.14</v>
          </cell>
        </row>
        <row r="113">
          <cell r="A113" t="str">
            <v>Т-образный угол</v>
          </cell>
          <cell r="B113" t="str">
            <v>40х40</v>
          </cell>
          <cell r="AY113">
            <v>22.98</v>
          </cell>
          <cell r="AZ113">
            <v>19.14</v>
          </cell>
        </row>
        <row r="114">
          <cell r="A114" t="str">
            <v>Т-образный угол</v>
          </cell>
          <cell r="B114" t="str">
            <v>60х40</v>
          </cell>
          <cell r="AY114">
            <v>54.42</v>
          </cell>
          <cell r="AZ114">
            <v>45.36</v>
          </cell>
        </row>
        <row r="115">
          <cell r="A115" t="str">
            <v>Т-образный угол</v>
          </cell>
          <cell r="B115" t="str">
            <v>60х60</v>
          </cell>
          <cell r="AY115">
            <v>54.42</v>
          </cell>
          <cell r="AZ115">
            <v>45.36</v>
          </cell>
        </row>
        <row r="116">
          <cell r="A116" t="str">
            <v>Т-образный угол</v>
          </cell>
          <cell r="B116" t="str">
            <v>100х40</v>
          </cell>
          <cell r="AY116">
            <v>73.38000000000001</v>
          </cell>
          <cell r="AZ116">
            <v>61.140000000000008</v>
          </cell>
        </row>
        <row r="117">
          <cell r="A117" t="str">
            <v>Т-образный угол</v>
          </cell>
          <cell r="B117" t="str">
            <v>100х60</v>
          </cell>
          <cell r="AY117">
            <v>73.38000000000001</v>
          </cell>
          <cell r="AZ117">
            <v>61.140000000000008</v>
          </cell>
        </row>
        <row r="118">
          <cell r="B118" t="str">
            <v>заглушка</v>
          </cell>
          <cell r="AY118">
            <v>0</v>
          </cell>
          <cell r="AZ118">
            <v>0</v>
          </cell>
        </row>
        <row r="119">
          <cell r="A119" t="str">
            <v>Заглушка</v>
          </cell>
          <cell r="B119" t="str">
            <v>15х10</v>
          </cell>
          <cell r="AY119">
            <v>6.4799999999999995</v>
          </cell>
          <cell r="AZ119">
            <v>5.3999999999999995</v>
          </cell>
        </row>
        <row r="120">
          <cell r="A120" t="str">
            <v>Заглушка</v>
          </cell>
          <cell r="B120" t="str">
            <v>16х16</v>
          </cell>
          <cell r="AY120">
            <v>6.4799999999999995</v>
          </cell>
          <cell r="AZ120">
            <v>5.3999999999999995</v>
          </cell>
        </row>
        <row r="121">
          <cell r="A121" t="str">
            <v>Заглушка</v>
          </cell>
          <cell r="B121" t="str">
            <v>25х16</v>
          </cell>
          <cell r="AY121">
            <v>14.459999999999999</v>
          </cell>
          <cell r="AZ121">
            <v>12.06</v>
          </cell>
        </row>
        <row r="122">
          <cell r="A122" t="str">
            <v>Заглушка</v>
          </cell>
          <cell r="B122" t="str">
            <v>25х25</v>
          </cell>
          <cell r="AY122">
            <v>14.459999999999999</v>
          </cell>
          <cell r="AZ122">
            <v>12.06</v>
          </cell>
        </row>
        <row r="123">
          <cell r="A123" t="str">
            <v>Заглушка</v>
          </cell>
          <cell r="B123" t="str">
            <v>40х16</v>
          </cell>
          <cell r="AY123">
            <v>22.98</v>
          </cell>
          <cell r="AZ123">
            <v>19.14</v>
          </cell>
        </row>
        <row r="124">
          <cell r="A124" t="str">
            <v>Заглушка</v>
          </cell>
          <cell r="B124" t="str">
            <v>40х25</v>
          </cell>
          <cell r="AY124">
            <v>22.98</v>
          </cell>
          <cell r="AZ124">
            <v>19.14</v>
          </cell>
        </row>
        <row r="125">
          <cell r="A125" t="str">
            <v>Заглушка</v>
          </cell>
          <cell r="B125" t="str">
            <v>40х40</v>
          </cell>
          <cell r="AY125">
            <v>22.98</v>
          </cell>
          <cell r="AZ125">
            <v>19.14</v>
          </cell>
        </row>
        <row r="126">
          <cell r="A126" t="str">
            <v>Заглушка</v>
          </cell>
          <cell r="B126" t="str">
            <v>60х40</v>
          </cell>
          <cell r="AY126">
            <v>54.42</v>
          </cell>
          <cell r="AZ126">
            <v>45.36</v>
          </cell>
        </row>
        <row r="127">
          <cell r="A127" t="str">
            <v>Заглушка</v>
          </cell>
          <cell r="B127" t="str">
            <v>60х60</v>
          </cell>
          <cell r="AY127">
            <v>54.42</v>
          </cell>
          <cell r="AZ127">
            <v>45.36</v>
          </cell>
        </row>
        <row r="128">
          <cell r="A128" t="str">
            <v>Заглушка</v>
          </cell>
          <cell r="B128" t="str">
            <v>100х40</v>
          </cell>
          <cell r="AY128">
            <v>73.38000000000001</v>
          </cell>
          <cell r="AZ128">
            <v>61.140000000000008</v>
          </cell>
        </row>
        <row r="129">
          <cell r="A129" t="str">
            <v>Заглушка</v>
          </cell>
          <cell r="B129" t="str">
            <v>100х60</v>
          </cell>
          <cell r="AY129">
            <v>73.38000000000001</v>
          </cell>
          <cell r="AZ129">
            <v>61.140000000000008</v>
          </cell>
        </row>
      </sheetData>
      <sheetData sheetId="2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ИзмененияЦен"/>
      <sheetName val="Динамика за месяц товара"/>
      <sheetName val="Италия"/>
      <sheetName val="Черный ПВС"/>
      <sheetName val="Арматура для СИП"/>
      <sheetName val="Полиэтилен и бумага"/>
      <sheetName val="Приход_полиэт_бумага"/>
      <sheetName val="железная дорога"/>
      <sheetName val="Приход"/>
      <sheetName val="Кабель вне сверки"/>
      <sheetName val="Архив"/>
      <sheetName val="Торгсервис"/>
      <sheetName val="Спец. Рапира"/>
      <sheetName val="Рапира"/>
      <sheetName val="Тула-NEW"/>
      <sheetName val="Титул"/>
      <sheetName val="Содержание"/>
      <sheetName val="Разномеры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0"/>
      <sheetName val="Пр11"/>
      <sheetName val="Пр12"/>
      <sheetName val="Пр13"/>
      <sheetName val="Пр14"/>
      <sheetName val="Кабель, провод"/>
      <sheetName val="cab_spec"/>
      <sheetName val="Пр7(2)"/>
      <sheetName val="Оборачиваемость"/>
      <sheetName val="Техэлектро"/>
      <sheetName val="СпецТехэлектро"/>
      <sheetName val="Закачка Техэлектро"/>
      <sheetName val="Пр11 (3)"/>
      <sheetName val="Пр11 (2)"/>
      <sheetName val="Отв. лица"/>
      <sheetName val="АСМ и РЭК"/>
      <sheetName val="АСМ и Смоленск"/>
      <sheetName val="Пр12_1"/>
      <sheetName val="Пр13_1"/>
      <sheetName val="Новые позиции_NUMнг-LS"/>
      <sheetName val="Спец. ПВС и ПУГНП"/>
      <sheetName val="NYM_RusMarket"/>
      <sheetName val="Распродажа на маркет русскейбл"/>
      <sheetName val="Спец. ЗВИ"/>
      <sheetName val="Распродажа расчет"/>
      <sheetName val="Отчет о совместимости"/>
    </sheetNames>
    <sheetDataSet>
      <sheetData sheetId="0">
        <row r="1">
          <cell r="A1" t="str">
            <v>Наименование</v>
          </cell>
          <cell r="GF1" t="str">
            <v>Мелкий Опт.</v>
          </cell>
          <cell r="GG1" t="str">
            <v>Опт.</v>
          </cell>
        </row>
        <row r="2">
          <cell r="A2" t="str">
            <v>@</v>
          </cell>
          <cell r="GF2" t="str">
            <v>@</v>
          </cell>
          <cell r="GG2" t="str">
            <v>@</v>
          </cell>
        </row>
        <row r="3">
          <cell r="A3" t="str">
            <v>&amp;</v>
          </cell>
        </row>
        <row r="4">
          <cell r="A4" t="str">
            <v>.</v>
          </cell>
          <cell r="GG4">
            <v>39580.747658912034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</row>
        <row r="10">
          <cell r="A10" t="str">
            <v xml:space="preserve"> Провод медный (ПУНП, ПВ-1, ППВ)</v>
          </cell>
        </row>
        <row r="11">
          <cell r="A11" t="str">
            <v>ПУНП 2х1,5</v>
          </cell>
          <cell r="GF11">
            <v>9.86</v>
          </cell>
          <cell r="GG11">
            <v>8.57</v>
          </cell>
        </row>
        <row r="12">
          <cell r="A12" t="str">
            <v>ПУНП 2х2,5</v>
          </cell>
          <cell r="GF12">
            <v>15.74</v>
          </cell>
          <cell r="GG12">
            <v>13.69</v>
          </cell>
        </row>
        <row r="13">
          <cell r="A13" t="str">
            <v>ПУНП 2х4</v>
          </cell>
          <cell r="GF13">
            <v>23.7</v>
          </cell>
          <cell r="GG13">
            <v>20.61</v>
          </cell>
        </row>
        <row r="14">
          <cell r="A14" t="str">
            <v>ПУНП 3х1,5</v>
          </cell>
          <cell r="GF14">
            <v>14.47</v>
          </cell>
          <cell r="GG14">
            <v>12.58</v>
          </cell>
        </row>
        <row r="15">
          <cell r="A15" t="str">
            <v>ПУНП 3х2,5</v>
          </cell>
          <cell r="GF15">
            <v>23.3</v>
          </cell>
          <cell r="GG15">
            <v>20.260000000000002</v>
          </cell>
        </row>
        <row r="16">
          <cell r="A16" t="str">
            <v>ПУНП 3х4</v>
          </cell>
          <cell r="GF16">
            <v>35.36</v>
          </cell>
          <cell r="GG16">
            <v>30.75</v>
          </cell>
        </row>
        <row r="17">
          <cell r="A17" t="str">
            <v>ПВ-1  0,5</v>
          </cell>
          <cell r="GF17">
            <v>1.83</v>
          </cell>
          <cell r="GG17">
            <v>1.66</v>
          </cell>
        </row>
        <row r="18">
          <cell r="A18" t="str">
            <v>ПВ-1  0,75</v>
          </cell>
          <cell r="GF18">
            <v>2.58</v>
          </cell>
          <cell r="GG18">
            <v>2.35</v>
          </cell>
        </row>
        <row r="19">
          <cell r="A19" t="str">
            <v>ПВ-1  1</v>
          </cell>
          <cell r="GF19">
            <v>3.22</v>
          </cell>
          <cell r="GG19">
            <v>2.93</v>
          </cell>
        </row>
        <row r="20">
          <cell r="A20" t="str">
            <v>ПВ-1  1,5</v>
          </cell>
          <cell r="GF20">
            <v>4.7300000000000004</v>
          </cell>
          <cell r="GG20">
            <v>4.1100000000000003</v>
          </cell>
        </row>
        <row r="21">
          <cell r="A21" t="str">
            <v>ПВ-1  2,5</v>
          </cell>
          <cell r="GF21">
            <v>7.66</v>
          </cell>
          <cell r="GG21">
            <v>6.75</v>
          </cell>
        </row>
        <row r="22">
          <cell r="A22" t="str">
            <v>ПВ-1  4</v>
          </cell>
          <cell r="GF22">
            <v>12.47</v>
          </cell>
          <cell r="GG22">
            <v>10.98</v>
          </cell>
        </row>
        <row r="23">
          <cell r="A23" t="str">
            <v>ПВ-1  6</v>
          </cell>
          <cell r="GF23">
            <v>18.13</v>
          </cell>
          <cell r="GG23">
            <v>16.190000000000001</v>
          </cell>
        </row>
        <row r="24">
          <cell r="A24" t="str">
            <v>ПВ-1 10</v>
          </cell>
          <cell r="GF24">
            <v>30.22</v>
          </cell>
          <cell r="GG24">
            <v>26.28</v>
          </cell>
        </row>
        <row r="25">
          <cell r="A25" t="str">
            <v>ПВ-1 16</v>
          </cell>
          <cell r="GF25">
            <v>48.35</v>
          </cell>
          <cell r="GG25">
            <v>42.04</v>
          </cell>
        </row>
        <row r="26">
          <cell r="A26" t="str">
            <v>ПВ-1 25</v>
          </cell>
          <cell r="GF26">
            <v>76.34</v>
          </cell>
          <cell r="GG26">
            <v>69.400000000000006</v>
          </cell>
        </row>
        <row r="27">
          <cell r="A27" t="str">
            <v>ПВ-1 35</v>
          </cell>
          <cell r="GF27">
            <v>105.25</v>
          </cell>
          <cell r="GG27">
            <v>95.69</v>
          </cell>
        </row>
        <row r="28">
          <cell r="A28" t="str">
            <v>ПВ-1 50</v>
          </cell>
          <cell r="GF28">
            <v>151.79</v>
          </cell>
          <cell r="GG28">
            <v>137.99</v>
          </cell>
        </row>
        <row r="29">
          <cell r="A29" t="str">
            <v>ПВ-1 70</v>
          </cell>
          <cell r="GF29">
            <v>218.1</v>
          </cell>
          <cell r="GG29">
            <v>198.27</v>
          </cell>
        </row>
        <row r="30">
          <cell r="A30" t="str">
            <v>ПВ-1 95</v>
          </cell>
          <cell r="GF30">
            <v>299.14999999999998</v>
          </cell>
          <cell r="GG30">
            <v>271.95999999999998</v>
          </cell>
        </row>
        <row r="31">
          <cell r="A31" t="str">
            <v>ПВ-1 120</v>
          </cell>
          <cell r="GF31">
            <v>383.8</v>
          </cell>
          <cell r="GG31">
            <v>348.91</v>
          </cell>
        </row>
        <row r="32">
          <cell r="A32" t="str">
            <v>ППВ 2х1,5</v>
          </cell>
          <cell r="GF32">
            <v>9.84</v>
          </cell>
          <cell r="GG32">
            <v>8.5500000000000007</v>
          </cell>
        </row>
        <row r="33">
          <cell r="A33" t="str">
            <v>ППВ 2х2,5</v>
          </cell>
          <cell r="GF33">
            <v>14.9</v>
          </cell>
          <cell r="GG33">
            <v>12.95</v>
          </cell>
        </row>
        <row r="34">
          <cell r="A34" t="str">
            <v>ППВ 2х4</v>
          </cell>
          <cell r="GF34">
            <v>23.98</v>
          </cell>
          <cell r="GG34">
            <v>21.03</v>
          </cell>
        </row>
        <row r="35">
          <cell r="A35" t="str">
            <v>ППВ 3х1,5</v>
          </cell>
          <cell r="GF35">
            <v>14.61</v>
          </cell>
          <cell r="GG35">
            <v>12.7</v>
          </cell>
        </row>
        <row r="36">
          <cell r="A36" t="str">
            <v>ППВ 3х2,5</v>
          </cell>
          <cell r="GF36">
            <v>23.25</v>
          </cell>
          <cell r="GG36">
            <v>20.22</v>
          </cell>
        </row>
        <row r="37">
          <cell r="A37" t="str">
            <v>ППВ 3х4</v>
          </cell>
          <cell r="GF37">
            <v>34.68</v>
          </cell>
          <cell r="GG37">
            <v>31.53</v>
          </cell>
        </row>
        <row r="38">
          <cell r="A38" t="str">
            <v xml:space="preserve"> Провод медный гибкий (ШВП-2, ШВВП, ПУГНП, ПВС, ПВ-3)</v>
          </cell>
          <cell r="GF38">
            <v>0</v>
          </cell>
        </row>
        <row r="39">
          <cell r="A39" t="str">
            <v>ШВП-2 2х0,2</v>
          </cell>
          <cell r="GF39">
            <v>2.6</v>
          </cell>
          <cell r="GG39">
            <v>2.2599999999999998</v>
          </cell>
        </row>
        <row r="40">
          <cell r="A40" t="str">
            <v>ШВП-2 2х0,35</v>
          </cell>
          <cell r="GF40">
            <v>3.8</v>
          </cell>
          <cell r="GG40">
            <v>3.3</v>
          </cell>
        </row>
        <row r="41">
          <cell r="A41" t="str">
            <v>ШВП-2 2х0,5</v>
          </cell>
          <cell r="GF41">
            <v>5.09</v>
          </cell>
          <cell r="GG41">
            <v>4.43</v>
          </cell>
        </row>
        <row r="42">
          <cell r="A42" t="str">
            <v>ШВП-2 2х0,75</v>
          </cell>
          <cell r="GF42">
            <v>6.98</v>
          </cell>
          <cell r="GG42">
            <v>6.07</v>
          </cell>
        </row>
        <row r="43">
          <cell r="A43" t="str">
            <v>ШВВП 2х0,35</v>
          </cell>
          <cell r="GF43">
            <v>3.74</v>
          </cell>
          <cell r="GG43">
            <v>3.25</v>
          </cell>
        </row>
        <row r="44">
          <cell r="A44" t="str">
            <v>ШВВП 2х0,5</v>
          </cell>
          <cell r="GF44">
            <v>4.8499999999999996</v>
          </cell>
          <cell r="GG44">
            <v>4.22</v>
          </cell>
        </row>
        <row r="45">
          <cell r="A45" t="str">
            <v>ШВВП 2х0,75</v>
          </cell>
          <cell r="GF45">
            <v>6.46</v>
          </cell>
          <cell r="GG45">
            <v>5.62</v>
          </cell>
        </row>
        <row r="46">
          <cell r="A46" t="str">
            <v>ШВВП 3х0,5</v>
          </cell>
          <cell r="GF46">
            <v>7.26</v>
          </cell>
          <cell r="GG46">
            <v>6.32</v>
          </cell>
        </row>
        <row r="47">
          <cell r="A47" t="str">
            <v>ШВВП 3х0,75</v>
          </cell>
          <cell r="GF47">
            <v>9.6199999999999992</v>
          </cell>
          <cell r="GG47">
            <v>8.3699999999999992</v>
          </cell>
        </row>
        <row r="48">
          <cell r="A48" t="str">
            <v>ПУГНП 2х1,5</v>
          </cell>
          <cell r="GF48">
            <v>9.8699999999999992</v>
          </cell>
          <cell r="GG48">
            <v>8.58</v>
          </cell>
        </row>
        <row r="49">
          <cell r="A49" t="str">
            <v>ПУГНП 2х2,5</v>
          </cell>
          <cell r="GF49">
            <v>16.21</v>
          </cell>
          <cell r="GG49">
            <v>14.1</v>
          </cell>
        </row>
        <row r="50">
          <cell r="A50" t="str">
            <v>ПУГНП 2х4</v>
          </cell>
          <cell r="GF50">
            <v>25.2</v>
          </cell>
          <cell r="GG50">
            <v>21.91</v>
          </cell>
        </row>
        <row r="51">
          <cell r="A51" t="str">
            <v>ПУГНП 3х1,5</v>
          </cell>
          <cell r="GF51">
            <v>14.67</v>
          </cell>
          <cell r="GG51">
            <v>12.76</v>
          </cell>
        </row>
        <row r="52">
          <cell r="A52" t="str">
            <v>ПУГНП 3х2,5</v>
          </cell>
          <cell r="GF52">
            <v>24.16</v>
          </cell>
          <cell r="GG52">
            <v>21.01</v>
          </cell>
        </row>
        <row r="53">
          <cell r="A53" t="str">
            <v>ПУГНП 3х4</v>
          </cell>
          <cell r="GF53">
            <v>37.71</v>
          </cell>
          <cell r="GG53">
            <v>32.79</v>
          </cell>
        </row>
        <row r="54">
          <cell r="A54" t="str">
            <v>ПВС 2х0,75</v>
          </cell>
          <cell r="GF54">
            <v>7.94</v>
          </cell>
          <cell r="GG54">
            <v>6.9</v>
          </cell>
        </row>
        <row r="55">
          <cell r="A55" t="str">
            <v>ПВС 2х1</v>
          </cell>
          <cell r="GF55">
            <v>10.02</v>
          </cell>
          <cell r="GG55">
            <v>8.7100000000000009</v>
          </cell>
        </row>
        <row r="56">
          <cell r="A56" t="str">
            <v>ПВС 2х1,5</v>
          </cell>
          <cell r="GF56">
            <v>13.11</v>
          </cell>
          <cell r="GG56">
            <v>11.4</v>
          </cell>
        </row>
        <row r="57">
          <cell r="A57" t="str">
            <v>ПВС 2х2,5</v>
          </cell>
          <cell r="GF57">
            <v>20.86</v>
          </cell>
          <cell r="GG57">
            <v>18.14</v>
          </cell>
        </row>
        <row r="58">
          <cell r="A58" t="str">
            <v>ПВС 2х4</v>
          </cell>
          <cell r="GF58">
            <v>31.85</v>
          </cell>
          <cell r="GG58">
            <v>27.69</v>
          </cell>
        </row>
        <row r="59">
          <cell r="A59" t="str">
            <v>ПВС 2х6</v>
          </cell>
          <cell r="GF59">
            <v>46.09</v>
          </cell>
          <cell r="GG59">
            <v>40.08</v>
          </cell>
        </row>
        <row r="60">
          <cell r="A60" t="str">
            <v>ПВС 2х10</v>
          </cell>
          <cell r="GF60">
            <v>73.19</v>
          </cell>
          <cell r="GG60">
            <v>63.64</v>
          </cell>
        </row>
        <row r="61">
          <cell r="A61" t="str">
            <v>ПВС 2х16</v>
          </cell>
          <cell r="GF61">
            <v>124.07</v>
          </cell>
          <cell r="GG61">
            <v>107.89</v>
          </cell>
        </row>
        <row r="62">
          <cell r="A62" t="str">
            <v>ПВС 3х0,75</v>
          </cell>
          <cell r="GF62">
            <v>10.78</v>
          </cell>
          <cell r="GG62">
            <v>9.3800000000000008</v>
          </cell>
        </row>
        <row r="63">
          <cell r="A63" t="str">
            <v>ПВС 3х1</v>
          </cell>
          <cell r="GF63">
            <v>13.43</v>
          </cell>
          <cell r="GG63">
            <v>11.68</v>
          </cell>
        </row>
        <row r="64">
          <cell r="A64" t="str">
            <v>ПВС 3х1,5</v>
          </cell>
          <cell r="GF64">
            <v>18.059999999999999</v>
          </cell>
          <cell r="GG64">
            <v>15.7</v>
          </cell>
        </row>
        <row r="65">
          <cell r="A65" t="str">
            <v>ПВС 3х2,5</v>
          </cell>
          <cell r="GF65">
            <v>28.92</v>
          </cell>
          <cell r="GG65">
            <v>25.15</v>
          </cell>
        </row>
        <row r="66">
          <cell r="A66" t="str">
            <v>ПВС 3х4</v>
          </cell>
          <cell r="GF66">
            <v>45.19</v>
          </cell>
          <cell r="GG66">
            <v>39.299999999999997</v>
          </cell>
        </row>
        <row r="67">
          <cell r="A67" t="str">
            <v>ПВС 3х6</v>
          </cell>
          <cell r="GF67">
            <v>66.02</v>
          </cell>
          <cell r="GG67">
            <v>57.41</v>
          </cell>
        </row>
        <row r="68">
          <cell r="A68" t="str">
            <v>ПВС 3х10</v>
          </cell>
          <cell r="GF68">
            <v>107.35</v>
          </cell>
          <cell r="GG68">
            <v>93.35</v>
          </cell>
        </row>
        <row r="69">
          <cell r="A69" t="str">
            <v>ПВС 3х16</v>
          </cell>
          <cell r="GF69">
            <v>184.01</v>
          </cell>
          <cell r="GG69">
            <v>160</v>
          </cell>
        </row>
        <row r="70">
          <cell r="A70" t="str">
            <v>ПВС 4х0,75</v>
          </cell>
          <cell r="GF70">
            <v>13.6</v>
          </cell>
          <cell r="GG70">
            <v>11.82</v>
          </cell>
        </row>
        <row r="71">
          <cell r="A71" t="str">
            <v>ПВС 4х1</v>
          </cell>
          <cell r="GF71">
            <v>17.79</v>
          </cell>
          <cell r="GG71">
            <v>15.47</v>
          </cell>
        </row>
        <row r="72">
          <cell r="A72" t="str">
            <v>ПВС 4х1,5</v>
          </cell>
          <cell r="GF72">
            <v>24.41</v>
          </cell>
          <cell r="GG72">
            <v>21.22</v>
          </cell>
        </row>
        <row r="73">
          <cell r="A73" t="str">
            <v>ПВС 4х2,5</v>
          </cell>
          <cell r="GF73">
            <v>38.15</v>
          </cell>
          <cell r="GG73">
            <v>33.18</v>
          </cell>
        </row>
        <row r="74">
          <cell r="A74" t="str">
            <v>ПВС 4х4</v>
          </cell>
          <cell r="GF74">
            <v>60.07</v>
          </cell>
          <cell r="GG74">
            <v>52.23</v>
          </cell>
        </row>
        <row r="75">
          <cell r="A75" t="str">
            <v>ПВС 4х6</v>
          </cell>
          <cell r="GF75">
            <v>87.2</v>
          </cell>
          <cell r="GG75">
            <v>75.83</v>
          </cell>
        </row>
        <row r="76">
          <cell r="A76" t="str">
            <v>ПВС 4х10</v>
          </cell>
          <cell r="GF76">
            <v>141.34</v>
          </cell>
          <cell r="GG76">
            <v>122.91</v>
          </cell>
        </row>
        <row r="77">
          <cell r="A77" t="str">
            <v>ПВС 4х16</v>
          </cell>
          <cell r="GF77">
            <v>243.56</v>
          </cell>
          <cell r="GG77">
            <v>211.79</v>
          </cell>
        </row>
        <row r="78">
          <cell r="A78" t="str">
            <v>ПВС 5х0,75</v>
          </cell>
          <cell r="GF78">
            <v>17.350000000000001</v>
          </cell>
          <cell r="GG78">
            <v>15.08</v>
          </cell>
        </row>
        <row r="79">
          <cell r="A79" t="str">
            <v>ПВС 5х1</v>
          </cell>
          <cell r="GF79">
            <v>21.76</v>
          </cell>
          <cell r="GG79">
            <v>18.920000000000002</v>
          </cell>
        </row>
        <row r="80">
          <cell r="A80" t="str">
            <v>ПВС 5х1,5</v>
          </cell>
          <cell r="GF80">
            <v>30.45</v>
          </cell>
          <cell r="GG80">
            <v>26.48</v>
          </cell>
        </row>
        <row r="81">
          <cell r="A81" t="str">
            <v>ПВС 5х2,5</v>
          </cell>
          <cell r="GF81">
            <v>47.77</v>
          </cell>
          <cell r="GG81">
            <v>41.54</v>
          </cell>
        </row>
        <row r="82">
          <cell r="A82" t="str">
            <v>ПВС 5х4</v>
          </cell>
          <cell r="GF82">
            <v>75.62</v>
          </cell>
          <cell r="GG82">
            <v>65.760000000000005</v>
          </cell>
        </row>
        <row r="83">
          <cell r="A83" t="str">
            <v>ПВС 5х6</v>
          </cell>
          <cell r="GF83">
            <v>109.18</v>
          </cell>
          <cell r="GG83">
            <v>94.94</v>
          </cell>
        </row>
        <row r="84">
          <cell r="A84" t="str">
            <v>ПВС 5х10</v>
          </cell>
          <cell r="GF84">
            <v>177.12</v>
          </cell>
          <cell r="GG84">
            <v>154.02000000000001</v>
          </cell>
        </row>
        <row r="85">
          <cell r="A85" t="str">
            <v>ПВС 5х16</v>
          </cell>
          <cell r="GF85">
            <v>309.11</v>
          </cell>
          <cell r="GG85">
            <v>268.79000000000002</v>
          </cell>
        </row>
        <row r="86">
          <cell r="A86" t="str">
            <v>ПВ-3  0,5</v>
          </cell>
          <cell r="GF86">
            <v>2</v>
          </cell>
          <cell r="GG86">
            <v>1.82</v>
          </cell>
        </row>
        <row r="87">
          <cell r="A87" t="str">
            <v>ПВ-3  0,75</v>
          </cell>
          <cell r="GF87">
            <v>2.7</v>
          </cell>
          <cell r="GG87">
            <v>2.4500000000000002</v>
          </cell>
        </row>
        <row r="88">
          <cell r="A88" t="str">
            <v>ПВ-3  1</v>
          </cell>
          <cell r="GF88">
            <v>3.26</v>
          </cell>
          <cell r="GG88">
            <v>2.96</v>
          </cell>
        </row>
        <row r="89">
          <cell r="A89" t="str">
            <v>ПВ-3  1,5</v>
          </cell>
          <cell r="GF89">
            <v>4.5999999999999996</v>
          </cell>
          <cell r="GG89">
            <v>4.18</v>
          </cell>
        </row>
        <row r="90">
          <cell r="A90" t="str">
            <v>ПВ-3  2,5</v>
          </cell>
          <cell r="GF90">
            <v>7.69</v>
          </cell>
          <cell r="GG90">
            <v>6.99</v>
          </cell>
        </row>
        <row r="91">
          <cell r="A91" t="str">
            <v>ПВ-3  4</v>
          </cell>
          <cell r="GF91">
            <v>12.99</v>
          </cell>
          <cell r="GG91">
            <v>11.3</v>
          </cell>
        </row>
        <row r="92">
          <cell r="A92" t="str">
            <v>ПВ-3  6</v>
          </cell>
          <cell r="GF92">
            <v>19.45</v>
          </cell>
          <cell r="GG92">
            <v>16.91</v>
          </cell>
        </row>
        <row r="93">
          <cell r="A93" t="str">
            <v>ПВ-3 10</v>
          </cell>
          <cell r="GF93">
            <v>30.58</v>
          </cell>
          <cell r="GG93">
            <v>26.59</v>
          </cell>
        </row>
        <row r="94">
          <cell r="A94" t="str">
            <v>ПВ-3 16</v>
          </cell>
          <cell r="GF94">
            <v>50.13</v>
          </cell>
          <cell r="GG94">
            <v>45.57</v>
          </cell>
        </row>
        <row r="95">
          <cell r="A95" t="str">
            <v>ПВ-3 25</v>
          </cell>
          <cell r="GF95">
            <v>77.12</v>
          </cell>
          <cell r="GG95">
            <v>67.239999999999995</v>
          </cell>
        </row>
        <row r="96">
          <cell r="A96" t="str">
            <v>ПВ-3 35</v>
          </cell>
          <cell r="GF96">
            <v>109.54</v>
          </cell>
          <cell r="GG96">
            <v>95.42</v>
          </cell>
        </row>
        <row r="97">
          <cell r="A97" t="str">
            <v>ПВ-3 50</v>
          </cell>
          <cell r="GF97">
            <v>153.55000000000001</v>
          </cell>
          <cell r="GG97">
            <v>133.75</v>
          </cell>
        </row>
        <row r="98">
          <cell r="A98" t="str">
            <v>ПВ-3 70</v>
          </cell>
          <cell r="GF98">
            <v>214.5</v>
          </cell>
          <cell r="GG98">
            <v>187.01</v>
          </cell>
        </row>
        <row r="99">
          <cell r="A99" t="str">
            <v>ПВ-3 95</v>
          </cell>
          <cell r="GF99">
            <v>296.47000000000003</v>
          </cell>
          <cell r="GG99">
            <v>258.25</v>
          </cell>
        </row>
        <row r="100">
          <cell r="A100" t="str">
            <v>ПВ-3 120</v>
          </cell>
          <cell r="GF100">
            <v>364.88</v>
          </cell>
          <cell r="GG100">
            <v>331.71</v>
          </cell>
        </row>
        <row r="101">
          <cell r="A101" t="str">
            <v>ПВ-3 150</v>
          </cell>
          <cell r="GF101">
            <v>521.46</v>
          </cell>
          <cell r="GG101">
            <v>474.05</v>
          </cell>
        </row>
        <row r="102">
          <cell r="A102" t="str">
            <v>ПВ-3 185</v>
          </cell>
          <cell r="GF102">
            <v>658.77</v>
          </cell>
          <cell r="GG102">
            <v>598.88</v>
          </cell>
        </row>
        <row r="103">
          <cell r="A103" t="str">
            <v>ПВ-3 240</v>
          </cell>
          <cell r="GF103">
            <v>876.82</v>
          </cell>
          <cell r="GG103">
            <v>797.11</v>
          </cell>
        </row>
        <row r="104">
          <cell r="A104" t="str">
            <v xml:space="preserve"> Провод алюминиевый (АПВ, АППВ, АПУНП)</v>
          </cell>
          <cell r="GF104">
            <v>0</v>
          </cell>
        </row>
        <row r="105">
          <cell r="A105" t="str">
            <v>АПВ 2,5</v>
          </cell>
          <cell r="GF105">
            <v>1.5</v>
          </cell>
          <cell r="GG105">
            <v>1.34</v>
          </cell>
        </row>
        <row r="106">
          <cell r="A106" t="str">
            <v>АПВ 4</v>
          </cell>
          <cell r="GF106">
            <v>2.13</v>
          </cell>
          <cell r="GG106">
            <v>1.92</v>
          </cell>
        </row>
        <row r="107">
          <cell r="A107" t="str">
            <v>АПВ 6</v>
          </cell>
          <cell r="GF107">
            <v>2.9</v>
          </cell>
          <cell r="GG107">
            <v>2.59</v>
          </cell>
        </row>
        <row r="108">
          <cell r="A108" t="str">
            <v>АПВ 10</v>
          </cell>
          <cell r="GF108">
            <v>4.78</v>
          </cell>
          <cell r="GG108">
            <v>4.2699999999999996</v>
          </cell>
        </row>
        <row r="109">
          <cell r="A109" t="str">
            <v>АПВ 16</v>
          </cell>
          <cell r="GF109">
            <v>7.28</v>
          </cell>
          <cell r="GG109">
            <v>6.38</v>
          </cell>
        </row>
        <row r="110">
          <cell r="A110" t="str">
            <v>АПВ 25</v>
          </cell>
          <cell r="GF110">
            <v>11.54</v>
          </cell>
          <cell r="GG110">
            <v>10.49</v>
          </cell>
        </row>
        <row r="111">
          <cell r="A111" t="str">
            <v>АПВ 35</v>
          </cell>
          <cell r="GF111">
            <v>17.59</v>
          </cell>
          <cell r="GG111">
            <v>15.3</v>
          </cell>
        </row>
        <row r="112">
          <cell r="A112" t="str">
            <v>АПВ 50</v>
          </cell>
          <cell r="GF112">
            <v>22.75</v>
          </cell>
          <cell r="GG112">
            <v>20.5</v>
          </cell>
        </row>
        <row r="113">
          <cell r="A113" t="str">
            <v>АПВ 70</v>
          </cell>
          <cell r="GF113">
            <v>33.6</v>
          </cell>
          <cell r="GG113">
            <v>29.65</v>
          </cell>
        </row>
        <row r="114">
          <cell r="A114" t="str">
            <v>АПВ 95</v>
          </cell>
          <cell r="GF114">
            <v>43.13</v>
          </cell>
          <cell r="GG114">
            <v>38.96</v>
          </cell>
        </row>
        <row r="115">
          <cell r="A115" t="str">
            <v>АПВ 120</v>
          </cell>
          <cell r="GF115">
            <v>61.66</v>
          </cell>
          <cell r="GG115">
            <v>55.75</v>
          </cell>
        </row>
        <row r="116">
          <cell r="A116" t="str">
            <v>АППВ 2х2,5</v>
          </cell>
          <cell r="GF116">
            <v>3.05</v>
          </cell>
          <cell r="GG116">
            <v>2.65</v>
          </cell>
        </row>
        <row r="117">
          <cell r="A117" t="str">
            <v>АППВ 2х4</v>
          </cell>
          <cell r="GF117">
            <v>4.51</v>
          </cell>
          <cell r="GG117">
            <v>4.0999999999999996</v>
          </cell>
        </row>
        <row r="118">
          <cell r="A118" t="str">
            <v>АППВ 3х2,5</v>
          </cell>
          <cell r="GF118">
            <v>5.01</v>
          </cell>
          <cell r="GG118">
            <v>4.3600000000000003</v>
          </cell>
        </row>
        <row r="119">
          <cell r="A119" t="str">
            <v>АППВ 3х4</v>
          </cell>
          <cell r="GF119">
            <v>7.06</v>
          </cell>
          <cell r="GG119">
            <v>6.14</v>
          </cell>
        </row>
        <row r="120">
          <cell r="A120" t="str">
            <v>АПУНП 2х2,5</v>
          </cell>
          <cell r="GF120">
            <v>3.65</v>
          </cell>
          <cell r="GG120">
            <v>3.26</v>
          </cell>
        </row>
        <row r="121">
          <cell r="A121" t="str">
            <v>АПУНП 2х4</v>
          </cell>
          <cell r="GF121">
            <v>5.23</v>
          </cell>
          <cell r="GG121">
            <v>4.75</v>
          </cell>
        </row>
        <row r="122">
          <cell r="A122" t="str">
            <v>АПУНП 3х2,5</v>
          </cell>
          <cell r="GF122">
            <v>5.41</v>
          </cell>
          <cell r="GG122">
            <v>4.83</v>
          </cell>
        </row>
        <row r="123">
          <cell r="A123" t="str">
            <v>АПУНП 3х4</v>
          </cell>
          <cell r="GF123">
            <v>7.78</v>
          </cell>
          <cell r="GG123">
            <v>7.08</v>
          </cell>
        </row>
        <row r="423">
          <cell r="A423" t="str">
            <v>NYM 3х4</v>
          </cell>
          <cell r="GF423">
            <v>41.08</v>
          </cell>
          <cell r="GG423">
            <v>37.340000000000003</v>
          </cell>
        </row>
        <row r="424">
          <cell r="A424" t="str">
            <v>NYM 3х6</v>
          </cell>
          <cell r="GF424">
            <v>59.94</v>
          </cell>
          <cell r="GG424">
            <v>54.49</v>
          </cell>
        </row>
        <row r="425">
          <cell r="A425" t="str">
            <v>NYM 3х10</v>
          </cell>
          <cell r="GF425">
            <v>108.13</v>
          </cell>
          <cell r="GG425">
            <v>98.3</v>
          </cell>
        </row>
        <row r="426">
          <cell r="A426" t="str">
            <v>NYM 3х16</v>
          </cell>
          <cell r="GF426">
            <v>163.07</v>
          </cell>
          <cell r="GG426">
            <v>148.25</v>
          </cell>
        </row>
        <row r="427">
          <cell r="A427" t="str">
            <v>NYM 4х1,5</v>
          </cell>
          <cell r="GF427">
            <v>22.85</v>
          </cell>
          <cell r="GG427">
            <v>20.77</v>
          </cell>
        </row>
        <row r="428">
          <cell r="A428" t="str">
            <v>NYM 4х2,5</v>
          </cell>
          <cell r="GF428">
            <v>35.31</v>
          </cell>
          <cell r="GG428">
            <v>32.1</v>
          </cell>
        </row>
        <row r="429">
          <cell r="A429" t="str">
            <v>NYM 4х4</v>
          </cell>
          <cell r="GF429">
            <v>55.16</v>
          </cell>
          <cell r="GG429">
            <v>49.69</v>
          </cell>
        </row>
        <row r="430">
          <cell r="A430" t="str">
            <v>NYM 4х6</v>
          </cell>
          <cell r="GF430">
            <v>85.76</v>
          </cell>
          <cell r="GG430">
            <v>74.569999999999993</v>
          </cell>
        </row>
        <row r="431">
          <cell r="A431" t="str">
            <v>NYM 4х10</v>
          </cell>
          <cell r="GF431">
            <v>144.76</v>
          </cell>
          <cell r="GG431">
            <v>125.88</v>
          </cell>
        </row>
        <row r="432">
          <cell r="A432" t="str">
            <v>NYM 4х16</v>
          </cell>
          <cell r="GF432">
            <v>229.16</v>
          </cell>
          <cell r="GG432">
            <v>199.27</v>
          </cell>
        </row>
        <row r="433">
          <cell r="A433" t="str">
            <v>NYM 4х25</v>
          </cell>
          <cell r="GF433">
            <v>354.26</v>
          </cell>
          <cell r="GG433">
            <v>308.05</v>
          </cell>
        </row>
        <row r="434">
          <cell r="A434" t="str">
            <v>NYM 4х35</v>
          </cell>
          <cell r="GF434">
            <v>485.99</v>
          </cell>
          <cell r="GG434">
            <v>422.6</v>
          </cell>
        </row>
        <row r="435">
          <cell r="A435" t="str">
            <v>NYM 5х1,5</v>
          </cell>
          <cell r="GF435">
            <v>27.2</v>
          </cell>
          <cell r="GG435">
            <v>24.73</v>
          </cell>
        </row>
        <row r="436">
          <cell r="A436" t="str">
            <v>NYM 5х2,5</v>
          </cell>
          <cell r="GF436">
            <v>43.59</v>
          </cell>
          <cell r="GG436">
            <v>39.630000000000003</v>
          </cell>
        </row>
        <row r="437">
          <cell r="A437" t="str">
            <v>NYM 5х4</v>
          </cell>
          <cell r="GF437">
            <v>66.13</v>
          </cell>
          <cell r="GG437">
            <v>60.11</v>
          </cell>
        </row>
        <row r="438">
          <cell r="A438" t="str">
            <v>NYM 5х6</v>
          </cell>
          <cell r="GF438">
            <v>100.1</v>
          </cell>
          <cell r="GG438">
            <v>89.78</v>
          </cell>
        </row>
        <row r="439">
          <cell r="A439" t="str">
            <v>NYM 5х10</v>
          </cell>
          <cell r="GF439">
            <v>171.14</v>
          </cell>
          <cell r="GG439">
            <v>155.58000000000001</v>
          </cell>
        </row>
        <row r="440">
          <cell r="A440" t="str">
            <v>NYM 5х16</v>
          </cell>
          <cell r="GF440">
            <v>271.20999999999998</v>
          </cell>
          <cell r="GG440">
            <v>246.55</v>
          </cell>
        </row>
        <row r="441">
          <cell r="A441" t="str">
            <v>NYM 5х25</v>
          </cell>
          <cell r="GF441">
            <v>423.49</v>
          </cell>
          <cell r="GG441">
            <v>384.99</v>
          </cell>
        </row>
        <row r="442">
          <cell r="A442" t="str">
            <v>NYM 5х35</v>
          </cell>
          <cell r="GF442">
            <v>601.66999999999996</v>
          </cell>
          <cell r="GG442">
            <v>546.97</v>
          </cell>
        </row>
        <row r="443">
          <cell r="A443" t="str">
            <v>Пр-во "Севкабель"</v>
          </cell>
          <cell r="GF443">
            <v>0</v>
          </cell>
        </row>
        <row r="444">
          <cell r="A444" t="str">
            <v>NYM 2х1,5 (Севкабель)</v>
          </cell>
          <cell r="GF444">
            <v>14.12</v>
          </cell>
          <cell r="GG444">
            <v>12.83</v>
          </cell>
        </row>
        <row r="445">
          <cell r="A445" t="str">
            <v>NYM 2х2,5 (Севкабель)</v>
          </cell>
          <cell r="GF445">
            <v>21.42</v>
          </cell>
          <cell r="GG445">
            <v>19.47</v>
          </cell>
        </row>
        <row r="446">
          <cell r="A446" t="str">
            <v>NYM 3х1,5 (Севкабель)</v>
          </cell>
          <cell r="GF446">
            <v>19.079999999999998</v>
          </cell>
          <cell r="GG446">
            <v>17.350000000000001</v>
          </cell>
        </row>
        <row r="447">
          <cell r="A447" t="str">
            <v>NYM 3х2,5 (Севкабель)</v>
          </cell>
          <cell r="GF447">
            <v>29.24</v>
          </cell>
          <cell r="GG447">
            <v>26.58</v>
          </cell>
        </row>
        <row r="448">
          <cell r="A448" t="str">
            <v>NYM 4х1,5 (Севкабель)</v>
          </cell>
          <cell r="GF448">
            <v>24.42</v>
          </cell>
          <cell r="GG448">
            <v>22.2</v>
          </cell>
        </row>
        <row r="449">
          <cell r="A449" t="str">
            <v>NYM 4х2,5 (Севкабель)</v>
          </cell>
          <cell r="GF449">
            <v>38.229999999999997</v>
          </cell>
          <cell r="GG449">
            <v>34.76</v>
          </cell>
        </row>
        <row r="450">
          <cell r="A450" t="str">
            <v>NYM 5х1,5 (Севкабель)</v>
          </cell>
          <cell r="GF450">
            <v>29.98</v>
          </cell>
          <cell r="GG450">
            <v>27.25</v>
          </cell>
        </row>
        <row r="451">
          <cell r="A451" t="str">
            <v>NYM 5х2,5 (Севкабель)</v>
          </cell>
          <cell r="GF451">
            <v>47.12</v>
          </cell>
          <cell r="GG451">
            <v>42.83</v>
          </cell>
        </row>
        <row r="452">
          <cell r="A452" t="str">
            <v>NYMнг-LS 2х1,5</v>
          </cell>
          <cell r="GF452">
            <v>15.76</v>
          </cell>
          <cell r="GG452">
            <v>14.32</v>
          </cell>
        </row>
        <row r="453">
          <cell r="A453" t="str">
            <v>NYMнг-LS 2х2,5</v>
          </cell>
          <cell r="GF453">
            <v>22.92</v>
          </cell>
          <cell r="GG453">
            <v>20.84</v>
          </cell>
        </row>
        <row r="454">
          <cell r="A454" t="str">
            <v>NYMнг-LS 3х1,5</v>
          </cell>
          <cell r="GF454">
            <v>21.49</v>
          </cell>
          <cell r="GG454">
            <v>19.54</v>
          </cell>
        </row>
        <row r="455">
          <cell r="A455" t="str">
            <v>NYMнг-LS 3х2,5</v>
          </cell>
          <cell r="GF455">
            <v>31.65</v>
          </cell>
          <cell r="GG455">
            <v>28.77</v>
          </cell>
        </row>
        <row r="456">
          <cell r="A456" t="str">
            <v>NYMнг-LS 3х4</v>
          </cell>
          <cell r="GF456">
            <v>48.1</v>
          </cell>
          <cell r="GG456">
            <v>43.73</v>
          </cell>
        </row>
        <row r="457">
          <cell r="A457" t="str">
            <v>NYMнг-LS 3х6</v>
          </cell>
          <cell r="GF457">
            <v>69.06</v>
          </cell>
          <cell r="GG457">
            <v>62.79</v>
          </cell>
        </row>
        <row r="458">
          <cell r="A458" t="str">
            <v>NYMнг-LS 3х10</v>
          </cell>
          <cell r="GF458">
            <v>120.48</v>
          </cell>
          <cell r="GG458">
            <v>109.53</v>
          </cell>
        </row>
        <row r="459">
          <cell r="A459" t="str">
            <v>NYMнг-LS 4х1,5</v>
          </cell>
          <cell r="GF459">
            <v>28.96</v>
          </cell>
          <cell r="GG459">
            <v>26.33</v>
          </cell>
        </row>
        <row r="460">
          <cell r="A460" t="str">
            <v>NYMнг-LS 4х2,5</v>
          </cell>
          <cell r="GF460">
            <v>41.47</v>
          </cell>
          <cell r="GG460">
            <v>37.700000000000003</v>
          </cell>
        </row>
        <row r="461">
          <cell r="A461" t="str">
            <v>NYMнг-LS 4х4</v>
          </cell>
          <cell r="GF461">
            <v>61.74</v>
          </cell>
          <cell r="GG461">
            <v>56.12</v>
          </cell>
        </row>
        <row r="462">
          <cell r="A462" t="str">
            <v>NYMнг-LS 4х6</v>
          </cell>
          <cell r="GF462">
            <v>87.41</v>
          </cell>
          <cell r="GG462">
            <v>79.459999999999994</v>
          </cell>
        </row>
        <row r="463">
          <cell r="A463" t="str">
            <v>NYMнг-LS 4х10</v>
          </cell>
          <cell r="GF463">
            <v>155.4</v>
          </cell>
          <cell r="GG463">
            <v>141.27000000000001</v>
          </cell>
        </row>
        <row r="464">
          <cell r="A464" t="str">
            <v>NYMнг-LS 4х16</v>
          </cell>
          <cell r="GF464">
            <v>238.26</v>
          </cell>
          <cell r="GG464">
            <v>216.6</v>
          </cell>
        </row>
        <row r="465">
          <cell r="A465" t="str">
            <v>NYMнг-LS 4х25</v>
          </cell>
          <cell r="GF465">
            <v>369.75</v>
          </cell>
          <cell r="GG465">
            <v>336.14</v>
          </cell>
        </row>
        <row r="466">
          <cell r="A466" t="str">
            <v>NYMнг-LS 4х35</v>
          </cell>
          <cell r="GF466">
            <v>508.69</v>
          </cell>
          <cell r="GG466">
            <v>462.45</v>
          </cell>
        </row>
        <row r="467">
          <cell r="A467" t="str">
            <v>NYMнг-LS 5х1,5</v>
          </cell>
          <cell r="GF467">
            <v>34.299999999999997</v>
          </cell>
          <cell r="GG467">
            <v>31.18</v>
          </cell>
        </row>
        <row r="468">
          <cell r="A468" t="str">
            <v>NYMнг-LS 5х2,5</v>
          </cell>
          <cell r="GF468">
            <v>50.29</v>
          </cell>
          <cell r="GG468">
            <v>45.72</v>
          </cell>
        </row>
        <row r="469">
          <cell r="A469" t="str">
            <v>NYMнг-LS 5х4</v>
          </cell>
          <cell r="GF469">
            <v>74.760000000000005</v>
          </cell>
          <cell r="GG469">
            <v>67.97</v>
          </cell>
        </row>
        <row r="470">
          <cell r="A470" t="str">
            <v>NYMнг-LS 5х6</v>
          </cell>
          <cell r="GF470">
            <v>107.59</v>
          </cell>
          <cell r="GG470">
            <v>97.81</v>
          </cell>
        </row>
        <row r="471">
          <cell r="A471" t="str">
            <v>NYMнг-LS 5х10</v>
          </cell>
          <cell r="GF471">
            <v>190.71</v>
          </cell>
          <cell r="GG471">
            <v>173.37</v>
          </cell>
        </row>
        <row r="472">
          <cell r="A472" t="str">
            <v>NYMнг-LS 5х16</v>
          </cell>
          <cell r="GF472">
            <v>296.45999999999998</v>
          </cell>
          <cell r="GG472">
            <v>269.51</v>
          </cell>
        </row>
        <row r="473">
          <cell r="A473" t="str">
            <v>NYMнг-LS 5х25</v>
          </cell>
          <cell r="GF473">
            <v>456.44</v>
          </cell>
          <cell r="GG473">
            <v>414.94</v>
          </cell>
        </row>
        <row r="474">
          <cell r="A474" t="str">
            <v xml:space="preserve"> Кабель медный силовой негорючий (ВВГнг, ВВГнг-п, ВВГнг-LS)</v>
          </cell>
          <cell r="GF474">
            <v>0</v>
          </cell>
        </row>
        <row r="475">
          <cell r="A475" t="str">
            <v>ВВГнг 1х  1,5</v>
          </cell>
          <cell r="GF475">
            <v>6.24</v>
          </cell>
          <cell r="GG475">
            <v>5.67</v>
          </cell>
        </row>
        <row r="476">
          <cell r="A476" t="str">
            <v>ВВГнг 1х  2,5</v>
          </cell>
          <cell r="GF476">
            <v>9.5</v>
          </cell>
          <cell r="GG476">
            <v>8.64</v>
          </cell>
        </row>
        <row r="477">
          <cell r="A477" t="str">
            <v>ВВГнг 1х  4</v>
          </cell>
          <cell r="GF477">
            <v>14.75</v>
          </cell>
          <cell r="GG477">
            <v>13.41</v>
          </cell>
        </row>
        <row r="478">
          <cell r="A478" t="str">
            <v>ВВГнг 1х  6</v>
          </cell>
          <cell r="GF478">
            <v>21.95</v>
          </cell>
          <cell r="GG478">
            <v>19.96</v>
          </cell>
        </row>
        <row r="479">
          <cell r="A479" t="str">
            <v>ВВГнг 1х 10</v>
          </cell>
          <cell r="GF479">
            <v>35.71</v>
          </cell>
          <cell r="GG479">
            <v>32.46</v>
          </cell>
        </row>
        <row r="480">
          <cell r="A480" t="str">
            <v>ВВГнг 1х 16</v>
          </cell>
          <cell r="GF480">
            <v>56.04</v>
          </cell>
          <cell r="GG480">
            <v>50.94</v>
          </cell>
        </row>
        <row r="481">
          <cell r="A481" t="str">
            <v>ВВГнг 1х 25</v>
          </cell>
          <cell r="GF481">
            <v>84.66</v>
          </cell>
          <cell r="GG481">
            <v>76.959999999999994</v>
          </cell>
        </row>
        <row r="482">
          <cell r="A482" t="str">
            <v>ВВГнг 1х 35</v>
          </cell>
          <cell r="GF482">
            <v>116.35</v>
          </cell>
          <cell r="GG482">
            <v>105.78</v>
          </cell>
        </row>
        <row r="483">
          <cell r="A483" t="str">
            <v>ВВГнг 1х 50</v>
          </cell>
          <cell r="GF483">
            <v>152.34</v>
          </cell>
          <cell r="GG483">
            <v>138.49</v>
          </cell>
        </row>
        <row r="484">
          <cell r="A484" t="str">
            <v>ВВГнг 1х 70</v>
          </cell>
          <cell r="GF484">
            <v>234.52</v>
          </cell>
          <cell r="GG484">
            <v>213.2</v>
          </cell>
        </row>
        <row r="485">
          <cell r="A485" t="str">
            <v>ВВГнг 1х 95</v>
          </cell>
          <cell r="GF485">
            <v>320.44</v>
          </cell>
          <cell r="GG485">
            <v>291.3</v>
          </cell>
        </row>
        <row r="486">
          <cell r="A486" t="str">
            <v>ВВГнг 1х120</v>
          </cell>
          <cell r="GF486">
            <v>410.53</v>
          </cell>
          <cell r="GG486">
            <v>373.21</v>
          </cell>
        </row>
        <row r="487">
          <cell r="A487" t="str">
            <v>ВВГнг 1х150</v>
          </cell>
          <cell r="GF487">
            <v>504.16</v>
          </cell>
          <cell r="GG487">
            <v>458.32</v>
          </cell>
        </row>
        <row r="488">
          <cell r="A488" t="str">
            <v>ВВГнг 1х185</v>
          </cell>
          <cell r="GF488">
            <v>612.78</v>
          </cell>
          <cell r="GG488">
            <v>557.07000000000005</v>
          </cell>
        </row>
        <row r="489">
          <cell r="A489" t="str">
            <v>ВВГнг 1х240</v>
          </cell>
          <cell r="GF489">
            <v>803.78</v>
          </cell>
          <cell r="GG489">
            <v>730.71</v>
          </cell>
        </row>
        <row r="490">
          <cell r="A490" t="str">
            <v>ВВГнг-п 2х  1,5</v>
          </cell>
          <cell r="GF490">
            <v>10.99</v>
          </cell>
          <cell r="GG490">
            <v>9.56</v>
          </cell>
        </row>
        <row r="491">
          <cell r="A491" t="str">
            <v>ВВГнг-п 2х  2,5</v>
          </cell>
          <cell r="GF491">
            <v>17.600000000000001</v>
          </cell>
          <cell r="GG491">
            <v>15.3</v>
          </cell>
        </row>
        <row r="492">
          <cell r="A492" t="str">
            <v>ВВГнг-п 2х  4</v>
          </cell>
          <cell r="GF492">
            <v>28.17</v>
          </cell>
          <cell r="GG492">
            <v>24.49</v>
          </cell>
        </row>
        <row r="493">
          <cell r="A493" t="str">
            <v>ВВГнг-п 2х  6</v>
          </cell>
          <cell r="GF493">
            <v>40.82</v>
          </cell>
          <cell r="GG493">
            <v>35.5</v>
          </cell>
        </row>
        <row r="494">
          <cell r="A494" t="str">
            <v>ВВГнг-п 2х 10</v>
          </cell>
          <cell r="GF494">
            <v>64.28</v>
          </cell>
          <cell r="GG494">
            <v>55.9</v>
          </cell>
        </row>
        <row r="495">
          <cell r="A495" t="str">
            <v>ВВГнг-п 2х 16</v>
          </cell>
          <cell r="GF495">
            <v>101.65</v>
          </cell>
          <cell r="GG495">
            <v>88.39</v>
          </cell>
        </row>
        <row r="496">
          <cell r="A496" t="str">
            <v>ВВГнг 2х 25</v>
          </cell>
          <cell r="GF496">
            <v>199.83</v>
          </cell>
          <cell r="GG496">
            <v>173.77</v>
          </cell>
        </row>
        <row r="497">
          <cell r="A497" t="str">
            <v>ВВГнг 2х 35</v>
          </cell>
          <cell r="GF497">
            <v>260.37</v>
          </cell>
          <cell r="GG497">
            <v>226.41</v>
          </cell>
        </row>
        <row r="498">
          <cell r="A498" t="str">
            <v>ВВГнг-п 3х  1,5</v>
          </cell>
          <cell r="GF498">
            <v>16.010000000000002</v>
          </cell>
          <cell r="GG498">
            <v>13.92</v>
          </cell>
        </row>
        <row r="499">
          <cell r="A499" t="str">
            <v>ВВГнг-п 3х  2,5</v>
          </cell>
          <cell r="GF499">
            <v>25.33</v>
          </cell>
          <cell r="GG499">
            <v>22.03</v>
          </cell>
        </row>
        <row r="500">
          <cell r="A500" t="str">
            <v>ВВГнг-п 3х  4</v>
          </cell>
          <cell r="GF500">
            <v>40.9</v>
          </cell>
          <cell r="GG500">
            <v>35.56</v>
          </cell>
        </row>
        <row r="501">
          <cell r="A501" t="str">
            <v>ВВГнг-п 3х  6</v>
          </cell>
          <cell r="GF501">
            <v>60.17</v>
          </cell>
          <cell r="GG501">
            <v>52.55</v>
          </cell>
        </row>
        <row r="502">
          <cell r="A502" t="str">
            <v>ВВГнг 3х  1,5</v>
          </cell>
          <cell r="GF502">
            <v>17.329999999999998</v>
          </cell>
          <cell r="GG502">
            <v>15.13</v>
          </cell>
        </row>
        <row r="503">
          <cell r="A503" t="str">
            <v>ВВГнг 3х  2,5</v>
          </cell>
          <cell r="GF503">
            <v>26.61</v>
          </cell>
          <cell r="GG503">
            <v>23.24</v>
          </cell>
        </row>
        <row r="504">
          <cell r="A504" t="str">
            <v>ВВГнг 3х  4</v>
          </cell>
          <cell r="GF504">
            <v>42.7</v>
          </cell>
          <cell r="GG504">
            <v>37.299999999999997</v>
          </cell>
        </row>
        <row r="505">
          <cell r="A505" t="str">
            <v>ВВГнг 3х  6</v>
          </cell>
          <cell r="GF505">
            <v>60.67</v>
          </cell>
          <cell r="GG505">
            <v>52.98</v>
          </cell>
        </row>
        <row r="506">
          <cell r="A506" t="str">
            <v>ВВГнг 3х 10</v>
          </cell>
          <cell r="GF506">
            <v>96.83</v>
          </cell>
          <cell r="GG506">
            <v>84.56</v>
          </cell>
        </row>
        <row r="507">
          <cell r="A507" t="str">
            <v>ВВГнг 3х 16</v>
          </cell>
          <cell r="GF507">
            <v>153.22999999999999</v>
          </cell>
          <cell r="GG507">
            <v>133.82</v>
          </cell>
        </row>
        <row r="508">
          <cell r="A508" t="str">
            <v>ВВГнг 3х 25</v>
          </cell>
          <cell r="GF508">
            <v>268.33999999999997</v>
          </cell>
          <cell r="GG508">
            <v>234.36</v>
          </cell>
        </row>
        <row r="509">
          <cell r="A509" t="str">
            <v>ВВГнг 3х 35</v>
          </cell>
          <cell r="GF509">
            <v>365.83</v>
          </cell>
          <cell r="GG509">
            <v>319.51</v>
          </cell>
        </row>
        <row r="510">
          <cell r="A510" t="str">
            <v>ВВГнг 3х 50</v>
          </cell>
          <cell r="GF510">
            <v>496.03</v>
          </cell>
          <cell r="GG510">
            <v>433.21</v>
          </cell>
        </row>
        <row r="511">
          <cell r="A511" t="str">
            <v>ВВГнг 3х  2,5+1х1,5</v>
          </cell>
          <cell r="GF511">
            <v>39.200000000000003</v>
          </cell>
          <cell r="GG511">
            <v>34.24</v>
          </cell>
        </row>
        <row r="512">
          <cell r="A512" t="str">
            <v>ВВГнг 3х  4+1х2,5</v>
          </cell>
          <cell r="GF512">
            <v>52.29</v>
          </cell>
          <cell r="GG512">
            <v>45.67</v>
          </cell>
        </row>
        <row r="513">
          <cell r="A513" t="str">
            <v>ВВГнг 3х  6+1х4</v>
          </cell>
          <cell r="GF513">
            <v>78.010000000000005</v>
          </cell>
          <cell r="GG513">
            <v>68.13</v>
          </cell>
        </row>
        <row r="514">
          <cell r="A514" t="str">
            <v>ВВГнг 3х 10+1х6</v>
          </cell>
          <cell r="GF514">
            <v>131.47999999999999</v>
          </cell>
          <cell r="GG514">
            <v>114.83</v>
          </cell>
        </row>
        <row r="515">
          <cell r="A515" t="str">
            <v>ВВГнг 3х 16+1х10</v>
          </cell>
          <cell r="GF515">
            <v>208.89</v>
          </cell>
          <cell r="GG515">
            <v>182.44</v>
          </cell>
        </row>
        <row r="516">
          <cell r="A516" t="str">
            <v>ВВГнг 3х 25+1х16</v>
          </cell>
          <cell r="GF516">
            <v>325.24</v>
          </cell>
          <cell r="GG516">
            <v>284.05</v>
          </cell>
        </row>
        <row r="517">
          <cell r="A517" t="str">
            <v>ВВГнг 3х 35+1х16</v>
          </cell>
          <cell r="GF517">
            <v>433.6</v>
          </cell>
          <cell r="GG517">
            <v>378.69</v>
          </cell>
        </row>
        <row r="518">
          <cell r="A518" t="str">
            <v>ВВГнг 3х 50+1х25</v>
          </cell>
          <cell r="GF518">
            <v>625.15</v>
          </cell>
          <cell r="GG518">
            <v>545.98</v>
          </cell>
        </row>
        <row r="519">
          <cell r="A519" t="str">
            <v>ВВГнг 3х 70+1х35</v>
          </cell>
          <cell r="GF519">
            <v>864.61</v>
          </cell>
          <cell r="GG519">
            <v>755.12</v>
          </cell>
        </row>
        <row r="520">
          <cell r="A520" t="str">
            <v>ВВГнг 3х 95+1х50</v>
          </cell>
          <cell r="GF520">
            <v>1176.77</v>
          </cell>
          <cell r="GG520">
            <v>1027.74</v>
          </cell>
        </row>
        <row r="521">
          <cell r="A521" t="str">
            <v>ВВГнг 3х120+1х70</v>
          </cell>
          <cell r="GF521">
            <v>1520.16</v>
          </cell>
          <cell r="GG521">
            <v>1327.65</v>
          </cell>
        </row>
        <row r="522">
          <cell r="A522" t="str">
            <v>ВВГнг 3х150+1х70</v>
          </cell>
          <cell r="GF522">
            <v>1808.18</v>
          </cell>
          <cell r="GG522">
            <v>1579.2</v>
          </cell>
        </row>
        <row r="523">
          <cell r="A523" t="str">
            <v>ВВГнг 3х185+1х95</v>
          </cell>
          <cell r="GF523">
            <v>2292.42</v>
          </cell>
          <cell r="GG523">
            <v>2002.11</v>
          </cell>
        </row>
        <row r="524">
          <cell r="A524" t="str">
            <v>ВВГнг 3х240+1х120</v>
          </cell>
          <cell r="GF524">
            <v>2985.13</v>
          </cell>
          <cell r="GG524">
            <v>2607.1</v>
          </cell>
        </row>
        <row r="525">
          <cell r="A525" t="str">
            <v>ВВГнг 4х  1,5</v>
          </cell>
          <cell r="GF525">
            <v>21.42</v>
          </cell>
          <cell r="GG525">
            <v>19.04</v>
          </cell>
        </row>
        <row r="526">
          <cell r="A526" t="str">
            <v>ВВГнг 4х  2,5</v>
          </cell>
          <cell r="GF526">
            <v>34.15</v>
          </cell>
          <cell r="GG526">
            <v>29.69</v>
          </cell>
        </row>
        <row r="527">
          <cell r="A527" t="str">
            <v>ВВГнг 4х  4</v>
          </cell>
          <cell r="GF527">
            <v>55.08</v>
          </cell>
          <cell r="GG527">
            <v>47.9</v>
          </cell>
        </row>
        <row r="528">
          <cell r="A528" t="str">
            <v>ВВГнг 4х  6</v>
          </cell>
          <cell r="GF528">
            <v>80.48</v>
          </cell>
          <cell r="GG528">
            <v>69.98</v>
          </cell>
        </row>
        <row r="529">
          <cell r="A529" t="str">
            <v>ВВГнг 4х 10</v>
          </cell>
          <cell r="GF529">
            <v>129.88</v>
          </cell>
          <cell r="GG529">
            <v>112.94</v>
          </cell>
        </row>
        <row r="530">
          <cell r="A530" t="str">
            <v>ВВГнг 4х 16</v>
          </cell>
          <cell r="GF530">
            <v>209.66</v>
          </cell>
          <cell r="GG530">
            <v>182.63</v>
          </cell>
        </row>
        <row r="531">
          <cell r="A531" t="str">
            <v>ВВГнг 4х 25</v>
          </cell>
          <cell r="GF531">
            <v>326.55</v>
          </cell>
          <cell r="GG531">
            <v>284.57</v>
          </cell>
        </row>
        <row r="532">
          <cell r="A532" t="str">
            <v>ВВГнг 4х 35</v>
          </cell>
          <cell r="GF532">
            <v>448.14</v>
          </cell>
          <cell r="GG532">
            <v>390.36</v>
          </cell>
        </row>
        <row r="533">
          <cell r="A533" t="str">
            <v>ВВГнг 4х 50</v>
          </cell>
          <cell r="GF533">
            <v>658.02</v>
          </cell>
          <cell r="GG533">
            <v>572.19000000000005</v>
          </cell>
        </row>
        <row r="534">
          <cell r="A534" t="str">
            <v>ВВГнг 4х 70</v>
          </cell>
          <cell r="GF534">
            <v>955.96</v>
          </cell>
          <cell r="GG534">
            <v>831.27</v>
          </cell>
        </row>
        <row r="535">
          <cell r="A535" t="str">
            <v>ВВГнг 4х 95</v>
          </cell>
          <cell r="GF535">
            <v>1311.81</v>
          </cell>
          <cell r="GG535">
            <v>1142.69</v>
          </cell>
        </row>
        <row r="536">
          <cell r="A536" t="str">
            <v>ВВГнг 4х120</v>
          </cell>
          <cell r="GF536">
            <v>1648.63</v>
          </cell>
          <cell r="GG536">
            <v>1436.71</v>
          </cell>
        </row>
        <row r="537">
          <cell r="A537" t="str">
            <v>ВВГнг 4х150</v>
          </cell>
          <cell r="GF537">
            <v>2021.05</v>
          </cell>
          <cell r="GG537">
            <v>1760.5</v>
          </cell>
        </row>
        <row r="538">
          <cell r="A538" t="str">
            <v>ВВГнг 4х185</v>
          </cell>
          <cell r="GF538">
            <v>2528.2800000000002</v>
          </cell>
          <cell r="GG538">
            <v>2203.29</v>
          </cell>
        </row>
        <row r="539">
          <cell r="A539" t="str">
            <v>ВВГнг 4х240</v>
          </cell>
          <cell r="GF539">
            <v>3312.03</v>
          </cell>
          <cell r="GG539">
            <v>2886.3</v>
          </cell>
        </row>
        <row r="540">
          <cell r="A540" t="str">
            <v>ВВГнг 5х  1,5</v>
          </cell>
          <cell r="GF540">
            <v>26.81</v>
          </cell>
          <cell r="GG540">
            <v>23.62</v>
          </cell>
        </row>
        <row r="541">
          <cell r="A541" t="str">
            <v>ВВГнг 5х  2,5</v>
          </cell>
          <cell r="GF541">
            <v>42.91</v>
          </cell>
          <cell r="GG541">
            <v>37.31</v>
          </cell>
        </row>
        <row r="542">
          <cell r="A542" t="str">
            <v>ВВГнг 5х  4</v>
          </cell>
          <cell r="GF542">
            <v>67.959999999999994</v>
          </cell>
          <cell r="GG542">
            <v>59.09</v>
          </cell>
        </row>
        <row r="543">
          <cell r="A543" t="str">
            <v>ВВГнг 5х  6</v>
          </cell>
          <cell r="GF543">
            <v>98.32</v>
          </cell>
          <cell r="GG543">
            <v>86.47</v>
          </cell>
        </row>
        <row r="544">
          <cell r="A544" t="str">
            <v>ВВГнг 5х 10</v>
          </cell>
          <cell r="GF544">
            <v>154.03</v>
          </cell>
          <cell r="GG544">
            <v>140.03</v>
          </cell>
        </row>
        <row r="545">
          <cell r="A545" t="str">
            <v>ВВГнг 5х 16</v>
          </cell>
          <cell r="GF545">
            <v>240.77</v>
          </cell>
          <cell r="GG545">
            <v>218.88</v>
          </cell>
        </row>
        <row r="546">
          <cell r="A546" t="str">
            <v>ВВГнг 5х 25</v>
          </cell>
          <cell r="GF546">
            <v>392.55</v>
          </cell>
          <cell r="GG546">
            <v>356.86</v>
          </cell>
        </row>
        <row r="547">
          <cell r="A547" t="str">
            <v>ВВГнг 5х 35</v>
          </cell>
          <cell r="GF547">
            <v>540.54999999999995</v>
          </cell>
          <cell r="GG547">
            <v>491.41</v>
          </cell>
        </row>
        <row r="548">
          <cell r="A548" t="str">
            <v>ВВГнг 5х 50</v>
          </cell>
          <cell r="GF548">
            <v>783.66</v>
          </cell>
          <cell r="GG548">
            <v>712.42</v>
          </cell>
        </row>
        <row r="549">
          <cell r="A549" t="str">
            <v>ВВГнг 5х 70</v>
          </cell>
          <cell r="GF549">
            <v>1148.57</v>
          </cell>
          <cell r="GG549">
            <v>1044.1500000000001</v>
          </cell>
        </row>
        <row r="550">
          <cell r="A550" t="str">
            <v>ВВГнг 5х 95</v>
          </cell>
          <cell r="GF550">
            <v>1582.63</v>
          </cell>
          <cell r="GG550">
            <v>1438.75</v>
          </cell>
        </row>
        <row r="551">
          <cell r="A551" t="str">
            <v>ВВГнг 5х120</v>
          </cell>
          <cell r="GF551">
            <v>1987.06</v>
          </cell>
          <cell r="GG551">
            <v>1806.42</v>
          </cell>
        </row>
        <row r="552">
          <cell r="A552" t="str">
            <v>ВВГнг 5х150</v>
          </cell>
          <cell r="GF552">
            <v>2439.59</v>
          </cell>
          <cell r="GG552">
            <v>2217.81</v>
          </cell>
        </row>
        <row r="553">
          <cell r="A553" t="str">
            <v>ВВГнг 5х185</v>
          </cell>
          <cell r="GF553">
            <v>3069.5</v>
          </cell>
          <cell r="GG553">
            <v>2790.46</v>
          </cell>
        </row>
        <row r="554">
          <cell r="A554" t="str">
            <v>ВВГнг-LS 1х  1,5</v>
          </cell>
          <cell r="GF554">
            <v>8.31</v>
          </cell>
          <cell r="GG554">
            <v>7.55</v>
          </cell>
        </row>
        <row r="555">
          <cell r="A555" t="str">
            <v>ВВГнг-LS 1х  2,5</v>
          </cell>
          <cell r="GF555">
            <v>12.02</v>
          </cell>
          <cell r="GG555">
            <v>10.93</v>
          </cell>
        </row>
        <row r="556">
          <cell r="A556" t="str">
            <v>ВВГнг-LS 1х  4</v>
          </cell>
          <cell r="GF556">
            <v>17.670000000000002</v>
          </cell>
          <cell r="GG556">
            <v>16.059999999999999</v>
          </cell>
        </row>
        <row r="557">
          <cell r="A557" t="str">
            <v>ВВГнг-LS 1х  6</v>
          </cell>
          <cell r="GF557">
            <v>24.68</v>
          </cell>
          <cell r="GG557">
            <v>22.43</v>
          </cell>
        </row>
        <row r="558">
          <cell r="A558" t="str">
            <v>ВВГнг-LS 1х 10</v>
          </cell>
          <cell r="GF558">
            <v>39.93</v>
          </cell>
          <cell r="GG558">
            <v>36.299999999999997</v>
          </cell>
        </row>
        <row r="559">
          <cell r="A559" t="str">
            <v>ВВГнг-LS 1х 16</v>
          </cell>
          <cell r="GF559">
            <v>61.5</v>
          </cell>
          <cell r="GG559">
            <v>55.91</v>
          </cell>
        </row>
        <row r="560">
          <cell r="A560" t="str">
            <v>ВВГнг-LS 1х 25</v>
          </cell>
          <cell r="GF560">
            <v>95.7</v>
          </cell>
          <cell r="GG560">
            <v>87</v>
          </cell>
        </row>
        <row r="561">
          <cell r="A561" t="str">
            <v>ВВГнг-LS 1х 35</v>
          </cell>
          <cell r="GF561">
            <v>130.16</v>
          </cell>
          <cell r="GG561">
            <v>118.32</v>
          </cell>
        </row>
        <row r="562">
          <cell r="A562" t="str">
            <v>ВВГнг-LS 1х 50</v>
          </cell>
          <cell r="GF562">
            <v>168.48</v>
          </cell>
          <cell r="GG562">
            <v>153.16</v>
          </cell>
        </row>
        <row r="563">
          <cell r="A563" t="str">
            <v>ВВГнг-LS 1х 70</v>
          </cell>
          <cell r="GF563">
            <v>257.60000000000002</v>
          </cell>
          <cell r="GG563">
            <v>234.18</v>
          </cell>
        </row>
        <row r="564">
          <cell r="A564" t="str">
            <v>ВВГнг-LS 1х 95</v>
          </cell>
          <cell r="GF564">
            <v>343.75</v>
          </cell>
          <cell r="GG564">
            <v>312.5</v>
          </cell>
        </row>
        <row r="565">
          <cell r="A565" t="str">
            <v>ВВГнг-LS 1х120</v>
          </cell>
          <cell r="GF565">
            <v>430.34</v>
          </cell>
          <cell r="GG565">
            <v>391.22</v>
          </cell>
        </row>
        <row r="566">
          <cell r="A566" t="str">
            <v>ВВГнг-LS 1х150</v>
          </cell>
          <cell r="GF566">
            <v>534.72</v>
          </cell>
          <cell r="GG566">
            <v>486.11</v>
          </cell>
        </row>
        <row r="567">
          <cell r="A567" t="str">
            <v>ВВГнг-LS 1х185</v>
          </cell>
          <cell r="GF567">
            <v>660.57</v>
          </cell>
          <cell r="GG567">
            <v>600.52</v>
          </cell>
        </row>
        <row r="568">
          <cell r="A568" t="str">
            <v>ВВГнг-LS 1х240</v>
          </cell>
          <cell r="GF568">
            <v>846.27</v>
          </cell>
          <cell r="GG568">
            <v>769.33</v>
          </cell>
        </row>
        <row r="569">
          <cell r="A569" t="str">
            <v>ВВГнг-LS-п 2х1,5</v>
          </cell>
          <cell r="GF569">
            <v>14.85</v>
          </cell>
          <cell r="GG569">
            <v>13.5</v>
          </cell>
        </row>
        <row r="570">
          <cell r="A570" t="str">
            <v>ВВГнг-LS-п 2х2,5</v>
          </cell>
          <cell r="GF570">
            <v>21.5</v>
          </cell>
          <cell r="GG570">
            <v>19.55</v>
          </cell>
        </row>
        <row r="571">
          <cell r="A571" t="str">
            <v>ВВГнг-LS-п 2х4</v>
          </cell>
          <cell r="GF571">
            <v>34.25</v>
          </cell>
          <cell r="GG571">
            <v>31.14</v>
          </cell>
        </row>
        <row r="572">
          <cell r="A572" t="str">
            <v>ВВГнг-LS-п 2х6</v>
          </cell>
          <cell r="GF572">
            <v>48.93</v>
          </cell>
          <cell r="GG572">
            <v>44.48</v>
          </cell>
        </row>
        <row r="573">
          <cell r="A573" t="str">
            <v>ВВГнг-LS 2х  1,5</v>
          </cell>
          <cell r="GF573">
            <v>15.9</v>
          </cell>
          <cell r="GG573">
            <v>14.46</v>
          </cell>
        </row>
        <row r="574">
          <cell r="A574" t="str">
            <v>ВВГнг-LS 2х  2,5</v>
          </cell>
          <cell r="GF574">
            <v>23.14</v>
          </cell>
          <cell r="GG574">
            <v>21.04</v>
          </cell>
        </row>
        <row r="575">
          <cell r="A575" t="str">
            <v>ВВГнг-LS 2х  4</v>
          </cell>
          <cell r="GF575">
            <v>38.15</v>
          </cell>
          <cell r="GG575">
            <v>34.68</v>
          </cell>
        </row>
        <row r="576">
          <cell r="A576" t="str">
            <v>ВВГнг-LS 2х  6</v>
          </cell>
          <cell r="GF576">
            <v>53.26</v>
          </cell>
          <cell r="GG576">
            <v>48.41</v>
          </cell>
        </row>
        <row r="577">
          <cell r="A577" t="str">
            <v>ВВГнг-LS 2х 10</v>
          </cell>
          <cell r="GF577">
            <v>96.45</v>
          </cell>
          <cell r="GG577">
            <v>87.68</v>
          </cell>
        </row>
        <row r="578">
          <cell r="A578" t="str">
            <v>ВВГнг-LS 2х 16</v>
          </cell>
          <cell r="GF578">
            <v>150.31</v>
          </cell>
          <cell r="GG578">
            <v>136.65</v>
          </cell>
        </row>
        <row r="579">
          <cell r="A579" t="str">
            <v>ВВГнг-LS-п 3х1,5</v>
          </cell>
          <cell r="GF579">
            <v>21.25</v>
          </cell>
          <cell r="GG579">
            <v>19.32</v>
          </cell>
        </row>
        <row r="580">
          <cell r="A580" t="str">
            <v>ВВГнг-LS-п 3х2,5</v>
          </cell>
          <cell r="GF580">
            <v>31.73</v>
          </cell>
          <cell r="GG580">
            <v>28.85</v>
          </cell>
        </row>
        <row r="581">
          <cell r="A581" t="str">
            <v>ВВГнг-LS-п 3х4</v>
          </cell>
          <cell r="GF581">
            <v>46.45</v>
          </cell>
          <cell r="GG581">
            <v>42.22</v>
          </cell>
        </row>
        <row r="582">
          <cell r="A582" t="str">
            <v>ВВГнг-LS-п 3х6</v>
          </cell>
          <cell r="GF582">
            <v>68.02</v>
          </cell>
          <cell r="GG582">
            <v>61.84</v>
          </cell>
        </row>
        <row r="583">
          <cell r="A583" t="str">
            <v>ВВГнг-LS 3х  1,5</v>
          </cell>
          <cell r="GF583">
            <v>21.6</v>
          </cell>
          <cell r="GG583">
            <v>19.64</v>
          </cell>
        </row>
        <row r="584">
          <cell r="A584" t="str">
            <v>ВВГнг-LS 3х  2,5</v>
          </cell>
          <cell r="GF584">
            <v>31.81</v>
          </cell>
          <cell r="GG584">
            <v>28.91</v>
          </cell>
        </row>
        <row r="585">
          <cell r="A585" t="str">
            <v>ВВГнг-LS 3х  4</v>
          </cell>
          <cell r="GF585">
            <v>48.6</v>
          </cell>
          <cell r="GG585">
            <v>44.18</v>
          </cell>
        </row>
        <row r="586">
          <cell r="A586" t="str">
            <v>ВВГнг-LS 3х  6</v>
          </cell>
          <cell r="GF586">
            <v>69.77</v>
          </cell>
          <cell r="GG586">
            <v>63.43</v>
          </cell>
        </row>
        <row r="587">
          <cell r="A587" t="str">
            <v>ВВГнг-LS 3х 10</v>
          </cell>
          <cell r="GF587">
            <v>121.63</v>
          </cell>
          <cell r="GG587">
            <v>110.57</v>
          </cell>
        </row>
        <row r="588">
          <cell r="A588" t="str">
            <v>ВВГнг-LS 3х 16</v>
          </cell>
          <cell r="GF588">
            <v>190.62</v>
          </cell>
          <cell r="GG588">
            <v>173.29</v>
          </cell>
        </row>
        <row r="589">
          <cell r="A589" t="str">
            <v>ВВГнг-LS 3х 25</v>
          </cell>
          <cell r="GF589">
            <v>293.64</v>
          </cell>
          <cell r="GG589">
            <v>266.95</v>
          </cell>
        </row>
        <row r="590">
          <cell r="A590" t="str">
            <v>ВВГнг-LS 3х 35</v>
          </cell>
          <cell r="GF590">
            <v>403.3</v>
          </cell>
          <cell r="GG590">
            <v>366.64</v>
          </cell>
        </row>
        <row r="591">
          <cell r="A591" t="str">
            <v>ВВГнг-LS 3х 50</v>
          </cell>
          <cell r="GF591">
            <v>643.23</v>
          </cell>
          <cell r="GG591">
            <v>584.75</v>
          </cell>
        </row>
        <row r="592">
          <cell r="A592" t="str">
            <v>ВВГнг-LS 3х  2,5+1х1,5</v>
          </cell>
          <cell r="GF592">
            <v>45.22</v>
          </cell>
          <cell r="GG592">
            <v>41.11</v>
          </cell>
        </row>
        <row r="593">
          <cell r="A593" t="str">
            <v>ВВГнг-LS 3х  4+1х2,5</v>
          </cell>
          <cell r="GF593">
            <v>69.739999999999995</v>
          </cell>
          <cell r="GG593">
            <v>63.4</v>
          </cell>
        </row>
        <row r="594">
          <cell r="A594" t="str">
            <v>ВВГнг-LS 3х  6+1х4</v>
          </cell>
          <cell r="GF594">
            <v>101.26</v>
          </cell>
          <cell r="GG594">
            <v>92.05</v>
          </cell>
        </row>
        <row r="595">
          <cell r="A595" t="str">
            <v>ВВГнг-LS 3х 10+1х6</v>
          </cell>
          <cell r="GF595">
            <v>155.97</v>
          </cell>
          <cell r="GG595">
            <v>141.79</v>
          </cell>
        </row>
        <row r="596">
          <cell r="A596" t="str">
            <v>ВВГнг-LS 3х 16+1х10</v>
          </cell>
          <cell r="GF596">
            <v>242.71</v>
          </cell>
          <cell r="GG596">
            <v>220.65</v>
          </cell>
        </row>
        <row r="597">
          <cell r="A597" t="str">
            <v>ВВГнг-LS 3х 25+1х16</v>
          </cell>
          <cell r="GF597">
            <v>365.86</v>
          </cell>
          <cell r="GG597">
            <v>332.6</v>
          </cell>
        </row>
        <row r="598">
          <cell r="A598" t="str">
            <v>ВВГнг-LS 3х 35+1х16</v>
          </cell>
          <cell r="GF598">
            <v>456.64</v>
          </cell>
          <cell r="GG598">
            <v>415.13</v>
          </cell>
        </row>
        <row r="599">
          <cell r="A599" t="str">
            <v>ВВГнг-LS 3х 50+1х25</v>
          </cell>
          <cell r="GF599">
            <v>675.19</v>
          </cell>
          <cell r="GG599">
            <v>613.80999999999995</v>
          </cell>
        </row>
        <row r="600">
          <cell r="A600" t="str">
            <v>ВВГнг-LS 3х 70+1х35</v>
          </cell>
          <cell r="GF600">
            <v>884.38</v>
          </cell>
          <cell r="GG600">
            <v>803.98</v>
          </cell>
        </row>
        <row r="601">
          <cell r="A601" t="str">
            <v>ВВГнг-LS 3х 95+1х50</v>
          </cell>
          <cell r="GF601">
            <v>1213.8399999999999</v>
          </cell>
          <cell r="GG601">
            <v>1103.49</v>
          </cell>
        </row>
        <row r="602">
          <cell r="A602" t="str">
            <v>ВВГнг-LS 3х120+1х70</v>
          </cell>
          <cell r="GF602">
            <v>1506.75</v>
          </cell>
          <cell r="GG602">
            <v>1369.78</v>
          </cell>
        </row>
        <row r="603">
          <cell r="A603" t="str">
            <v>ВВГнг-LS 3х150+1х70</v>
          </cell>
          <cell r="GF603">
            <v>1814.25</v>
          </cell>
          <cell r="GG603">
            <v>1649.32</v>
          </cell>
        </row>
        <row r="604">
          <cell r="A604" t="str">
            <v>ВВГнг-LS 3х185+1х95</v>
          </cell>
          <cell r="GF604">
            <v>2274.25</v>
          </cell>
          <cell r="GG604">
            <v>2067.5</v>
          </cell>
        </row>
        <row r="605">
          <cell r="A605" t="str">
            <v>ВВГнг-LS 3х240+1х120</v>
          </cell>
          <cell r="GF605">
            <v>3364.36</v>
          </cell>
          <cell r="GG605">
            <v>3058.51</v>
          </cell>
        </row>
        <row r="606">
          <cell r="A606" t="str">
            <v>ВВГнг-LS 4х  1,5</v>
          </cell>
          <cell r="GF606">
            <v>29.13</v>
          </cell>
          <cell r="GG606">
            <v>26.48</v>
          </cell>
        </row>
        <row r="607">
          <cell r="A607" t="str">
            <v>ВВГнг-LS 4х  2,5</v>
          </cell>
          <cell r="GF607">
            <v>41.71</v>
          </cell>
          <cell r="GG607">
            <v>37.92</v>
          </cell>
        </row>
        <row r="608">
          <cell r="A608" t="str">
            <v>ВВГнг-LS 4х  4</v>
          </cell>
          <cell r="GF608">
            <v>62.09</v>
          </cell>
          <cell r="GG608">
            <v>56.45</v>
          </cell>
        </row>
        <row r="609">
          <cell r="A609" t="str">
            <v>ВВГнг-LS 4х  6</v>
          </cell>
          <cell r="GF609">
            <v>88.24</v>
          </cell>
          <cell r="GG609">
            <v>80.209999999999994</v>
          </cell>
        </row>
        <row r="610">
          <cell r="A610" t="str">
            <v>ВВГнг-LS 4х 10</v>
          </cell>
          <cell r="GF610">
            <v>156.16999999999999</v>
          </cell>
          <cell r="GG610">
            <v>141.97</v>
          </cell>
        </row>
        <row r="611">
          <cell r="A611" t="str">
            <v>ВВГнг-LS 4х 16</v>
          </cell>
          <cell r="GF611">
            <v>243.73</v>
          </cell>
          <cell r="GG611">
            <v>221.58</v>
          </cell>
        </row>
        <row r="612">
          <cell r="A612" t="str">
            <v>ВВГнг-LS 4х 25</v>
          </cell>
          <cell r="GF612">
            <v>378.25</v>
          </cell>
          <cell r="GG612">
            <v>343.86</v>
          </cell>
        </row>
        <row r="613">
          <cell r="A613" t="str">
            <v>ВВГнг-LS 4х 35</v>
          </cell>
          <cell r="GF613">
            <v>520.39</v>
          </cell>
          <cell r="GG613">
            <v>473.08</v>
          </cell>
        </row>
        <row r="614">
          <cell r="A614" t="str">
            <v>ВВГнг-LS 4х 50</v>
          </cell>
          <cell r="GF614">
            <v>731.62</v>
          </cell>
          <cell r="GG614">
            <v>665.11</v>
          </cell>
        </row>
        <row r="615">
          <cell r="A615" t="str">
            <v>ВВГнг-LS 4х 70</v>
          </cell>
          <cell r="GF615">
            <v>1009.31</v>
          </cell>
          <cell r="GG615">
            <v>917.56</v>
          </cell>
        </row>
        <row r="616">
          <cell r="A616" t="str">
            <v>ВВГнг-LS 4х 95</v>
          </cell>
          <cell r="GF616">
            <v>1390.51</v>
          </cell>
          <cell r="GG616">
            <v>1264.0999999999999</v>
          </cell>
        </row>
        <row r="617">
          <cell r="A617" t="str">
            <v>ВВГнг-LS 4х120</v>
          </cell>
          <cell r="GF617">
            <v>1713.31</v>
          </cell>
          <cell r="GG617">
            <v>1557.56</v>
          </cell>
        </row>
        <row r="618">
          <cell r="A618" t="str">
            <v>ВВГнг-LS 4х150</v>
          </cell>
          <cell r="GF618">
            <v>2085.37</v>
          </cell>
          <cell r="GG618">
            <v>1895.8</v>
          </cell>
        </row>
        <row r="619">
          <cell r="A619" t="str">
            <v>ВВГнг-LS 4х185</v>
          </cell>
          <cell r="GF619">
            <v>2644.05</v>
          </cell>
          <cell r="GG619">
            <v>2403.6799999999998</v>
          </cell>
        </row>
        <row r="620">
          <cell r="A620" t="str">
            <v>ВВГнг-LS 4х240</v>
          </cell>
          <cell r="GF620">
            <v>3449.34</v>
          </cell>
          <cell r="GG620">
            <v>3135.76</v>
          </cell>
        </row>
        <row r="621">
          <cell r="A621" t="str">
            <v>ВВГнг-LS 5х  1,5</v>
          </cell>
          <cell r="GF621">
            <v>34.49</v>
          </cell>
          <cell r="GG621">
            <v>31.36</v>
          </cell>
        </row>
        <row r="622">
          <cell r="A622" t="str">
            <v>ВВГнг-LS 5х  2,5</v>
          </cell>
          <cell r="GF622">
            <v>50.58</v>
          </cell>
          <cell r="GG622">
            <v>45.98</v>
          </cell>
        </row>
        <row r="623">
          <cell r="A623" t="str">
            <v>ВВГнг-LS 5х  4</v>
          </cell>
          <cell r="GF623">
            <v>75.19</v>
          </cell>
          <cell r="GG623">
            <v>68.36</v>
          </cell>
        </row>
        <row r="624">
          <cell r="A624" t="str">
            <v>ВВГнг-LS 5х  6</v>
          </cell>
          <cell r="GF624">
            <v>108.21</v>
          </cell>
          <cell r="GG624">
            <v>98.37</v>
          </cell>
        </row>
        <row r="625">
          <cell r="A625" t="str">
            <v>ВВГнг-LS 5х 10</v>
          </cell>
          <cell r="GF625">
            <v>191.55</v>
          </cell>
          <cell r="GG625">
            <v>174.14</v>
          </cell>
        </row>
        <row r="626">
          <cell r="A626" t="str">
            <v>ВВГнг-LS 5х 16</v>
          </cell>
          <cell r="GF626">
            <v>300.60000000000002</v>
          </cell>
          <cell r="GG626">
            <v>273.27999999999997</v>
          </cell>
        </row>
        <row r="627">
          <cell r="A627" t="str">
            <v>ВВГнг-LS 5х 25</v>
          </cell>
          <cell r="GF627">
            <v>462.82</v>
          </cell>
          <cell r="GG627">
            <v>420.74</v>
          </cell>
        </row>
        <row r="628">
          <cell r="A628" t="str">
            <v>ВВГнг-LS 5х 35</v>
          </cell>
          <cell r="GF628">
            <v>643.30999999999995</v>
          </cell>
          <cell r="GG628">
            <v>584.83000000000004</v>
          </cell>
        </row>
        <row r="629">
          <cell r="A629" t="str">
            <v>ВВГнг-LS 5х 50</v>
          </cell>
          <cell r="GF629">
            <v>869.37</v>
          </cell>
          <cell r="GG629">
            <v>790.33</v>
          </cell>
        </row>
        <row r="630">
          <cell r="A630" t="str">
            <v>ВВГнг-LS 5х 70</v>
          </cell>
          <cell r="GF630">
            <v>1269.45</v>
          </cell>
          <cell r="GG630">
            <v>1154.05</v>
          </cell>
        </row>
        <row r="631">
          <cell r="A631" t="str">
            <v>ВВГнг-LS 5х 95</v>
          </cell>
          <cell r="GF631">
            <v>1726.4</v>
          </cell>
          <cell r="GG631">
            <v>1569.45</v>
          </cell>
        </row>
        <row r="632">
          <cell r="A632" t="str">
            <v>ВВГнг-LS 5х120</v>
          </cell>
          <cell r="GF632">
            <v>2159.3000000000002</v>
          </cell>
          <cell r="GG632">
            <v>1963</v>
          </cell>
        </row>
        <row r="633">
          <cell r="A633" t="str">
            <v>ВВГнг-LS 5х150</v>
          </cell>
          <cell r="GF633">
            <v>2642.36</v>
          </cell>
          <cell r="GG633">
            <v>2402.15</v>
          </cell>
        </row>
        <row r="634">
          <cell r="A634" t="str">
            <v>ВВГнг-LS 5х185</v>
          </cell>
          <cell r="GF634">
            <v>3151.01</v>
          </cell>
          <cell r="GG634">
            <v>2864.55</v>
          </cell>
        </row>
        <row r="635">
          <cell r="A635" t="str">
            <v xml:space="preserve"> Кабель медный силовой с заполнением (ВВГз)</v>
          </cell>
          <cell r="GF635">
            <v>0</v>
          </cell>
        </row>
        <row r="636">
          <cell r="A636" t="str">
            <v>ВВГз 2х  1,5</v>
          </cell>
          <cell r="GF636">
            <v>15.02</v>
          </cell>
          <cell r="GG636">
            <v>13.65</v>
          </cell>
        </row>
        <row r="637">
          <cell r="A637" t="str">
            <v>ВВГз 2х  2,5</v>
          </cell>
          <cell r="GF637">
            <v>22.07</v>
          </cell>
          <cell r="GG637">
            <v>20.059999999999999</v>
          </cell>
        </row>
        <row r="638">
          <cell r="A638" t="str">
            <v>ВВГз 2х  4</v>
          </cell>
          <cell r="GF638">
            <v>34.42</v>
          </cell>
          <cell r="GG638">
            <v>31.29</v>
          </cell>
        </row>
        <row r="639">
          <cell r="A639" t="str">
            <v>ВВГз 2х  6</v>
          </cell>
          <cell r="GF639">
            <v>48.49</v>
          </cell>
          <cell r="GG639">
            <v>44.08</v>
          </cell>
        </row>
        <row r="640">
          <cell r="A640" t="str">
            <v>ВВГз 2х 10</v>
          </cell>
          <cell r="GF640">
            <v>82.45</v>
          </cell>
          <cell r="GG640">
            <v>74.959999999999994</v>
          </cell>
        </row>
        <row r="641">
          <cell r="A641" t="str">
            <v>ВВГз 3х  1,5</v>
          </cell>
          <cell r="GF641">
            <v>20.350000000000001</v>
          </cell>
          <cell r="GG641">
            <v>18.5</v>
          </cell>
        </row>
        <row r="642">
          <cell r="A642" t="str">
            <v>ВВГз 3х  2,5</v>
          </cell>
          <cell r="GF642">
            <v>31.21</v>
          </cell>
          <cell r="GG642">
            <v>28.38</v>
          </cell>
        </row>
        <row r="643">
          <cell r="A643" t="str">
            <v>ВВГз 3х  4</v>
          </cell>
          <cell r="GF643">
            <v>47.56</v>
          </cell>
          <cell r="GG643">
            <v>43.24</v>
          </cell>
        </row>
        <row r="644">
          <cell r="A644" t="str">
            <v>ВВГз 3х  6</v>
          </cell>
          <cell r="GF644">
            <v>68.319999999999993</v>
          </cell>
          <cell r="GG644">
            <v>62.11</v>
          </cell>
        </row>
        <row r="645">
          <cell r="A645" t="str">
            <v>ВВГз 3х 10</v>
          </cell>
          <cell r="GF645">
            <v>114.56</v>
          </cell>
          <cell r="GG645">
            <v>104.15</v>
          </cell>
        </row>
        <row r="646">
          <cell r="A646" t="str">
            <v>ВВГз 3х 16</v>
          </cell>
          <cell r="GF646">
            <v>171.75</v>
          </cell>
          <cell r="GG646">
            <v>156.13999999999999</v>
          </cell>
        </row>
        <row r="647">
          <cell r="A647" t="str">
            <v>ВВГз 3х  2,5+1х1,5</v>
          </cell>
          <cell r="GF647">
            <v>36.9</v>
          </cell>
          <cell r="GG647">
            <v>33.54</v>
          </cell>
        </row>
        <row r="648">
          <cell r="A648" t="str">
            <v>ВВГз 3х  4+1х2,5</v>
          </cell>
          <cell r="GF648">
            <v>56.91</v>
          </cell>
          <cell r="GG648">
            <v>51.74</v>
          </cell>
        </row>
        <row r="649">
          <cell r="A649" t="str">
            <v>ВВГз 3х  6+1х4</v>
          </cell>
          <cell r="GF649">
            <v>93.24</v>
          </cell>
          <cell r="GG649">
            <v>84.76</v>
          </cell>
        </row>
        <row r="650">
          <cell r="A650" t="str">
            <v>ВВГз 3х 10+1х6</v>
          </cell>
          <cell r="GF650">
            <v>133.94</v>
          </cell>
          <cell r="GG650">
            <v>121.76</v>
          </cell>
        </row>
        <row r="651">
          <cell r="A651" t="str">
            <v>ВВГз 3х 16+1х10</v>
          </cell>
          <cell r="GF651">
            <v>204.94</v>
          </cell>
          <cell r="GG651">
            <v>186.31</v>
          </cell>
        </row>
        <row r="652">
          <cell r="A652" t="str">
            <v>ВВГз 4х  1,5</v>
          </cell>
          <cell r="GF652">
            <v>26.07</v>
          </cell>
          <cell r="GG652">
            <v>23.7</v>
          </cell>
        </row>
        <row r="653">
          <cell r="A653" t="str">
            <v>ВВГз 4х  2,5</v>
          </cell>
          <cell r="GF653">
            <v>40.159999999999997</v>
          </cell>
          <cell r="GG653">
            <v>36.51</v>
          </cell>
        </row>
        <row r="654">
          <cell r="A654" t="str">
            <v>ВВГз 4х  4</v>
          </cell>
          <cell r="GF654">
            <v>61.57</v>
          </cell>
          <cell r="GG654">
            <v>55.98</v>
          </cell>
        </row>
        <row r="655">
          <cell r="A655" t="str">
            <v>ВВГз 4х  6</v>
          </cell>
          <cell r="GF655">
            <v>88.91</v>
          </cell>
          <cell r="GG655">
            <v>80.83</v>
          </cell>
        </row>
        <row r="656">
          <cell r="A656" t="str">
            <v>ВВГз 4х 10</v>
          </cell>
          <cell r="GF656">
            <v>147.43</v>
          </cell>
          <cell r="GG656">
            <v>134.03</v>
          </cell>
        </row>
        <row r="657">
          <cell r="A657" t="str">
            <v>ВВГз 4х 16</v>
          </cell>
          <cell r="GF657">
            <v>225.39</v>
          </cell>
          <cell r="GG657">
            <v>204.9</v>
          </cell>
        </row>
        <row r="658">
          <cell r="A658" t="str">
            <v>ВВГз 4х 25</v>
          </cell>
          <cell r="GF658">
            <v>356.84</v>
          </cell>
          <cell r="GG658">
            <v>324.39999999999998</v>
          </cell>
        </row>
        <row r="659">
          <cell r="A659" t="str">
            <v>ВВГз 4х 35</v>
          </cell>
          <cell r="GF659">
            <v>490.19</v>
          </cell>
          <cell r="GG659">
            <v>445.63</v>
          </cell>
        </row>
        <row r="660">
          <cell r="A660" t="str">
            <v>ВВГз 4х 50</v>
          </cell>
          <cell r="GF660">
            <v>713.8</v>
          </cell>
          <cell r="GG660">
            <v>648.91</v>
          </cell>
        </row>
        <row r="661">
          <cell r="A661" t="str">
            <v>ВВГз 4х 70</v>
          </cell>
          <cell r="GF661">
            <v>1075.95</v>
          </cell>
          <cell r="GG661">
            <v>978.13</v>
          </cell>
        </row>
        <row r="662">
          <cell r="A662" t="str">
            <v>ВВГз 4х 95</v>
          </cell>
          <cell r="GF662">
            <v>1389.68</v>
          </cell>
          <cell r="GG662">
            <v>1263.3499999999999</v>
          </cell>
        </row>
        <row r="663">
          <cell r="A663" t="str">
            <v>ВВГз 4х120</v>
          </cell>
          <cell r="GF663">
            <v>1750.42</v>
          </cell>
          <cell r="GG663">
            <v>1591.29</v>
          </cell>
        </row>
        <row r="664">
          <cell r="A664" t="str">
            <v>ВВГз 5х  1,5</v>
          </cell>
          <cell r="GF664">
            <v>34.39</v>
          </cell>
          <cell r="GG664">
            <v>31.27</v>
          </cell>
        </row>
        <row r="665">
          <cell r="A665" t="str">
            <v>ВВГз 5х  2,5</v>
          </cell>
          <cell r="GF665">
            <v>50.78</v>
          </cell>
          <cell r="GG665">
            <v>46.17</v>
          </cell>
        </row>
        <row r="666">
          <cell r="A666" t="str">
            <v>ВВГз 5х  4</v>
          </cell>
          <cell r="GF666">
            <v>77.78</v>
          </cell>
          <cell r="GG666">
            <v>70.7</v>
          </cell>
        </row>
        <row r="667">
          <cell r="A667" t="str">
            <v>ВВГз 5х  6</v>
          </cell>
          <cell r="GF667">
            <v>109.75</v>
          </cell>
          <cell r="GG667">
            <v>99.77</v>
          </cell>
        </row>
        <row r="668">
          <cell r="A668" t="str">
            <v>ВВГз 5х 10</v>
          </cell>
          <cell r="GF668">
            <v>185.13</v>
          </cell>
          <cell r="GG668">
            <v>168.3</v>
          </cell>
        </row>
        <row r="669">
          <cell r="A669" t="str">
            <v>ВВГз 5х 16</v>
          </cell>
          <cell r="GF669">
            <v>313.32</v>
          </cell>
          <cell r="GG669">
            <v>284.83999999999997</v>
          </cell>
        </row>
        <row r="670">
          <cell r="A670" t="str">
            <v>ВВГз 5х 25</v>
          </cell>
          <cell r="GF670">
            <v>496.78</v>
          </cell>
          <cell r="GG670">
            <v>451.62</v>
          </cell>
        </row>
        <row r="671">
          <cell r="A671" t="str">
            <v>ВВГз 5х 35</v>
          </cell>
          <cell r="GF671">
            <v>669.48</v>
          </cell>
          <cell r="GG671">
            <v>608.62</v>
          </cell>
        </row>
        <row r="672">
          <cell r="A672" t="str">
            <v xml:space="preserve"> Кабель медный бронированный (ВБбШв, ВБбШнг)</v>
          </cell>
          <cell r="GF672">
            <v>0</v>
          </cell>
        </row>
        <row r="673">
          <cell r="A673" t="str">
            <v>ВБбШв 3х 1,5</v>
          </cell>
          <cell r="GF673">
            <v>36.380000000000003</v>
          </cell>
          <cell r="GG673">
            <v>33.08</v>
          </cell>
        </row>
        <row r="674">
          <cell r="A674" t="str">
            <v>ВБбШв 3х 2,5</v>
          </cell>
          <cell r="GF674">
            <v>51.23</v>
          </cell>
          <cell r="GG674">
            <v>46.57</v>
          </cell>
        </row>
        <row r="675">
          <cell r="A675" t="str">
            <v>ВБбШв 3х 4</v>
          </cell>
          <cell r="GF675">
            <v>56.26</v>
          </cell>
          <cell r="GG675">
            <v>51.14</v>
          </cell>
        </row>
        <row r="676">
          <cell r="A676" t="str">
            <v>ВБбШв 3х 6</v>
          </cell>
          <cell r="GF676">
            <v>76.510000000000005</v>
          </cell>
          <cell r="GG676">
            <v>69.56</v>
          </cell>
        </row>
        <row r="677">
          <cell r="A677" t="str">
            <v>ВБбШв 3х 10</v>
          </cell>
          <cell r="GF677">
            <v>120.69</v>
          </cell>
          <cell r="GG677">
            <v>109.72</v>
          </cell>
        </row>
        <row r="678">
          <cell r="A678" t="str">
            <v>ВБбШв 3х 16</v>
          </cell>
          <cell r="GF678">
            <v>178.5</v>
          </cell>
          <cell r="GG678">
            <v>162.27000000000001</v>
          </cell>
        </row>
        <row r="679">
          <cell r="A679" t="str">
            <v>ВБбШв 3х 25</v>
          </cell>
          <cell r="GF679">
            <v>276.43</v>
          </cell>
          <cell r="GG679">
            <v>251.3</v>
          </cell>
        </row>
        <row r="680">
          <cell r="A680" t="str">
            <v>ВБбШв 3х 35</v>
          </cell>
          <cell r="GF680">
            <v>373.08</v>
          </cell>
          <cell r="GG680">
            <v>339.16</v>
          </cell>
        </row>
        <row r="681">
          <cell r="A681" t="str">
            <v>ВБбШв 3х 50</v>
          </cell>
          <cell r="GF681">
            <v>516.72</v>
          </cell>
          <cell r="GG681">
            <v>469.75</v>
          </cell>
        </row>
        <row r="682">
          <cell r="A682" t="str">
            <v>ВБбШв 3х 70</v>
          </cell>
          <cell r="GF682">
            <v>754.1</v>
          </cell>
          <cell r="GG682">
            <v>685.55</v>
          </cell>
        </row>
        <row r="683">
          <cell r="A683" t="str">
            <v>ВБбШв 3х 95</v>
          </cell>
          <cell r="GF683">
            <v>1002.43</v>
          </cell>
          <cell r="GG683">
            <v>911.3</v>
          </cell>
        </row>
        <row r="684">
          <cell r="A684" t="str">
            <v>ВБбШв 3х120</v>
          </cell>
          <cell r="GF684">
            <v>1241.43</v>
          </cell>
          <cell r="GG684">
            <v>1128.57</v>
          </cell>
        </row>
        <row r="685">
          <cell r="A685" t="str">
            <v>ВБбШв 3х185</v>
          </cell>
          <cell r="GF685">
            <v>1902.56</v>
          </cell>
          <cell r="GG685">
            <v>1729.6</v>
          </cell>
        </row>
        <row r="686">
          <cell r="A686" t="str">
            <v>ВБбШв 3х240</v>
          </cell>
          <cell r="GF686">
            <v>2483.85</v>
          </cell>
          <cell r="GG686">
            <v>2258.0500000000002</v>
          </cell>
        </row>
        <row r="687">
          <cell r="A687" t="str">
            <v>ВБбШв 3х 4+1х2,5</v>
          </cell>
          <cell r="GF687">
            <v>77.290000000000006</v>
          </cell>
          <cell r="GG687">
            <v>70.27</v>
          </cell>
        </row>
        <row r="688">
          <cell r="A688" t="str">
            <v>ВБбШв 3х 6+1х4</v>
          </cell>
          <cell r="GF688">
            <v>102.67</v>
          </cell>
          <cell r="GG688">
            <v>93.33</v>
          </cell>
        </row>
        <row r="689">
          <cell r="A689" t="str">
            <v>ВБбШв 3х10+1х6</v>
          </cell>
          <cell r="GF689">
            <v>153.93</v>
          </cell>
          <cell r="GG689">
            <v>139.94</v>
          </cell>
        </row>
        <row r="690">
          <cell r="A690" t="str">
            <v>ВБбШв 3х16+1х10</v>
          </cell>
          <cell r="GF690">
            <v>223.53</v>
          </cell>
          <cell r="GG690">
            <v>203.21</v>
          </cell>
        </row>
        <row r="691">
          <cell r="A691" t="str">
            <v>ВБбШв 3х25+1х16</v>
          </cell>
          <cell r="GF691">
            <v>335.71</v>
          </cell>
          <cell r="GG691">
            <v>305.19</v>
          </cell>
        </row>
        <row r="692">
          <cell r="A692" t="str">
            <v>ВБбШв 3х35+1х16</v>
          </cell>
          <cell r="GF692">
            <v>440.46</v>
          </cell>
          <cell r="GG692">
            <v>400.41</v>
          </cell>
        </row>
        <row r="693">
          <cell r="A693" t="str">
            <v>ВБбШв 3х50+1х25</v>
          </cell>
          <cell r="GF693">
            <v>601.28</v>
          </cell>
          <cell r="GG693">
            <v>546.62</v>
          </cell>
        </row>
        <row r="694">
          <cell r="A694" t="str">
            <v>ВБбШв 3х70+1х35</v>
          </cell>
          <cell r="GF694">
            <v>874.06</v>
          </cell>
          <cell r="GG694">
            <v>794.6</v>
          </cell>
        </row>
        <row r="695">
          <cell r="A695" t="str">
            <v>ВБбШв 3х95+1х50</v>
          </cell>
          <cell r="GF695">
            <v>1175.99</v>
          </cell>
          <cell r="GG695">
            <v>1069.08</v>
          </cell>
        </row>
        <row r="696">
          <cell r="A696" t="str">
            <v>ВБбШв 3х120+1х70</v>
          </cell>
          <cell r="GF696">
            <v>1486.12</v>
          </cell>
          <cell r="GG696">
            <v>1351.02</v>
          </cell>
        </row>
        <row r="697">
          <cell r="A697" t="str">
            <v>ВБбШв 3х150+1х70</v>
          </cell>
          <cell r="GF697">
            <v>1784.4</v>
          </cell>
          <cell r="GG697">
            <v>1622.18</v>
          </cell>
        </row>
        <row r="698">
          <cell r="A698" t="str">
            <v>ВБбШв 3х185+1х95</v>
          </cell>
          <cell r="GF698">
            <v>2236.08</v>
          </cell>
          <cell r="GG698">
            <v>2032.8</v>
          </cell>
        </row>
        <row r="699">
          <cell r="A699" t="str">
            <v>ВБбШв 4х 2,5</v>
          </cell>
          <cell r="GF699">
            <v>51.29</v>
          </cell>
          <cell r="GG699">
            <v>46.62</v>
          </cell>
        </row>
        <row r="700">
          <cell r="A700" t="str">
            <v>ВБбШв 4х 4</v>
          </cell>
          <cell r="GF700">
            <v>72.459999999999994</v>
          </cell>
          <cell r="GG700">
            <v>65.88</v>
          </cell>
        </row>
        <row r="701">
          <cell r="A701" t="str">
            <v>ВБбШв 4х 6</v>
          </cell>
          <cell r="GF701">
            <v>101.32</v>
          </cell>
          <cell r="GG701">
            <v>92.11</v>
          </cell>
        </row>
        <row r="702">
          <cell r="A702" t="str">
            <v>ВБбШв 4х 10</v>
          </cell>
          <cell r="GF702">
            <v>158.13</v>
          </cell>
          <cell r="GG702">
            <v>143.76</v>
          </cell>
        </row>
        <row r="703">
          <cell r="A703" t="str">
            <v>ВБбШв 4х 16</v>
          </cell>
          <cell r="GF703">
            <v>230.23</v>
          </cell>
          <cell r="GG703">
            <v>209.3</v>
          </cell>
        </row>
        <row r="704">
          <cell r="A704" t="str">
            <v>ВБбШв 4х 25</v>
          </cell>
          <cell r="GF704">
            <v>367.54</v>
          </cell>
          <cell r="GG704">
            <v>334.13</v>
          </cell>
        </row>
        <row r="705">
          <cell r="A705" t="str">
            <v>ВБбШв 4х 35</v>
          </cell>
          <cell r="GF705">
            <v>511.13</v>
          </cell>
          <cell r="GG705">
            <v>464.66</v>
          </cell>
        </row>
        <row r="706">
          <cell r="A706" t="str">
            <v>ВБбШв 4х 50</v>
          </cell>
          <cell r="GF706">
            <v>707.25</v>
          </cell>
          <cell r="GG706">
            <v>642.96</v>
          </cell>
        </row>
        <row r="707">
          <cell r="A707" t="str">
            <v>ВБбШв 4х 70</v>
          </cell>
          <cell r="GF707">
            <v>948.54</v>
          </cell>
          <cell r="GG707">
            <v>862.31</v>
          </cell>
        </row>
        <row r="708">
          <cell r="A708" t="str">
            <v>ВБбШв 4х 95</v>
          </cell>
          <cell r="GF708">
            <v>1298.4100000000001</v>
          </cell>
          <cell r="GG708">
            <v>1180.3699999999999</v>
          </cell>
        </row>
        <row r="709">
          <cell r="A709" t="str">
            <v>ВБбШв 4х120</v>
          </cell>
          <cell r="GF709">
            <v>1623.2</v>
          </cell>
          <cell r="GG709">
            <v>1475.64</v>
          </cell>
        </row>
        <row r="710">
          <cell r="A710" t="str">
            <v>ВБбШв 4х150</v>
          </cell>
          <cell r="GF710">
            <v>1986.87</v>
          </cell>
          <cell r="GG710">
            <v>1806.25</v>
          </cell>
        </row>
        <row r="711">
          <cell r="A711" t="str">
            <v>ВБбШв 4х185</v>
          </cell>
          <cell r="GF711">
            <v>2479.73</v>
          </cell>
          <cell r="GG711">
            <v>2254.3000000000002</v>
          </cell>
        </row>
        <row r="712">
          <cell r="A712" t="str">
            <v>ВБбШв 4х240</v>
          </cell>
          <cell r="GF712">
            <v>3235.16</v>
          </cell>
          <cell r="GG712">
            <v>2941.05</v>
          </cell>
        </row>
        <row r="713">
          <cell r="A713" t="str">
            <v>ВБбШв 5х2,5</v>
          </cell>
          <cell r="GF713">
            <v>61.76</v>
          </cell>
          <cell r="GG713">
            <v>56.15</v>
          </cell>
        </row>
        <row r="714">
          <cell r="A714" t="str">
            <v>ВБбШв 5х4</v>
          </cell>
          <cell r="GF714">
            <v>90.29</v>
          </cell>
          <cell r="GG714">
            <v>82.08</v>
          </cell>
        </row>
        <row r="715">
          <cell r="A715" t="str">
            <v>ВБбШв 5х6</v>
          </cell>
          <cell r="GF715">
            <v>124.04</v>
          </cell>
          <cell r="GG715">
            <v>112.76</v>
          </cell>
        </row>
        <row r="716">
          <cell r="A716" t="str">
            <v>ВБбШв 5х10</v>
          </cell>
          <cell r="GF716">
            <v>195.55</v>
          </cell>
          <cell r="GG716">
            <v>177.77</v>
          </cell>
        </row>
        <row r="717">
          <cell r="A717" t="str">
            <v>ВБбШв 5х16</v>
          </cell>
          <cell r="GF717">
            <v>301.41000000000003</v>
          </cell>
          <cell r="GG717">
            <v>274</v>
          </cell>
        </row>
        <row r="718">
          <cell r="A718" t="str">
            <v>ВБбШв 5х25</v>
          </cell>
          <cell r="GF718">
            <v>461.49</v>
          </cell>
          <cell r="GG718">
            <v>419.54</v>
          </cell>
        </row>
        <row r="719">
          <cell r="A719" t="str">
            <v>ВБбШв 5х35</v>
          </cell>
          <cell r="GF719">
            <v>637.59</v>
          </cell>
          <cell r="GG719">
            <v>579.62</v>
          </cell>
        </row>
        <row r="720">
          <cell r="A720" t="str">
            <v>ВБбШв 5х50</v>
          </cell>
          <cell r="GF720">
            <v>885.01</v>
          </cell>
          <cell r="GG720">
            <v>804.55</v>
          </cell>
        </row>
        <row r="721">
          <cell r="A721" t="str">
            <v>ВБбШв 5х70</v>
          </cell>
          <cell r="GF721">
            <v>1197.93</v>
          </cell>
          <cell r="GG721">
            <v>1089.03</v>
          </cell>
        </row>
        <row r="722">
          <cell r="A722" t="str">
            <v>ВБбШв 5х95</v>
          </cell>
          <cell r="GF722">
            <v>1638.87</v>
          </cell>
          <cell r="GG722">
            <v>1489.88</v>
          </cell>
        </row>
        <row r="723">
          <cell r="A723" t="str">
            <v>ВБбШв 5х120</v>
          </cell>
          <cell r="GF723">
            <v>2054.48</v>
          </cell>
          <cell r="GG723">
            <v>1867.71</v>
          </cell>
        </row>
        <row r="724">
          <cell r="A724" t="str">
            <v>ВБбШв 5х150</v>
          </cell>
          <cell r="GF724">
            <v>2513.58</v>
          </cell>
          <cell r="GG724">
            <v>2285.0700000000002</v>
          </cell>
        </row>
        <row r="725">
          <cell r="A725" t="str">
            <v>ВБбШв 5х185</v>
          </cell>
          <cell r="GF725">
            <v>3235.08</v>
          </cell>
          <cell r="GG725">
            <v>2940.98</v>
          </cell>
        </row>
        <row r="726">
          <cell r="A726" t="str">
            <v>ВБбШв 5х240</v>
          </cell>
          <cell r="GF726">
            <v>3903.97</v>
          </cell>
          <cell r="GG726">
            <v>3549.07</v>
          </cell>
        </row>
        <row r="727">
          <cell r="A727" t="str">
            <v>ВБбШнг 3х 2,5</v>
          </cell>
          <cell r="GF727">
            <v>52.7</v>
          </cell>
          <cell r="GG727">
            <v>47.9</v>
          </cell>
        </row>
        <row r="728">
          <cell r="A728" t="str">
            <v>ВБбШнг 3х 4</v>
          </cell>
          <cell r="GF728">
            <v>70.33</v>
          </cell>
          <cell r="GG728">
            <v>63.93</v>
          </cell>
        </row>
        <row r="729">
          <cell r="A729" t="str">
            <v>ВБбШнг 3х 6</v>
          </cell>
          <cell r="GF729">
            <v>89.88</v>
          </cell>
          <cell r="GG729">
            <v>81.709999999999994</v>
          </cell>
        </row>
        <row r="730">
          <cell r="A730" t="str">
            <v>ВБбШнг 3х 10</v>
          </cell>
          <cell r="GF730">
            <v>134.91999999999999</v>
          </cell>
          <cell r="GG730">
            <v>122.66</v>
          </cell>
        </row>
        <row r="731">
          <cell r="A731" t="str">
            <v>ВБбШнг 3х 16</v>
          </cell>
          <cell r="GF731">
            <v>195.26</v>
          </cell>
          <cell r="GG731">
            <v>177.51</v>
          </cell>
        </row>
        <row r="732">
          <cell r="A732" t="str">
            <v>ВБбШнг 3х 25</v>
          </cell>
          <cell r="GF732">
            <v>290.10000000000002</v>
          </cell>
          <cell r="GG732">
            <v>263.72000000000003</v>
          </cell>
        </row>
        <row r="733">
          <cell r="A733" t="str">
            <v>ВБбШнг 3х 35</v>
          </cell>
          <cell r="GF733">
            <v>389.27</v>
          </cell>
          <cell r="GG733">
            <v>353.88</v>
          </cell>
        </row>
        <row r="734">
          <cell r="A734" t="str">
            <v>ВБбШнг 3х 50</v>
          </cell>
          <cell r="GF734">
            <v>523.80999999999995</v>
          </cell>
          <cell r="GG734">
            <v>476.19</v>
          </cell>
        </row>
        <row r="735">
          <cell r="A735" t="str">
            <v>ВБбШнг 3х 70</v>
          </cell>
          <cell r="GF735">
            <v>761.68</v>
          </cell>
          <cell r="GG735">
            <v>692.44</v>
          </cell>
        </row>
        <row r="736">
          <cell r="A736" t="str">
            <v>ВБбШнг 3х 95</v>
          </cell>
          <cell r="GF736">
            <v>1010.11</v>
          </cell>
          <cell r="GG736">
            <v>918.28</v>
          </cell>
        </row>
        <row r="737">
          <cell r="A737" t="str">
            <v>ВБбШнг 3х120</v>
          </cell>
          <cell r="GF737">
            <v>1251.4100000000001</v>
          </cell>
          <cell r="GG737">
            <v>1137.6500000000001</v>
          </cell>
        </row>
        <row r="738">
          <cell r="A738" t="str">
            <v>ВБбШнг 3х150</v>
          </cell>
          <cell r="GF738">
            <v>1545.96</v>
          </cell>
          <cell r="GG738">
            <v>1405.42</v>
          </cell>
        </row>
        <row r="739">
          <cell r="A739" t="str">
            <v>ВБбШнг 3х185</v>
          </cell>
          <cell r="GF739">
            <v>1913.46</v>
          </cell>
          <cell r="GG739">
            <v>1739.51</v>
          </cell>
        </row>
        <row r="740">
          <cell r="A740" t="str">
            <v>ВБбШнг 3х240</v>
          </cell>
          <cell r="GF740">
            <v>2496.2600000000002</v>
          </cell>
          <cell r="GG740">
            <v>2269.3200000000002</v>
          </cell>
        </row>
        <row r="741">
          <cell r="A741" t="str">
            <v>ВБбШнг 3х 4+1х2,5</v>
          </cell>
          <cell r="GF741">
            <v>94.45</v>
          </cell>
          <cell r="GG741">
            <v>85.86</v>
          </cell>
        </row>
        <row r="742">
          <cell r="A742" t="str">
            <v>ВБбШнг 3х 6+1х4</v>
          </cell>
          <cell r="GF742">
            <v>120.88</v>
          </cell>
          <cell r="GG742">
            <v>109.89</v>
          </cell>
        </row>
        <row r="743">
          <cell r="A743" t="str">
            <v>ВБбШнг 3х10+1х6</v>
          </cell>
          <cell r="GF743">
            <v>160.13999999999999</v>
          </cell>
          <cell r="GG743">
            <v>145.59</v>
          </cell>
        </row>
        <row r="744">
          <cell r="A744" t="str">
            <v>ВБбШнг 3х16+1х10</v>
          </cell>
          <cell r="GF744">
            <v>229.05</v>
          </cell>
          <cell r="GG744">
            <v>208.23</v>
          </cell>
        </row>
        <row r="745">
          <cell r="A745" t="str">
            <v>ВБбШнг 3х25+1х16</v>
          </cell>
          <cell r="GF745">
            <v>343.97</v>
          </cell>
          <cell r="GG745">
            <v>312.7</v>
          </cell>
        </row>
        <row r="746">
          <cell r="A746" t="str">
            <v>ВБбШнг 3х35+1х16</v>
          </cell>
          <cell r="GF746">
            <v>445.16</v>
          </cell>
          <cell r="GG746">
            <v>404.69</v>
          </cell>
        </row>
        <row r="747">
          <cell r="A747" t="str">
            <v>ВБбШнг 3х50+1х25</v>
          </cell>
          <cell r="GF747">
            <v>608.19000000000005</v>
          </cell>
          <cell r="GG747">
            <v>552.9</v>
          </cell>
        </row>
        <row r="748">
          <cell r="A748" t="str">
            <v>ВБбШнг 3х70+1х35</v>
          </cell>
          <cell r="GF748">
            <v>881.71</v>
          </cell>
          <cell r="GG748">
            <v>801.55</v>
          </cell>
        </row>
        <row r="749">
          <cell r="A749" t="str">
            <v>ВБбШнг 3х95+1х50</v>
          </cell>
          <cell r="GF749">
            <v>1187.08</v>
          </cell>
          <cell r="GG749">
            <v>1079.1600000000001</v>
          </cell>
        </row>
        <row r="750">
          <cell r="A750" t="str">
            <v>ВБбШнг 3х120+1х70</v>
          </cell>
          <cell r="GF750">
            <v>1499.24</v>
          </cell>
          <cell r="GG750">
            <v>1362.95</v>
          </cell>
        </row>
        <row r="751">
          <cell r="A751" t="str">
            <v>ВБбШнг 3х150+1х70</v>
          </cell>
          <cell r="GF751">
            <v>1795.77</v>
          </cell>
          <cell r="GG751">
            <v>1632.52</v>
          </cell>
        </row>
        <row r="752">
          <cell r="A752" t="str">
            <v>ВБбШнг 3х185+1х95</v>
          </cell>
          <cell r="GF752">
            <v>2248.2800000000002</v>
          </cell>
          <cell r="GG752">
            <v>2043.89</v>
          </cell>
        </row>
        <row r="753">
          <cell r="A753" t="str">
            <v>ВБбШнг 4х 2,5</v>
          </cell>
          <cell r="GF753">
            <v>63.67</v>
          </cell>
          <cell r="GG753">
            <v>57.88</v>
          </cell>
        </row>
        <row r="754">
          <cell r="A754" t="str">
            <v>ВБбШнг 4х 4</v>
          </cell>
          <cell r="GF754">
            <v>84.97</v>
          </cell>
          <cell r="GG754">
            <v>77.25</v>
          </cell>
        </row>
        <row r="755">
          <cell r="A755" t="str">
            <v>ВБбШнг 4х 6</v>
          </cell>
          <cell r="GF755">
            <v>110.94</v>
          </cell>
          <cell r="GG755">
            <v>100.85</v>
          </cell>
        </row>
        <row r="756">
          <cell r="A756" t="str">
            <v>ВБбШнг 4х 10</v>
          </cell>
          <cell r="GF756">
            <v>170.72</v>
          </cell>
          <cell r="GG756">
            <v>155.19999999999999</v>
          </cell>
        </row>
        <row r="757">
          <cell r="A757" t="str">
            <v>ВБбШнг 4х 16</v>
          </cell>
          <cell r="GF757">
            <v>244.91</v>
          </cell>
          <cell r="GG757">
            <v>222.64</v>
          </cell>
        </row>
        <row r="758">
          <cell r="A758" t="str">
            <v>ВБбШнг 4х 25</v>
          </cell>
          <cell r="GF758">
            <v>370.44</v>
          </cell>
          <cell r="GG758">
            <v>336.76</v>
          </cell>
        </row>
        <row r="759">
          <cell r="A759" t="str">
            <v>ВБбШнг 4х 35</v>
          </cell>
          <cell r="GF759">
            <v>505.88</v>
          </cell>
          <cell r="GG759">
            <v>459.89</v>
          </cell>
        </row>
        <row r="760">
          <cell r="A760" t="str">
            <v>ВБбШнг 4х 50</v>
          </cell>
          <cell r="GF760">
            <v>678.93</v>
          </cell>
          <cell r="GG760">
            <v>617.20000000000005</v>
          </cell>
        </row>
        <row r="761">
          <cell r="A761" t="str">
            <v>ВБбШнг 4х 70</v>
          </cell>
          <cell r="GF761">
            <v>1001.2</v>
          </cell>
          <cell r="GG761">
            <v>910.19</v>
          </cell>
        </row>
        <row r="762">
          <cell r="A762" t="str">
            <v>ВБбШнг 4х 95</v>
          </cell>
          <cell r="GF762">
            <v>1333.14</v>
          </cell>
          <cell r="GG762">
            <v>1211.95</v>
          </cell>
        </row>
        <row r="763">
          <cell r="A763" t="str">
            <v>ВБбШнг 4х120</v>
          </cell>
          <cell r="GF763">
            <v>1652.67</v>
          </cell>
          <cell r="GG763">
            <v>1502.43</v>
          </cell>
        </row>
        <row r="764">
          <cell r="A764" t="str">
            <v>ВБбШнг 4х150</v>
          </cell>
          <cell r="GF764">
            <v>2045.38</v>
          </cell>
          <cell r="GG764">
            <v>1859.44</v>
          </cell>
        </row>
        <row r="765">
          <cell r="A765" t="str">
            <v>ВБбШнг 4х185</v>
          </cell>
          <cell r="GF765">
            <v>2531.62</v>
          </cell>
          <cell r="GG765">
            <v>2301.4699999999998</v>
          </cell>
        </row>
        <row r="766">
          <cell r="A766" t="str">
            <v>ВБбШнг 4х240</v>
          </cell>
          <cell r="GF766">
            <v>3405.71</v>
          </cell>
          <cell r="GG766">
            <v>3096.1</v>
          </cell>
        </row>
        <row r="767">
          <cell r="A767" t="str">
            <v>ВБбШнг 5х6</v>
          </cell>
          <cell r="GF767">
            <v>135.55000000000001</v>
          </cell>
          <cell r="GG767">
            <v>123.23</v>
          </cell>
        </row>
        <row r="768">
          <cell r="A768" t="str">
            <v>ВБбШнг 5х10</v>
          </cell>
          <cell r="GF768">
            <v>212.7</v>
          </cell>
          <cell r="GG768">
            <v>193.36</v>
          </cell>
        </row>
        <row r="769">
          <cell r="A769" t="str">
            <v>ВБбШнг 5х16</v>
          </cell>
          <cell r="GF769">
            <v>307.87</v>
          </cell>
          <cell r="GG769">
            <v>279.88</v>
          </cell>
        </row>
        <row r="770">
          <cell r="A770" t="str">
            <v>ВБбШнг 5х25</v>
          </cell>
          <cell r="GF770">
            <v>464.15</v>
          </cell>
          <cell r="GG770">
            <v>421.95</v>
          </cell>
        </row>
        <row r="771">
          <cell r="A771" t="str">
            <v>ВБбШнг 5х35</v>
          </cell>
          <cell r="GF771">
            <v>621.63</v>
          </cell>
          <cell r="GG771">
            <v>565.12</v>
          </cell>
        </row>
        <row r="772">
          <cell r="A772" t="str">
            <v>ВБбШнг 5х50</v>
          </cell>
          <cell r="GF772">
            <v>932.14</v>
          </cell>
          <cell r="GG772">
            <v>847.4</v>
          </cell>
        </row>
        <row r="773">
          <cell r="A773" t="str">
            <v>ВБбШнг 5х70</v>
          </cell>
          <cell r="GF773">
            <v>1262.8800000000001</v>
          </cell>
          <cell r="GG773">
            <v>1148.07</v>
          </cell>
        </row>
        <row r="774">
          <cell r="A774" t="str">
            <v>ВБбШнг 5х95</v>
          </cell>
          <cell r="GF774">
            <v>1686.84</v>
          </cell>
          <cell r="GG774">
            <v>1533.49</v>
          </cell>
        </row>
        <row r="775">
          <cell r="A775" t="str">
            <v>ВБбШнг 5х120</v>
          </cell>
          <cell r="GF775">
            <v>2094.63</v>
          </cell>
          <cell r="GG775">
            <v>1904.21</v>
          </cell>
        </row>
        <row r="776">
          <cell r="A776" t="str">
            <v xml:space="preserve"> Кабель алюминиевый силовой (АВВГ, АВВГп, АВВГнг, АВВГнг-п, АВВГнг-LS)</v>
          </cell>
        </row>
        <row r="777">
          <cell r="A777" t="str">
            <v>АВВГ 1х  2,5</v>
          </cell>
          <cell r="GF777">
            <v>2.94</v>
          </cell>
          <cell r="GG777">
            <v>2.67</v>
          </cell>
        </row>
        <row r="778">
          <cell r="A778" t="str">
            <v>АВВГ 1х  4</v>
          </cell>
          <cell r="GF778">
            <v>4</v>
          </cell>
          <cell r="GG778">
            <v>3.64</v>
          </cell>
        </row>
        <row r="779">
          <cell r="A779" t="str">
            <v>АВВГ 1х  6</v>
          </cell>
          <cell r="GF779">
            <v>5.53</v>
          </cell>
          <cell r="GG779">
            <v>5.03</v>
          </cell>
        </row>
        <row r="780">
          <cell r="A780" t="str">
            <v>АВВГ 1х 10</v>
          </cell>
          <cell r="GF780">
            <v>7.74</v>
          </cell>
          <cell r="GG780">
            <v>7.03</v>
          </cell>
        </row>
        <row r="781">
          <cell r="A781" t="str">
            <v>АВВГ 1х 16</v>
          </cell>
          <cell r="GF781">
            <v>11.49</v>
          </cell>
          <cell r="GG781">
            <v>10.45</v>
          </cell>
        </row>
        <row r="782">
          <cell r="A782" t="str">
            <v>АВВГ 1х 25</v>
          </cell>
          <cell r="GF782">
            <v>16.79</v>
          </cell>
          <cell r="GG782">
            <v>15.27</v>
          </cell>
        </row>
        <row r="783">
          <cell r="A783" t="str">
            <v>АВВГ 1х 35</v>
          </cell>
          <cell r="GF783">
            <v>21.46</v>
          </cell>
          <cell r="GG783">
            <v>19.510000000000002</v>
          </cell>
        </row>
        <row r="784">
          <cell r="A784" t="str">
            <v>АВВГ 1х 50</v>
          </cell>
          <cell r="GF784">
            <v>29.48</v>
          </cell>
          <cell r="GG784">
            <v>26.8</v>
          </cell>
        </row>
        <row r="785">
          <cell r="A785" t="str">
            <v>АВВГ 1х 70</v>
          </cell>
          <cell r="GF785">
            <v>39.6</v>
          </cell>
          <cell r="GG785">
            <v>36</v>
          </cell>
        </row>
        <row r="786">
          <cell r="A786" t="str">
            <v>АВВГ 1х 95</v>
          </cell>
          <cell r="GF786">
            <v>47.88</v>
          </cell>
          <cell r="GG786">
            <v>43.53</v>
          </cell>
        </row>
        <row r="787">
          <cell r="A787" t="str">
            <v>АВВГ 1х120</v>
          </cell>
          <cell r="GF787">
            <v>63.07</v>
          </cell>
          <cell r="GG787">
            <v>57.34</v>
          </cell>
        </row>
        <row r="788">
          <cell r="A788" t="str">
            <v>АВВГ 1х150</v>
          </cell>
          <cell r="GF788">
            <v>76.66</v>
          </cell>
          <cell r="GG788">
            <v>69.69</v>
          </cell>
        </row>
        <row r="789">
          <cell r="A789" t="str">
            <v>АВВГ 1х185</v>
          </cell>
          <cell r="GF789">
            <v>111.6</v>
          </cell>
          <cell r="GG789">
            <v>101.46</v>
          </cell>
        </row>
        <row r="790">
          <cell r="A790" t="str">
            <v>АВВГ 1х240</v>
          </cell>
          <cell r="GF790">
            <v>139.47999999999999</v>
          </cell>
          <cell r="GG790">
            <v>126.8</v>
          </cell>
        </row>
        <row r="791">
          <cell r="A791" t="str">
            <v>АВВГп 2х 2,5</v>
          </cell>
          <cell r="GF791">
            <v>4.53</v>
          </cell>
          <cell r="GG791">
            <v>4.04</v>
          </cell>
        </row>
        <row r="792">
          <cell r="A792" t="str">
            <v>АВВГп 2х 4</v>
          </cell>
          <cell r="GF792">
            <v>6.3</v>
          </cell>
          <cell r="GG792">
            <v>5.53</v>
          </cell>
        </row>
        <row r="793">
          <cell r="A793" t="str">
            <v>АВВГп 2х 6</v>
          </cell>
          <cell r="GF793">
            <v>8.1999999999999993</v>
          </cell>
          <cell r="GG793">
            <v>7.45</v>
          </cell>
        </row>
        <row r="794">
          <cell r="A794" t="str">
            <v>АВВГп 2х10</v>
          </cell>
          <cell r="GF794">
            <v>12.83</v>
          </cell>
          <cell r="GG794">
            <v>11.56</v>
          </cell>
        </row>
        <row r="795">
          <cell r="A795" t="str">
            <v>АВВГп 2х 16</v>
          </cell>
          <cell r="GF795">
            <v>18.98</v>
          </cell>
          <cell r="GG795">
            <v>17.260000000000002</v>
          </cell>
        </row>
        <row r="796">
          <cell r="A796" t="str">
            <v>АВВГ 2х 25</v>
          </cell>
          <cell r="GF796">
            <v>34.22</v>
          </cell>
          <cell r="GG796">
            <v>31.11</v>
          </cell>
        </row>
        <row r="797">
          <cell r="A797" t="str">
            <v>АВВГ 2х 35</v>
          </cell>
          <cell r="GF797">
            <v>43.41</v>
          </cell>
          <cell r="GG797">
            <v>39.46</v>
          </cell>
        </row>
        <row r="798">
          <cell r="A798" t="str">
            <v>АВВГ 2х 50</v>
          </cell>
          <cell r="GF798">
            <v>65.33</v>
          </cell>
          <cell r="GG798">
            <v>59.39</v>
          </cell>
        </row>
        <row r="799">
          <cell r="A799" t="str">
            <v>АВВГ 2х 70</v>
          </cell>
          <cell r="GF799">
            <v>93.23</v>
          </cell>
          <cell r="GG799">
            <v>84.76</v>
          </cell>
        </row>
        <row r="800">
          <cell r="A800" t="str">
            <v>АВВГ 2х 95</v>
          </cell>
          <cell r="GF800">
            <v>102.55</v>
          </cell>
          <cell r="GG800">
            <v>93.23</v>
          </cell>
        </row>
        <row r="801">
          <cell r="A801" t="str">
            <v>АВВГ 2х120</v>
          </cell>
          <cell r="GF801">
            <v>136.38</v>
          </cell>
          <cell r="GG801">
            <v>123.98</v>
          </cell>
        </row>
        <row r="802">
          <cell r="A802" t="str">
            <v>АВВГ 2х150</v>
          </cell>
          <cell r="GF802">
            <v>164.99</v>
          </cell>
          <cell r="GG802">
            <v>149.99</v>
          </cell>
        </row>
        <row r="803">
          <cell r="A803" t="str">
            <v>АВВГ 2х185</v>
          </cell>
          <cell r="GF803">
            <v>234.74</v>
          </cell>
          <cell r="GG803">
            <v>213.4</v>
          </cell>
        </row>
        <row r="804">
          <cell r="A804" t="str">
            <v>АВВГ 2х240</v>
          </cell>
          <cell r="GF804">
            <v>292.95999999999998</v>
          </cell>
          <cell r="GG804">
            <v>266.33</v>
          </cell>
        </row>
        <row r="805">
          <cell r="A805" t="str">
            <v>АВВГп 3х2,5</v>
          </cell>
          <cell r="GF805">
            <v>6.65</v>
          </cell>
          <cell r="GG805">
            <v>5.79</v>
          </cell>
        </row>
        <row r="806">
          <cell r="A806" t="str">
            <v>АВВГп 3х4</v>
          </cell>
          <cell r="GF806">
            <v>9.17</v>
          </cell>
          <cell r="GG806">
            <v>7.97</v>
          </cell>
        </row>
        <row r="807">
          <cell r="A807" t="str">
            <v>АВВГп 3х6</v>
          </cell>
          <cell r="GF807">
            <v>11.91</v>
          </cell>
          <cell r="GG807">
            <v>10.83</v>
          </cell>
        </row>
        <row r="808">
          <cell r="A808" t="str">
            <v>АВВГ 3х6</v>
          </cell>
          <cell r="GF808">
            <v>12.55</v>
          </cell>
          <cell r="GG808">
            <v>11.41</v>
          </cell>
        </row>
        <row r="809">
          <cell r="A809" t="str">
            <v>АВВГ 3х10</v>
          </cell>
          <cell r="GF809">
            <v>19.010000000000002</v>
          </cell>
          <cell r="GG809">
            <v>17.29</v>
          </cell>
        </row>
        <row r="810">
          <cell r="A810" t="str">
            <v>АВВГ 3х 16</v>
          </cell>
          <cell r="GF810">
            <v>26.8</v>
          </cell>
          <cell r="GG810">
            <v>24.36</v>
          </cell>
        </row>
        <row r="811">
          <cell r="A811" t="str">
            <v>АВВГ 3х 25</v>
          </cell>
          <cell r="GF811">
            <v>47.18</v>
          </cell>
          <cell r="GG811">
            <v>42.89</v>
          </cell>
        </row>
        <row r="812">
          <cell r="A812" t="str">
            <v>АВВГ 3х 35</v>
          </cell>
          <cell r="GF812">
            <v>60.43</v>
          </cell>
          <cell r="GG812">
            <v>54.94</v>
          </cell>
        </row>
        <row r="813">
          <cell r="A813" t="str">
            <v>АВВГ 3х 50</v>
          </cell>
          <cell r="GF813">
            <v>82.58</v>
          </cell>
          <cell r="GG813">
            <v>75.069999999999993</v>
          </cell>
        </row>
        <row r="814">
          <cell r="A814" t="str">
            <v>АВВГ 3х 70</v>
          </cell>
          <cell r="GF814">
            <v>131.91999999999999</v>
          </cell>
          <cell r="GG814">
            <v>119.93</v>
          </cell>
        </row>
        <row r="815">
          <cell r="A815" t="str">
            <v>АВВГ 3х 95</v>
          </cell>
          <cell r="GF815">
            <v>177.54</v>
          </cell>
          <cell r="GG815">
            <v>161.4</v>
          </cell>
        </row>
        <row r="816">
          <cell r="A816" t="str">
            <v>АВВГ 3х120</v>
          </cell>
          <cell r="GF816">
            <v>216.23</v>
          </cell>
          <cell r="GG816">
            <v>196.58</v>
          </cell>
        </row>
        <row r="817">
          <cell r="A817" t="str">
            <v>АВВГ 3х150</v>
          </cell>
          <cell r="GF817">
            <v>222.8</v>
          </cell>
          <cell r="GG817">
            <v>202.54</v>
          </cell>
        </row>
        <row r="818">
          <cell r="A818" t="str">
            <v>АВВГ 3х185</v>
          </cell>
          <cell r="GF818">
            <v>337.3</v>
          </cell>
          <cell r="GG818">
            <v>306.63</v>
          </cell>
        </row>
        <row r="819">
          <cell r="A819" t="str">
            <v>АВВГ 3х240</v>
          </cell>
          <cell r="GF819">
            <v>426.38</v>
          </cell>
          <cell r="GG819">
            <v>387.62</v>
          </cell>
        </row>
        <row r="820">
          <cell r="A820" t="str">
            <v>АВВГ 3х  4+1х2,5</v>
          </cell>
          <cell r="GF820">
            <v>11.27</v>
          </cell>
          <cell r="GG820">
            <v>10.25</v>
          </cell>
        </row>
        <row r="821">
          <cell r="A821" t="str">
            <v>АВВГ 3х  6+1х4</v>
          </cell>
          <cell r="GF821">
            <v>14.31</v>
          </cell>
          <cell r="GG821">
            <v>13.01</v>
          </cell>
        </row>
        <row r="822">
          <cell r="A822" t="str">
            <v>АВВГ 3х 10+1х6</v>
          </cell>
          <cell r="GF822">
            <v>22.13</v>
          </cell>
          <cell r="GG822">
            <v>20.12</v>
          </cell>
        </row>
        <row r="823">
          <cell r="A823" t="str">
            <v>АВВГ 3х 16+1х6</v>
          </cell>
          <cell r="GF823">
            <v>32.880000000000003</v>
          </cell>
          <cell r="GG823">
            <v>29.89</v>
          </cell>
        </row>
        <row r="824">
          <cell r="A824" t="str">
            <v>АВВГ 3х 16+1х10</v>
          </cell>
          <cell r="GF824">
            <v>32.880000000000003</v>
          </cell>
          <cell r="GG824">
            <v>29.89</v>
          </cell>
        </row>
        <row r="825">
          <cell r="A825" t="str">
            <v>АВВГ 3х 25+1х16</v>
          </cell>
          <cell r="GF825">
            <v>49.77</v>
          </cell>
          <cell r="GG825">
            <v>45.24</v>
          </cell>
        </row>
        <row r="826">
          <cell r="A826" t="str">
            <v>АВВГ 3х 35+1х16</v>
          </cell>
          <cell r="GF826">
            <v>63.75</v>
          </cell>
          <cell r="GG826">
            <v>57.95</v>
          </cell>
        </row>
        <row r="827">
          <cell r="A827" t="str">
            <v>АВВГ 3х 50+1х25</v>
          </cell>
          <cell r="GF827">
            <v>87.39</v>
          </cell>
          <cell r="GG827">
            <v>79.45</v>
          </cell>
        </row>
        <row r="828">
          <cell r="A828" t="str">
            <v>АВВГ 3х 70+1х25</v>
          </cell>
          <cell r="GF828">
            <v>131.46</v>
          </cell>
          <cell r="GG828">
            <v>119.5</v>
          </cell>
        </row>
        <row r="829">
          <cell r="A829" t="str">
            <v>АВВГ 3х 70+1х35</v>
          </cell>
          <cell r="GF829">
            <v>132.29</v>
          </cell>
          <cell r="GG829">
            <v>120.26</v>
          </cell>
        </row>
        <row r="830">
          <cell r="A830" t="str">
            <v>АВВГ 3х 95+1х35</v>
          </cell>
          <cell r="GF830">
            <v>166.05</v>
          </cell>
          <cell r="GG830">
            <v>150.94999999999999</v>
          </cell>
        </row>
        <row r="831">
          <cell r="A831" t="str">
            <v>АВВГ 3х 95+1х50</v>
          </cell>
          <cell r="GF831">
            <v>169.55</v>
          </cell>
          <cell r="GG831">
            <v>154.13999999999999</v>
          </cell>
        </row>
        <row r="832">
          <cell r="A832" t="str">
            <v>АВВГ 3х120+1х35</v>
          </cell>
          <cell r="GF832">
            <v>204.93</v>
          </cell>
          <cell r="GG832">
            <v>186.3</v>
          </cell>
        </row>
        <row r="833">
          <cell r="A833" t="str">
            <v>АВВГ 3х120+1х70</v>
          </cell>
          <cell r="GF833">
            <v>219.33</v>
          </cell>
          <cell r="GG833">
            <v>199.39</v>
          </cell>
        </row>
        <row r="834">
          <cell r="A834" t="str">
            <v>АВВГ 3х150+1х70</v>
          </cell>
          <cell r="GF834">
            <v>264.67</v>
          </cell>
          <cell r="GG834">
            <v>240.61</v>
          </cell>
        </row>
        <row r="835">
          <cell r="A835" t="str">
            <v>АВВГ 3х185+1х95</v>
          </cell>
          <cell r="GF835">
            <v>380.77</v>
          </cell>
          <cell r="GG835">
            <v>346.15</v>
          </cell>
        </row>
        <row r="836">
          <cell r="A836" t="str">
            <v>АВВГ 3х240+1х120</v>
          </cell>
          <cell r="GF836">
            <v>480.92</v>
          </cell>
          <cell r="GG836">
            <v>437.2</v>
          </cell>
        </row>
        <row r="837">
          <cell r="A837" t="str">
            <v>АВВГ 4х  2,5</v>
          </cell>
          <cell r="GF837">
            <v>8.1999999999999993</v>
          </cell>
          <cell r="GG837">
            <v>7.45</v>
          </cell>
        </row>
        <row r="838">
          <cell r="A838" t="str">
            <v>АВВГ 4х  4</v>
          </cell>
          <cell r="GF838">
            <v>12.09</v>
          </cell>
          <cell r="GG838">
            <v>10.99</v>
          </cell>
        </row>
        <row r="839">
          <cell r="A839" t="str">
            <v>АВВГ 4х  6</v>
          </cell>
          <cell r="GF839">
            <v>15.84</v>
          </cell>
          <cell r="GG839">
            <v>14.4</v>
          </cell>
        </row>
        <row r="840">
          <cell r="A840" t="str">
            <v>АВВГ 4х 10</v>
          </cell>
          <cell r="GF840">
            <v>24.31</v>
          </cell>
          <cell r="GG840">
            <v>22.1</v>
          </cell>
        </row>
        <row r="841">
          <cell r="A841" t="str">
            <v>АВВГ 4х 16</v>
          </cell>
          <cell r="GF841">
            <v>35.5</v>
          </cell>
          <cell r="GG841">
            <v>32.270000000000003</v>
          </cell>
        </row>
        <row r="842">
          <cell r="A842" t="str">
            <v>АВВГ 4х 25</v>
          </cell>
          <cell r="GF842">
            <v>54.69</v>
          </cell>
          <cell r="GG842">
            <v>49.72</v>
          </cell>
        </row>
        <row r="843">
          <cell r="A843" t="str">
            <v>АВВГ 4х 35</v>
          </cell>
          <cell r="GF843">
            <v>70.98</v>
          </cell>
          <cell r="GG843">
            <v>64.53</v>
          </cell>
        </row>
        <row r="844">
          <cell r="A844" t="str">
            <v>АВВГ 4х 50</v>
          </cell>
          <cell r="GF844">
            <v>97.42</v>
          </cell>
          <cell r="GG844">
            <v>88.56</v>
          </cell>
        </row>
        <row r="845">
          <cell r="A845" t="str">
            <v>АВВГ 4х 70</v>
          </cell>
          <cell r="GF845">
            <v>153.68</v>
          </cell>
          <cell r="GG845">
            <v>139.71</v>
          </cell>
        </row>
        <row r="846">
          <cell r="A846" t="str">
            <v>АВВГ 4х 95</v>
          </cell>
          <cell r="GF846">
            <v>204.51</v>
          </cell>
          <cell r="GG846">
            <v>185.91</v>
          </cell>
        </row>
        <row r="847">
          <cell r="A847" t="str">
            <v>АВВГ 4х120</v>
          </cell>
          <cell r="GF847">
            <v>252.18</v>
          </cell>
          <cell r="GG847">
            <v>229.25</v>
          </cell>
        </row>
        <row r="848">
          <cell r="A848" t="str">
            <v>АВВГ 4х150</v>
          </cell>
          <cell r="GF848">
            <v>305.49</v>
          </cell>
          <cell r="GG848">
            <v>277.72000000000003</v>
          </cell>
        </row>
        <row r="849">
          <cell r="A849" t="str">
            <v>АВВГ 4х185</v>
          </cell>
          <cell r="GF849">
            <v>376.26</v>
          </cell>
          <cell r="GG849">
            <v>342.05</v>
          </cell>
        </row>
        <row r="850">
          <cell r="A850" t="str">
            <v>АВВГ 4х240</v>
          </cell>
          <cell r="GF850">
            <v>488.27</v>
          </cell>
          <cell r="GG850">
            <v>443.88</v>
          </cell>
        </row>
        <row r="851">
          <cell r="A851" t="str">
            <v>АВВГ 5х  2,5</v>
          </cell>
          <cell r="GF851">
            <v>10.41</v>
          </cell>
          <cell r="GG851">
            <v>9.4600000000000009</v>
          </cell>
        </row>
        <row r="852">
          <cell r="A852" t="str">
            <v>АВВГ 5х  4</v>
          </cell>
          <cell r="GF852">
            <v>14.69</v>
          </cell>
          <cell r="GG852">
            <v>13.35</v>
          </cell>
        </row>
        <row r="853">
          <cell r="A853" t="str">
            <v>АВВГ 5х  6</v>
          </cell>
          <cell r="GF853">
            <v>19.510000000000002</v>
          </cell>
          <cell r="GG853">
            <v>17.73</v>
          </cell>
        </row>
        <row r="854">
          <cell r="A854" t="str">
            <v>АВВГ 5х 10</v>
          </cell>
          <cell r="GF854">
            <v>29.96</v>
          </cell>
          <cell r="GG854">
            <v>27.24</v>
          </cell>
        </row>
        <row r="855">
          <cell r="A855" t="str">
            <v>АВВГ 5х 16</v>
          </cell>
          <cell r="GF855">
            <v>44.35</v>
          </cell>
          <cell r="GG855">
            <v>40.31</v>
          </cell>
        </row>
        <row r="856">
          <cell r="A856" t="str">
            <v>АВВГ 5х 25</v>
          </cell>
          <cell r="GF856">
            <v>67.27</v>
          </cell>
          <cell r="GG856">
            <v>61.15</v>
          </cell>
        </row>
        <row r="857">
          <cell r="A857" t="str">
            <v>АВВГ 5х 35</v>
          </cell>
          <cell r="GF857">
            <v>90.98</v>
          </cell>
          <cell r="GG857">
            <v>82.71</v>
          </cell>
        </row>
        <row r="858">
          <cell r="A858" t="str">
            <v>АВВГ 5х 50</v>
          </cell>
          <cell r="GF858">
            <v>124.34</v>
          </cell>
          <cell r="GG858">
            <v>113.04</v>
          </cell>
        </row>
        <row r="859">
          <cell r="A859" t="str">
            <v>АВВГ 5х 70</v>
          </cell>
          <cell r="GF859">
            <v>197.73</v>
          </cell>
          <cell r="GG859">
            <v>179.76</v>
          </cell>
        </row>
        <row r="860">
          <cell r="A860" t="str">
            <v>АВВГ 5х 95</v>
          </cell>
          <cell r="GF860">
            <v>278.06</v>
          </cell>
          <cell r="GG860">
            <v>252.78</v>
          </cell>
        </row>
        <row r="861">
          <cell r="A861" t="str">
            <v>АВВГ 5х120</v>
          </cell>
          <cell r="GF861">
            <v>341.67</v>
          </cell>
          <cell r="GG861">
            <v>310.61</v>
          </cell>
        </row>
        <row r="862">
          <cell r="A862" t="str">
            <v>АВВГ 5х150</v>
          </cell>
          <cell r="GF862">
            <v>413.8</v>
          </cell>
          <cell r="GG862">
            <v>376.18</v>
          </cell>
        </row>
        <row r="863">
          <cell r="A863" t="str">
            <v>АВВГ 5х185</v>
          </cell>
          <cell r="GF863">
            <v>464.04</v>
          </cell>
          <cell r="GG863">
            <v>421.86</v>
          </cell>
        </row>
        <row r="864">
          <cell r="A864" t="str">
            <v>АВВГнг 1х  2,5</v>
          </cell>
          <cell r="GF864">
            <v>3.99</v>
          </cell>
          <cell r="GG864">
            <v>3.63</v>
          </cell>
        </row>
        <row r="865">
          <cell r="A865" t="str">
            <v>АВВГнг 1х  4</v>
          </cell>
          <cell r="GF865">
            <v>5.28</v>
          </cell>
          <cell r="GG865">
            <v>4.8</v>
          </cell>
        </row>
        <row r="866">
          <cell r="A866" t="str">
            <v>АВВГнг 1х  6</v>
          </cell>
          <cell r="GF866">
            <v>6.23</v>
          </cell>
          <cell r="GG866">
            <v>5.66</v>
          </cell>
        </row>
        <row r="867">
          <cell r="A867" t="str">
            <v>АВВГнг 1х 10</v>
          </cell>
          <cell r="GF867">
            <v>9.41</v>
          </cell>
          <cell r="GG867">
            <v>8.56</v>
          </cell>
        </row>
        <row r="868">
          <cell r="A868" t="str">
            <v>АВВГнг 1х 16</v>
          </cell>
          <cell r="GF868">
            <v>13.63</v>
          </cell>
          <cell r="GG868">
            <v>12.39</v>
          </cell>
        </row>
        <row r="869">
          <cell r="A869" t="str">
            <v>АВВГнг 1х 25</v>
          </cell>
          <cell r="GF869">
            <v>19.350000000000001</v>
          </cell>
          <cell r="GG869">
            <v>17.59</v>
          </cell>
        </row>
        <row r="870">
          <cell r="A870" t="str">
            <v>АВВГнг 1х 35</v>
          </cell>
          <cell r="GF870">
            <v>23.81</v>
          </cell>
          <cell r="GG870">
            <v>21.64</v>
          </cell>
        </row>
        <row r="871">
          <cell r="A871" t="str">
            <v>АВВГнг 1х 50</v>
          </cell>
          <cell r="GF871">
            <v>30.79</v>
          </cell>
          <cell r="GG871">
            <v>27.99</v>
          </cell>
        </row>
        <row r="872">
          <cell r="A872" t="str">
            <v>АВВГнг 1х 70</v>
          </cell>
          <cell r="GF872">
            <v>41.23</v>
          </cell>
          <cell r="GG872">
            <v>37.479999999999997</v>
          </cell>
        </row>
        <row r="873">
          <cell r="A873" t="str">
            <v>АВВГнг 1х 95</v>
          </cell>
          <cell r="GF873">
            <v>53.22</v>
          </cell>
          <cell r="GG873">
            <v>48.38</v>
          </cell>
        </row>
        <row r="874">
          <cell r="A874" t="str">
            <v>АВВГнг 1х120</v>
          </cell>
          <cell r="GF874">
            <v>64.23</v>
          </cell>
          <cell r="GG874">
            <v>58.39</v>
          </cell>
        </row>
        <row r="875">
          <cell r="A875" t="str">
            <v>АВВГнг 1х150</v>
          </cell>
          <cell r="GF875">
            <v>77.61</v>
          </cell>
          <cell r="GG875">
            <v>70.56</v>
          </cell>
        </row>
        <row r="876">
          <cell r="A876" t="str">
            <v>АВВГнг 1х185</v>
          </cell>
          <cell r="GF876">
            <v>93.51</v>
          </cell>
          <cell r="GG876">
            <v>85.01</v>
          </cell>
        </row>
        <row r="877">
          <cell r="A877" t="str">
            <v>АВВГнг 1х240</v>
          </cell>
          <cell r="GF877">
            <v>138.11000000000001</v>
          </cell>
          <cell r="GG877">
            <v>125.56</v>
          </cell>
        </row>
        <row r="878">
          <cell r="A878" t="str">
            <v>АВВГнг-п 2х  2,5</v>
          </cell>
          <cell r="GF878">
            <v>5.73</v>
          </cell>
          <cell r="GG878">
            <v>5.21</v>
          </cell>
        </row>
        <row r="879">
          <cell r="A879" t="str">
            <v>АВВГнг-п 2х  4</v>
          </cell>
          <cell r="GF879">
            <v>7.83</v>
          </cell>
          <cell r="GG879">
            <v>7.12</v>
          </cell>
        </row>
        <row r="880">
          <cell r="A880" t="str">
            <v>АВВГнг-п 2х  6</v>
          </cell>
          <cell r="GF880">
            <v>9.98</v>
          </cell>
          <cell r="GG880">
            <v>9.07</v>
          </cell>
        </row>
        <row r="881">
          <cell r="A881" t="str">
            <v>АВВГнг-п 2х 10</v>
          </cell>
          <cell r="GF881">
            <v>15.45</v>
          </cell>
          <cell r="GG881">
            <v>14.05</v>
          </cell>
        </row>
        <row r="882">
          <cell r="A882" t="str">
            <v>АВВГнг-п 2х 16</v>
          </cell>
          <cell r="GF882">
            <v>23.09</v>
          </cell>
          <cell r="GG882">
            <v>20.99</v>
          </cell>
        </row>
        <row r="883">
          <cell r="A883" t="str">
            <v>АВВГнг 2х 25</v>
          </cell>
          <cell r="GF883">
            <v>37.25</v>
          </cell>
          <cell r="GG883">
            <v>33.86</v>
          </cell>
        </row>
        <row r="884">
          <cell r="A884" t="str">
            <v>АВВГнг 2х 35</v>
          </cell>
          <cell r="GF884">
            <v>53.9</v>
          </cell>
          <cell r="GG884">
            <v>49</v>
          </cell>
        </row>
        <row r="885">
          <cell r="A885" t="str">
            <v>АВВГнг 2х 50</v>
          </cell>
          <cell r="GF885">
            <v>70.47</v>
          </cell>
          <cell r="GG885">
            <v>64.06</v>
          </cell>
        </row>
        <row r="886">
          <cell r="A886" t="str">
            <v>АВВГнг 2х 70</v>
          </cell>
          <cell r="GF886">
            <v>99.59</v>
          </cell>
          <cell r="GG886">
            <v>90.54</v>
          </cell>
        </row>
        <row r="887">
          <cell r="A887" t="str">
            <v>АВВГнг 2х 95</v>
          </cell>
          <cell r="GF887">
            <v>130.16999999999999</v>
          </cell>
          <cell r="GG887">
            <v>118.34</v>
          </cell>
        </row>
        <row r="888">
          <cell r="A888" t="str">
            <v>АВВГнг 2х120</v>
          </cell>
          <cell r="GF888">
            <v>160.32</v>
          </cell>
          <cell r="GG888">
            <v>145.75</v>
          </cell>
        </row>
        <row r="889">
          <cell r="A889" t="str">
            <v>АВВГнг 2х150</v>
          </cell>
          <cell r="GF889">
            <v>195.47</v>
          </cell>
          <cell r="GG889">
            <v>177.7</v>
          </cell>
        </row>
        <row r="890">
          <cell r="A890" t="str">
            <v>АВВГнг 2х185</v>
          </cell>
          <cell r="GF890">
            <v>247.24</v>
          </cell>
          <cell r="GG890">
            <v>224.77</v>
          </cell>
        </row>
        <row r="891">
          <cell r="A891" t="str">
            <v>АВВГнг 2х240</v>
          </cell>
          <cell r="GF891">
            <v>306.99</v>
          </cell>
          <cell r="GG891">
            <v>279.08999999999997</v>
          </cell>
        </row>
        <row r="892">
          <cell r="A892" t="str">
            <v>АВВГнг-п 3х  2,5</v>
          </cell>
          <cell r="GF892">
            <v>8.5500000000000007</v>
          </cell>
          <cell r="GG892">
            <v>7.77</v>
          </cell>
        </row>
        <row r="893">
          <cell r="A893" t="str">
            <v>АВВГнг-п 3х  4</v>
          </cell>
          <cell r="GF893">
            <v>11.62</v>
          </cell>
          <cell r="GG893">
            <v>10.57</v>
          </cell>
        </row>
        <row r="894">
          <cell r="A894" t="str">
            <v>АВВГнг-п 3х  6</v>
          </cell>
          <cell r="GF894">
            <v>16.899999999999999</v>
          </cell>
          <cell r="GG894">
            <v>15.37</v>
          </cell>
        </row>
        <row r="895">
          <cell r="A895" t="str">
            <v>АВВГнг 3х  2,5</v>
          </cell>
          <cell r="GF895">
            <v>9.52</v>
          </cell>
          <cell r="GG895">
            <v>8.65</v>
          </cell>
        </row>
        <row r="896">
          <cell r="A896" t="str">
            <v>АВВГнг 3х  4</v>
          </cell>
          <cell r="GF896">
            <v>11.82</v>
          </cell>
          <cell r="GG896">
            <v>10.75</v>
          </cell>
        </row>
        <row r="897">
          <cell r="A897" t="str">
            <v>АВВГнг 3х  6</v>
          </cell>
          <cell r="GF897">
            <v>15.33</v>
          </cell>
          <cell r="GG897">
            <v>13.93</v>
          </cell>
        </row>
        <row r="898">
          <cell r="A898" t="str">
            <v>АВВГнг 3х 10</v>
          </cell>
          <cell r="GF898">
            <v>24.28</v>
          </cell>
          <cell r="GG898">
            <v>22.07</v>
          </cell>
        </row>
        <row r="899">
          <cell r="A899" t="str">
            <v>АВВГнг 3х 16</v>
          </cell>
          <cell r="GF899">
            <v>34.29</v>
          </cell>
          <cell r="GG899">
            <v>31.17</v>
          </cell>
        </row>
        <row r="900">
          <cell r="A900" t="str">
            <v>АВВГнг 3х 25</v>
          </cell>
          <cell r="GF900">
            <v>50.17</v>
          </cell>
          <cell r="GG900">
            <v>45.61</v>
          </cell>
        </row>
        <row r="901">
          <cell r="A901" t="str">
            <v>АВВГнг 3х 35</v>
          </cell>
          <cell r="GF901">
            <v>63.61</v>
          </cell>
          <cell r="GG901">
            <v>57.83</v>
          </cell>
        </row>
        <row r="902">
          <cell r="A902" t="str">
            <v>АВВГнг 3х 50</v>
          </cell>
          <cell r="GF902">
            <v>87.68</v>
          </cell>
          <cell r="GG902">
            <v>79.709999999999994</v>
          </cell>
        </row>
        <row r="903">
          <cell r="A903" t="str">
            <v>АВВГнг 3х 70</v>
          </cell>
          <cell r="GF903">
            <v>120.36</v>
          </cell>
          <cell r="GG903">
            <v>109.42</v>
          </cell>
        </row>
        <row r="904">
          <cell r="A904" t="str">
            <v>АВВГнг 3х 95</v>
          </cell>
          <cell r="GF904">
            <v>186.05</v>
          </cell>
          <cell r="GG904">
            <v>169.14</v>
          </cell>
        </row>
        <row r="905">
          <cell r="A905" t="str">
            <v>АВВГнг 3х120</v>
          </cell>
          <cell r="GF905">
            <v>188.98</v>
          </cell>
          <cell r="GG905">
            <v>171.8</v>
          </cell>
        </row>
        <row r="906">
          <cell r="A906" t="str">
            <v>АВВГнг 3х150</v>
          </cell>
          <cell r="GF906">
            <v>280.64</v>
          </cell>
          <cell r="GG906">
            <v>255.13</v>
          </cell>
        </row>
        <row r="907">
          <cell r="A907" t="str">
            <v>АВВГнг 3х185</v>
          </cell>
          <cell r="GF907">
            <v>350.71</v>
          </cell>
          <cell r="GG907">
            <v>318.83</v>
          </cell>
        </row>
        <row r="908">
          <cell r="A908" t="str">
            <v>АВВГнг 3х240</v>
          </cell>
          <cell r="GF908">
            <v>446.55</v>
          </cell>
          <cell r="GG908">
            <v>405.95</v>
          </cell>
        </row>
        <row r="909">
          <cell r="A909" t="str">
            <v>АВВГнг 3х  4+1х2,5</v>
          </cell>
          <cell r="GF909">
            <v>15.83</v>
          </cell>
          <cell r="GG909">
            <v>14.39</v>
          </cell>
        </row>
        <row r="910">
          <cell r="A910" t="str">
            <v>АВВГнг 3х  6+1х4</v>
          </cell>
          <cell r="GF910">
            <v>19.7</v>
          </cell>
          <cell r="GG910">
            <v>17.91</v>
          </cell>
        </row>
        <row r="911">
          <cell r="A911" t="str">
            <v>АВВГнг 3х 10+1х6</v>
          </cell>
          <cell r="GF911">
            <v>30.34</v>
          </cell>
          <cell r="GG911">
            <v>27.59</v>
          </cell>
        </row>
        <row r="912">
          <cell r="A912" t="str">
            <v>АВВГнг 3х 16+1х10</v>
          </cell>
          <cell r="GF912">
            <v>40.19</v>
          </cell>
          <cell r="GG912">
            <v>36.54</v>
          </cell>
        </row>
        <row r="913">
          <cell r="A913" t="str">
            <v>АВВГнг 3х 25+1х16</v>
          </cell>
          <cell r="GF913">
            <v>58.76</v>
          </cell>
          <cell r="GG913">
            <v>53.42</v>
          </cell>
        </row>
        <row r="914">
          <cell r="A914" t="str">
            <v>АВВГнг 3х 35+1х16</v>
          </cell>
          <cell r="GF914">
            <v>84.33</v>
          </cell>
          <cell r="GG914">
            <v>76.67</v>
          </cell>
        </row>
        <row r="915">
          <cell r="A915" t="str">
            <v>АВВГнг 3х 50+1х25</v>
          </cell>
          <cell r="GF915">
            <v>111.98</v>
          </cell>
          <cell r="GG915">
            <v>101.8</v>
          </cell>
        </row>
        <row r="916">
          <cell r="A916" t="str">
            <v>АВВГнг 3х 70+1х25</v>
          </cell>
          <cell r="GF916">
            <v>149.76</v>
          </cell>
          <cell r="GG916">
            <v>136.13999999999999</v>
          </cell>
        </row>
        <row r="917">
          <cell r="A917" t="str">
            <v>АВВГнг 3х 70+1х35</v>
          </cell>
          <cell r="GF917">
            <v>139.15</v>
          </cell>
          <cell r="GG917">
            <v>126.5</v>
          </cell>
        </row>
        <row r="918">
          <cell r="A918" t="str">
            <v>АВВГнг 3х 95+1х35</v>
          </cell>
          <cell r="GF918">
            <v>179.36</v>
          </cell>
          <cell r="GG918">
            <v>163.06</v>
          </cell>
        </row>
        <row r="919">
          <cell r="A919" t="str">
            <v>АВВГнг 3х 95+1х50</v>
          </cell>
          <cell r="GF919">
            <v>188.05</v>
          </cell>
          <cell r="GG919">
            <v>170.95</v>
          </cell>
        </row>
        <row r="920">
          <cell r="A920" t="str">
            <v>АВВГнг 3х120+1х35</v>
          </cell>
          <cell r="GF920">
            <v>230.56</v>
          </cell>
          <cell r="GG920">
            <v>209.6</v>
          </cell>
        </row>
        <row r="921">
          <cell r="A921" t="str">
            <v>АВВГнг 3х120+1х70</v>
          </cell>
          <cell r="GF921">
            <v>266.36</v>
          </cell>
          <cell r="GG921">
            <v>242.15</v>
          </cell>
        </row>
        <row r="922">
          <cell r="A922" t="str">
            <v>АВВГнг 3х150+1х70</v>
          </cell>
          <cell r="GF922">
            <v>285.25</v>
          </cell>
          <cell r="GG922">
            <v>259.32</v>
          </cell>
        </row>
        <row r="923">
          <cell r="A923" t="str">
            <v>АВВГнг 3х185+1х95</v>
          </cell>
          <cell r="GF923">
            <v>393.58</v>
          </cell>
          <cell r="GG923">
            <v>357.8</v>
          </cell>
        </row>
        <row r="924">
          <cell r="A924" t="str">
            <v>АВВГнг 3х240+1х120</v>
          </cell>
          <cell r="GF924">
            <v>473.03</v>
          </cell>
          <cell r="GG924">
            <v>430.03</v>
          </cell>
        </row>
        <row r="925">
          <cell r="A925" t="str">
            <v>АВВГнг 4х  2,5</v>
          </cell>
          <cell r="GF925">
            <v>12.65</v>
          </cell>
          <cell r="GG925">
            <v>11.5</v>
          </cell>
        </row>
        <row r="926">
          <cell r="A926" t="str">
            <v>АВВГнг 4х  4</v>
          </cell>
          <cell r="GF926">
            <v>15.8</v>
          </cell>
          <cell r="GG926">
            <v>14.37</v>
          </cell>
        </row>
        <row r="927">
          <cell r="A927" t="str">
            <v>АВВГнг 4х  6</v>
          </cell>
          <cell r="GF927">
            <v>20.100000000000001</v>
          </cell>
          <cell r="GG927">
            <v>18.28</v>
          </cell>
        </row>
        <row r="928">
          <cell r="A928" t="str">
            <v>АВВГнг 4х 10</v>
          </cell>
          <cell r="GF928">
            <v>30.53</v>
          </cell>
          <cell r="GG928">
            <v>27.76</v>
          </cell>
        </row>
        <row r="929">
          <cell r="A929" t="str">
            <v>АВВГнг 4х 16</v>
          </cell>
          <cell r="GF929">
            <v>43.17</v>
          </cell>
          <cell r="GG929">
            <v>39.24</v>
          </cell>
        </row>
        <row r="930">
          <cell r="A930" t="str">
            <v>АВВГнг 4х 25</v>
          </cell>
          <cell r="GF930">
            <v>63.98</v>
          </cell>
          <cell r="GG930">
            <v>58.17</v>
          </cell>
        </row>
        <row r="931">
          <cell r="A931" t="str">
            <v>АВВГнг 4х 35</v>
          </cell>
          <cell r="GF931">
            <v>83.3</v>
          </cell>
          <cell r="GG931">
            <v>75.73</v>
          </cell>
        </row>
        <row r="932">
          <cell r="A932" t="str">
            <v>АВВГнг 4х 50</v>
          </cell>
          <cell r="GF932">
            <v>110.67</v>
          </cell>
          <cell r="GG932">
            <v>100.61</v>
          </cell>
        </row>
        <row r="933">
          <cell r="A933" t="str">
            <v>АВВГнг 4х 70</v>
          </cell>
          <cell r="GF933">
            <v>175.82</v>
          </cell>
          <cell r="GG933">
            <v>159.83000000000001</v>
          </cell>
        </row>
        <row r="934">
          <cell r="A934" t="str">
            <v>АВВГнг 4х 95</v>
          </cell>
          <cell r="GF934">
            <v>229.93</v>
          </cell>
          <cell r="GG934">
            <v>209.03</v>
          </cell>
        </row>
        <row r="935">
          <cell r="A935" t="str">
            <v>АВВГнг 4х120</v>
          </cell>
          <cell r="GF935">
            <v>274.38</v>
          </cell>
          <cell r="GG935">
            <v>249.44</v>
          </cell>
        </row>
        <row r="936">
          <cell r="A936" t="str">
            <v>АВВГнг 4х150</v>
          </cell>
          <cell r="GF936">
            <v>332.8</v>
          </cell>
          <cell r="GG936">
            <v>302.54000000000002</v>
          </cell>
        </row>
        <row r="937">
          <cell r="A937" t="str">
            <v>АВВГнг 4х185</v>
          </cell>
          <cell r="GF937">
            <v>409.91</v>
          </cell>
          <cell r="GG937">
            <v>372.64</v>
          </cell>
        </row>
        <row r="938">
          <cell r="A938" t="str">
            <v>АВВГнг 4х240</v>
          </cell>
          <cell r="GF938">
            <v>512.85</v>
          </cell>
          <cell r="GG938">
            <v>466.23</v>
          </cell>
        </row>
        <row r="939">
          <cell r="A939" t="str">
            <v>АВВГнг 5х  2,5</v>
          </cell>
          <cell r="GF939">
            <v>13.56</v>
          </cell>
          <cell r="GG939">
            <v>12.33</v>
          </cell>
        </row>
        <row r="940">
          <cell r="A940" t="str">
            <v>АВВГнг 5х  4</v>
          </cell>
          <cell r="GF940">
            <v>18.66</v>
          </cell>
          <cell r="GG940">
            <v>16.96</v>
          </cell>
        </row>
        <row r="941">
          <cell r="A941" t="str">
            <v>АВВГнг 5х  6</v>
          </cell>
          <cell r="GF941">
            <v>24.61</v>
          </cell>
          <cell r="GG941">
            <v>22.38</v>
          </cell>
        </row>
        <row r="942">
          <cell r="A942" t="str">
            <v>АВВГнг 5х 10</v>
          </cell>
          <cell r="GF942">
            <v>39.97</v>
          </cell>
          <cell r="GG942">
            <v>36.340000000000003</v>
          </cell>
        </row>
        <row r="943">
          <cell r="A943" t="str">
            <v>АВВГнг 5х 16</v>
          </cell>
          <cell r="GF943">
            <v>60.27</v>
          </cell>
          <cell r="GG943">
            <v>54.79</v>
          </cell>
        </row>
        <row r="944">
          <cell r="A944" t="str">
            <v>АВВГнг 5х 25</v>
          </cell>
          <cell r="GF944">
            <v>90.21</v>
          </cell>
          <cell r="GG944">
            <v>82.01</v>
          </cell>
        </row>
        <row r="945">
          <cell r="A945" t="str">
            <v>АВВГнг 5х 35</v>
          </cell>
          <cell r="GF945">
            <v>114.66</v>
          </cell>
          <cell r="GG945">
            <v>104.24</v>
          </cell>
        </row>
        <row r="946">
          <cell r="A946" t="str">
            <v>АВВГнг 5х 50</v>
          </cell>
          <cell r="GF946">
            <v>129.03</v>
          </cell>
          <cell r="GG946">
            <v>117.3</v>
          </cell>
        </row>
        <row r="947">
          <cell r="A947" t="str">
            <v>АВВГнг 5х 70</v>
          </cell>
          <cell r="GF947">
            <v>229.44</v>
          </cell>
          <cell r="GG947">
            <v>208.58</v>
          </cell>
        </row>
        <row r="948">
          <cell r="A948" t="str">
            <v>АВВГнг 5х 95</v>
          </cell>
          <cell r="GF948">
            <v>289.97000000000003</v>
          </cell>
          <cell r="GG948">
            <v>263.61</v>
          </cell>
        </row>
        <row r="949">
          <cell r="A949" t="str">
            <v>АВВГнг 5х120</v>
          </cell>
          <cell r="GF949">
            <v>355.9</v>
          </cell>
          <cell r="GG949">
            <v>323.55</v>
          </cell>
        </row>
        <row r="950">
          <cell r="A950" t="str">
            <v>АВВГнг 5х150</v>
          </cell>
          <cell r="GF950">
            <v>429.47</v>
          </cell>
          <cell r="GG950">
            <v>390.43</v>
          </cell>
        </row>
        <row r="951">
          <cell r="A951" t="str">
            <v>АВВГнг 5х185</v>
          </cell>
          <cell r="GF951">
            <v>514.87</v>
          </cell>
          <cell r="GG951">
            <v>468.06</v>
          </cell>
        </row>
        <row r="952">
          <cell r="A952" t="str">
            <v>АВВГнг-LS 1х  2,5</v>
          </cell>
          <cell r="GF952">
            <v>5.77</v>
          </cell>
          <cell r="GG952">
            <v>5.24</v>
          </cell>
        </row>
        <row r="953">
          <cell r="A953" t="str">
            <v>АВВГнг-LS 1х  4</v>
          </cell>
          <cell r="GF953">
            <v>7.34</v>
          </cell>
          <cell r="GG953">
            <v>6.67</v>
          </cell>
        </row>
        <row r="954">
          <cell r="A954" t="str">
            <v>АВВГнг-LS 1х  6</v>
          </cell>
          <cell r="GF954">
            <v>8.85</v>
          </cell>
          <cell r="GG954">
            <v>8.0500000000000007</v>
          </cell>
        </row>
        <row r="955">
          <cell r="A955" t="str">
            <v>АВВГнг-LS 1х 10</v>
          </cell>
          <cell r="GF955">
            <v>12.58</v>
          </cell>
          <cell r="GG955">
            <v>11.44</v>
          </cell>
        </row>
        <row r="956">
          <cell r="A956" t="str">
            <v>АВВГнг-LS 1х 16</v>
          </cell>
          <cell r="GF956">
            <v>19.670000000000002</v>
          </cell>
          <cell r="GG956">
            <v>17.88</v>
          </cell>
        </row>
        <row r="957">
          <cell r="A957" t="str">
            <v>АВВГнг-LS 1х 25</v>
          </cell>
          <cell r="GF957">
            <v>27.14</v>
          </cell>
          <cell r="GG957">
            <v>24.68</v>
          </cell>
        </row>
        <row r="958">
          <cell r="A958" t="str">
            <v>АВВГнг-LS 1х 35</v>
          </cell>
          <cell r="GF958">
            <v>33.53</v>
          </cell>
          <cell r="GG958">
            <v>30.48</v>
          </cell>
        </row>
        <row r="959">
          <cell r="A959" t="str">
            <v>АВВГнг-LS 1х 50</v>
          </cell>
          <cell r="GF959">
            <v>43.2</v>
          </cell>
          <cell r="GG959">
            <v>39.28</v>
          </cell>
        </row>
        <row r="960">
          <cell r="A960" t="str">
            <v>АВВГнг-LS 1х 70</v>
          </cell>
          <cell r="GF960">
            <v>59.54</v>
          </cell>
          <cell r="GG960">
            <v>54.12</v>
          </cell>
        </row>
        <row r="961">
          <cell r="A961" t="str">
            <v>АВВГнг-LS 1х 95</v>
          </cell>
          <cell r="GF961">
            <v>77.540000000000006</v>
          </cell>
          <cell r="GG961">
            <v>70.489999999999995</v>
          </cell>
        </row>
        <row r="962">
          <cell r="A962" t="str">
            <v>АВВГнг-LS 1х120</v>
          </cell>
          <cell r="GF962">
            <v>95.88</v>
          </cell>
          <cell r="GG962">
            <v>87.16</v>
          </cell>
        </row>
        <row r="963">
          <cell r="A963" t="str">
            <v>АВВГнг-LS 1х150</v>
          </cell>
          <cell r="GF963">
            <v>116.28</v>
          </cell>
          <cell r="GG963">
            <v>105.7</v>
          </cell>
        </row>
        <row r="964">
          <cell r="A964" t="str">
            <v>АВВГнг-LS 1х185</v>
          </cell>
          <cell r="GF964">
            <v>148.19999999999999</v>
          </cell>
          <cell r="GG964">
            <v>134.72999999999999</v>
          </cell>
        </row>
        <row r="965">
          <cell r="A965" t="str">
            <v>АВВГнг-LS 1х240</v>
          </cell>
          <cell r="GF965">
            <v>183.5</v>
          </cell>
          <cell r="GG965">
            <v>166.82</v>
          </cell>
        </row>
        <row r="966">
          <cell r="A966" t="str">
            <v>АВВГнг-LS-п 2х  2,5</v>
          </cell>
          <cell r="GF966">
            <v>9</v>
          </cell>
          <cell r="GG966">
            <v>8.19</v>
          </cell>
        </row>
        <row r="967">
          <cell r="A967" t="str">
            <v>АВВГнг-LS-п 2х  4</v>
          </cell>
          <cell r="GF967">
            <v>12.01</v>
          </cell>
          <cell r="GG967">
            <v>10.92</v>
          </cell>
        </row>
        <row r="968">
          <cell r="A968" t="str">
            <v>АВВГнг-LS-п 2х  6</v>
          </cell>
          <cell r="GF968">
            <v>14.94</v>
          </cell>
          <cell r="GG968">
            <v>13.58</v>
          </cell>
        </row>
        <row r="969">
          <cell r="A969" t="str">
            <v>АВВГнг-LS-п 2х 10</v>
          </cell>
          <cell r="GF969">
            <v>22.17</v>
          </cell>
          <cell r="GG969">
            <v>20.16</v>
          </cell>
        </row>
        <row r="970">
          <cell r="A970" t="str">
            <v>АВВГнг-LS 2х  2,5</v>
          </cell>
          <cell r="GF970">
            <v>12.32</v>
          </cell>
          <cell r="GG970">
            <v>11.2</v>
          </cell>
        </row>
        <row r="971">
          <cell r="A971" t="str">
            <v>АВВГнг-LS 2х  4</v>
          </cell>
          <cell r="GF971">
            <v>19.09</v>
          </cell>
          <cell r="GG971">
            <v>17.350000000000001</v>
          </cell>
        </row>
        <row r="972">
          <cell r="A972" t="str">
            <v>АВВГнг-LS 2х  6</v>
          </cell>
          <cell r="GF972">
            <v>23.47</v>
          </cell>
          <cell r="GG972">
            <v>21.33</v>
          </cell>
        </row>
        <row r="973">
          <cell r="A973" t="str">
            <v>АВВГнг-LS 2х 10</v>
          </cell>
          <cell r="GF973">
            <v>34.24</v>
          </cell>
          <cell r="GG973">
            <v>31.13</v>
          </cell>
        </row>
        <row r="974">
          <cell r="A974" t="str">
            <v>АВВГнг-LS 2х 16</v>
          </cell>
          <cell r="GF974">
            <v>44.03</v>
          </cell>
          <cell r="GG974">
            <v>40.03</v>
          </cell>
        </row>
        <row r="975">
          <cell r="A975" t="str">
            <v>АВВГнг-LS 2х 25</v>
          </cell>
          <cell r="GF975">
            <v>45.98</v>
          </cell>
          <cell r="GG975">
            <v>41.8</v>
          </cell>
        </row>
        <row r="976">
          <cell r="A976" t="str">
            <v>АВВГнг-LS 2х 35</v>
          </cell>
          <cell r="GF976">
            <v>57.74</v>
          </cell>
          <cell r="GG976">
            <v>52.49</v>
          </cell>
        </row>
        <row r="977">
          <cell r="A977" t="str">
            <v>АВВГнг-LS 2х 50</v>
          </cell>
          <cell r="GF977">
            <v>132.12</v>
          </cell>
          <cell r="GG977">
            <v>120.11</v>
          </cell>
        </row>
        <row r="978">
          <cell r="A978" t="str">
            <v>АВВГнг-LS 2х 70</v>
          </cell>
          <cell r="GF978">
            <v>171.55</v>
          </cell>
          <cell r="GG978">
            <v>155.94999999999999</v>
          </cell>
        </row>
        <row r="979">
          <cell r="A979" t="str">
            <v>АВВГнг-LS 2х 95</v>
          </cell>
          <cell r="GF979">
            <v>217.67</v>
          </cell>
          <cell r="GG979">
            <v>197.88</v>
          </cell>
        </row>
        <row r="980">
          <cell r="A980" t="str">
            <v>АВВГнг-LS 2х 120</v>
          </cell>
          <cell r="GF980">
            <v>265.70999999999998</v>
          </cell>
          <cell r="GG980">
            <v>241.56</v>
          </cell>
        </row>
        <row r="981">
          <cell r="A981" t="str">
            <v>АВВГнг-LS-п 3х  2,5</v>
          </cell>
          <cell r="GF981">
            <v>17.579999999999998</v>
          </cell>
          <cell r="GG981">
            <v>15.98</v>
          </cell>
        </row>
        <row r="982">
          <cell r="A982" t="str">
            <v>АВВГнг-LS-п 3х  4</v>
          </cell>
          <cell r="GF982">
            <v>23.62</v>
          </cell>
          <cell r="GG982">
            <v>21.47</v>
          </cell>
        </row>
        <row r="983">
          <cell r="A983" t="str">
            <v>АВВГнг-LS-п 3х  6</v>
          </cell>
          <cell r="GF983">
            <v>29.33</v>
          </cell>
          <cell r="GG983">
            <v>26.66</v>
          </cell>
        </row>
        <row r="984">
          <cell r="A984" t="str">
            <v>АВВГнг-LS 3х  2,5</v>
          </cell>
          <cell r="GF984">
            <v>17.579999999999998</v>
          </cell>
          <cell r="GG984">
            <v>15.98</v>
          </cell>
        </row>
        <row r="985">
          <cell r="A985" t="str">
            <v>АВВГнг-LS 3х  4</v>
          </cell>
          <cell r="GF985">
            <v>23.62</v>
          </cell>
          <cell r="GG985">
            <v>21.47</v>
          </cell>
        </row>
        <row r="986">
          <cell r="A986" t="str">
            <v>АВВГнг-LS 3х  6</v>
          </cell>
          <cell r="GF986">
            <v>29.33</v>
          </cell>
          <cell r="GG986">
            <v>26.66</v>
          </cell>
        </row>
        <row r="987">
          <cell r="A987" t="str">
            <v>АВВГнг-LS 3х 10</v>
          </cell>
          <cell r="GF987">
            <v>47</v>
          </cell>
          <cell r="GG987">
            <v>42.73</v>
          </cell>
        </row>
        <row r="988">
          <cell r="A988" t="str">
            <v>АВВГнг-LS 3х 16</v>
          </cell>
          <cell r="GF988">
            <v>65.64</v>
          </cell>
          <cell r="GG988">
            <v>59.67</v>
          </cell>
        </row>
        <row r="989">
          <cell r="A989" t="str">
            <v>АВВГнг-LS 3х 25</v>
          </cell>
          <cell r="GF989">
            <v>95.92</v>
          </cell>
          <cell r="GG989">
            <v>87.2</v>
          </cell>
        </row>
        <row r="990">
          <cell r="A990" t="str">
            <v>АВВГнг-LS 3х 35</v>
          </cell>
          <cell r="GF990">
            <v>119.91</v>
          </cell>
          <cell r="GG990">
            <v>109.01</v>
          </cell>
        </row>
        <row r="991">
          <cell r="A991" t="str">
            <v>АВВГнг-LS 3х 50</v>
          </cell>
          <cell r="GF991">
            <v>160.4</v>
          </cell>
          <cell r="GG991">
            <v>145.82</v>
          </cell>
        </row>
        <row r="992">
          <cell r="A992" t="str">
            <v>АВВГнг-LS 3х 70</v>
          </cell>
          <cell r="GF992">
            <v>145.6</v>
          </cell>
          <cell r="GG992">
            <v>132.36000000000001</v>
          </cell>
        </row>
        <row r="993">
          <cell r="A993" t="str">
            <v>АВВГнг-LS 3х 120</v>
          </cell>
          <cell r="GF993">
            <v>234.1</v>
          </cell>
          <cell r="GG993">
            <v>212.82</v>
          </cell>
        </row>
        <row r="994">
          <cell r="A994" t="str">
            <v>АВВГнг-LS 3х 150</v>
          </cell>
          <cell r="GF994">
            <v>281.43</v>
          </cell>
          <cell r="GG994">
            <v>255.85</v>
          </cell>
        </row>
        <row r="995">
          <cell r="A995" t="str">
            <v>АВВГнг-LS 3х 185</v>
          </cell>
          <cell r="GF995">
            <v>345.1</v>
          </cell>
          <cell r="GG995">
            <v>313.73</v>
          </cell>
        </row>
        <row r="996">
          <cell r="A996" t="str">
            <v>АВВГнг-LS 3х 240</v>
          </cell>
          <cell r="GF996">
            <v>501.05</v>
          </cell>
          <cell r="GG996">
            <v>455.5</v>
          </cell>
        </row>
        <row r="997">
          <cell r="A997" t="str">
            <v>АВВГнг-LS 3х  4+1х2,5</v>
          </cell>
          <cell r="GF997">
            <v>23.8</v>
          </cell>
          <cell r="GG997">
            <v>21.63</v>
          </cell>
        </row>
        <row r="998">
          <cell r="A998" t="str">
            <v>АВВГнг-LS 3х  6+1х4</v>
          </cell>
          <cell r="GF998">
            <v>31.63</v>
          </cell>
          <cell r="GG998">
            <v>28.76</v>
          </cell>
        </row>
        <row r="999">
          <cell r="A999" t="str">
            <v>АВВГнг-LS 3х 10+1х6</v>
          </cell>
          <cell r="GF999">
            <v>45.14</v>
          </cell>
          <cell r="GG999">
            <v>41.04</v>
          </cell>
        </row>
        <row r="1000">
          <cell r="A1000" t="str">
            <v>АВВГнг-LS 3х 16+1х10</v>
          </cell>
          <cell r="GF1000">
            <v>61.62</v>
          </cell>
          <cell r="GG1000">
            <v>56.02</v>
          </cell>
        </row>
        <row r="1001">
          <cell r="A1001" t="str">
            <v>АВВГнг-LS 3х 25+1х16</v>
          </cell>
          <cell r="GF1001">
            <v>80.349999999999994</v>
          </cell>
          <cell r="GG1001">
            <v>73.05</v>
          </cell>
        </row>
        <row r="1002">
          <cell r="A1002" t="str">
            <v>АВВГнг-LS 3х 35+1х16</v>
          </cell>
          <cell r="GF1002">
            <v>95.15</v>
          </cell>
          <cell r="GG1002">
            <v>86.5</v>
          </cell>
        </row>
        <row r="1003">
          <cell r="A1003" t="str">
            <v>АВВГнг-LS 3х 50+1х25</v>
          </cell>
          <cell r="GF1003">
            <v>130.55000000000001</v>
          </cell>
          <cell r="GG1003">
            <v>118.69</v>
          </cell>
        </row>
        <row r="1004">
          <cell r="A1004" t="str">
            <v>АВВГнг-LS 3х 70+1х25</v>
          </cell>
          <cell r="GF1004">
            <v>171.72</v>
          </cell>
          <cell r="GG1004">
            <v>156.11000000000001</v>
          </cell>
        </row>
        <row r="1005">
          <cell r="A1005" t="str">
            <v>АВВГнг-LS 3х 70+1х35</v>
          </cell>
          <cell r="GF1005">
            <v>167.55</v>
          </cell>
          <cell r="GG1005">
            <v>152.32</v>
          </cell>
        </row>
        <row r="1006">
          <cell r="A1006" t="str">
            <v>АВВГнг-LS 3х 95+1х35</v>
          </cell>
          <cell r="GF1006">
            <v>214.19</v>
          </cell>
          <cell r="GG1006">
            <v>194.72</v>
          </cell>
        </row>
        <row r="1007">
          <cell r="A1007" t="str">
            <v>АВВГнг-LS 3х 95+1х50</v>
          </cell>
          <cell r="GF1007">
            <v>249.41</v>
          </cell>
          <cell r="GG1007">
            <v>226.74</v>
          </cell>
        </row>
        <row r="1008">
          <cell r="A1008" t="str">
            <v>АВВГнг-LS 3х120+1х35</v>
          </cell>
          <cell r="GF1008">
            <v>258.26</v>
          </cell>
          <cell r="GG1008">
            <v>234.78</v>
          </cell>
        </row>
        <row r="1009">
          <cell r="A1009" t="str">
            <v>АВВГнг-LS 3х120+1х70</v>
          </cell>
          <cell r="GF1009">
            <v>280.2</v>
          </cell>
          <cell r="GG1009">
            <v>254.72</v>
          </cell>
        </row>
        <row r="1010">
          <cell r="A1010" t="str">
            <v>АВВГнг-LS 3х150+1х70</v>
          </cell>
          <cell r="GF1010">
            <v>378.26</v>
          </cell>
          <cell r="GG1010">
            <v>343.87</v>
          </cell>
        </row>
        <row r="1011">
          <cell r="A1011" t="str">
            <v>АВВГнг-LS 3х185+1х95</v>
          </cell>
          <cell r="GF1011">
            <v>460.1</v>
          </cell>
          <cell r="GG1011">
            <v>418.27</v>
          </cell>
        </row>
        <row r="1012">
          <cell r="A1012" t="str">
            <v>АВВГнг-LS 3х240+1х120</v>
          </cell>
          <cell r="GF1012">
            <v>513.59</v>
          </cell>
          <cell r="GG1012">
            <v>466.9</v>
          </cell>
        </row>
        <row r="1013">
          <cell r="A1013" t="str">
            <v>АВВГнг-LS 4х  2,5</v>
          </cell>
          <cell r="GF1013">
            <v>20.440000000000001</v>
          </cell>
          <cell r="GG1013">
            <v>18.579999999999998</v>
          </cell>
        </row>
        <row r="1014">
          <cell r="A1014" t="str">
            <v>АВВГнг-LS 4х  4</v>
          </cell>
          <cell r="GF1014">
            <v>27.75</v>
          </cell>
          <cell r="GG1014">
            <v>25.22</v>
          </cell>
        </row>
        <row r="1015">
          <cell r="A1015" t="str">
            <v>АВВГнг-LS 4х  6</v>
          </cell>
          <cell r="GF1015">
            <v>34.75</v>
          </cell>
          <cell r="GG1015">
            <v>31.59</v>
          </cell>
        </row>
        <row r="1016">
          <cell r="A1016" t="str">
            <v>АВВГнг-LS 4х 10</v>
          </cell>
          <cell r="GF1016">
            <v>56.47</v>
          </cell>
          <cell r="GG1016">
            <v>51.33</v>
          </cell>
        </row>
        <row r="1017">
          <cell r="A1017" t="str">
            <v>АВВГнг-LS 4х 16</v>
          </cell>
          <cell r="GF1017">
            <v>81.99</v>
          </cell>
          <cell r="GG1017">
            <v>74.540000000000006</v>
          </cell>
        </row>
        <row r="1018">
          <cell r="A1018" t="str">
            <v>АВВГнг-LS 4х 25</v>
          </cell>
          <cell r="GF1018">
            <v>116.34</v>
          </cell>
          <cell r="GG1018">
            <v>105.76</v>
          </cell>
        </row>
        <row r="1019">
          <cell r="A1019" t="str">
            <v>АВВГнг-LS 4х 35</v>
          </cell>
          <cell r="GF1019">
            <v>148.74</v>
          </cell>
          <cell r="GG1019">
            <v>135.22</v>
          </cell>
        </row>
        <row r="1020">
          <cell r="A1020" t="str">
            <v>АВВГнг-LS 4х 50</v>
          </cell>
          <cell r="GF1020">
            <v>181.16</v>
          </cell>
          <cell r="GG1020">
            <v>164.69</v>
          </cell>
        </row>
        <row r="1021">
          <cell r="A1021" t="str">
            <v>АВВГнг-LS 4х 70</v>
          </cell>
          <cell r="GF1021">
            <v>239.7</v>
          </cell>
          <cell r="GG1021">
            <v>217.91</v>
          </cell>
        </row>
        <row r="1022">
          <cell r="A1022" t="str">
            <v>АВВГнг-LS 4х 95</v>
          </cell>
          <cell r="GF1022">
            <v>313.39</v>
          </cell>
          <cell r="GG1022">
            <v>284.89999999999998</v>
          </cell>
        </row>
        <row r="1023">
          <cell r="A1023" t="str">
            <v>АВВГнг-LS 4х120</v>
          </cell>
          <cell r="GF1023">
            <v>373.19</v>
          </cell>
          <cell r="GG1023">
            <v>339.26</v>
          </cell>
        </row>
        <row r="1024">
          <cell r="A1024" t="str">
            <v>АВВГнг-LS 4х150</v>
          </cell>
          <cell r="GF1024">
            <v>451.88</v>
          </cell>
          <cell r="GG1024">
            <v>410.8</v>
          </cell>
        </row>
        <row r="1025">
          <cell r="A1025" t="str">
            <v>АВВГнг-LS 4х185</v>
          </cell>
          <cell r="GF1025">
            <v>557.01</v>
          </cell>
          <cell r="GG1025">
            <v>506.37</v>
          </cell>
        </row>
        <row r="1026">
          <cell r="A1026" t="str">
            <v>АВВГнг-LS 4х240</v>
          </cell>
          <cell r="GF1026">
            <v>702.45</v>
          </cell>
          <cell r="GG1026">
            <v>638.59</v>
          </cell>
        </row>
        <row r="1027">
          <cell r="A1027" t="str">
            <v>АВВГнг-LS 5х  2,5</v>
          </cell>
          <cell r="GF1027">
            <v>24.09</v>
          </cell>
          <cell r="GG1027">
            <v>21.9</v>
          </cell>
        </row>
        <row r="1028">
          <cell r="A1028" t="str">
            <v>АВВГнг-LS 5х  4</v>
          </cell>
          <cell r="GF1028">
            <v>32.770000000000003</v>
          </cell>
          <cell r="GG1028">
            <v>29.79</v>
          </cell>
        </row>
        <row r="1029">
          <cell r="A1029" t="str">
            <v>АВВГнг-LS 5х  6</v>
          </cell>
          <cell r="GF1029">
            <v>41.46</v>
          </cell>
          <cell r="GG1029">
            <v>37.69</v>
          </cell>
        </row>
        <row r="1030">
          <cell r="A1030" t="str">
            <v>АВВГнг-LS 5х 10</v>
          </cell>
          <cell r="GF1030">
            <v>72.37</v>
          </cell>
          <cell r="GG1030">
            <v>65.790000000000006</v>
          </cell>
        </row>
        <row r="1031">
          <cell r="A1031" t="str">
            <v>АВВГнг-LS 5х 16</v>
          </cell>
          <cell r="GF1031">
            <v>97.8</v>
          </cell>
          <cell r="GG1031">
            <v>88.91</v>
          </cell>
        </row>
        <row r="1032">
          <cell r="A1032" t="str">
            <v>АВВГнг-LS 5х 25</v>
          </cell>
          <cell r="GF1032">
            <v>144.78</v>
          </cell>
          <cell r="GG1032">
            <v>131.61000000000001</v>
          </cell>
        </row>
        <row r="1033">
          <cell r="A1033" t="str">
            <v>АВВГнг-LS 5х 35</v>
          </cell>
          <cell r="GF1033">
            <v>181.98</v>
          </cell>
          <cell r="GG1033">
            <v>165.43</v>
          </cell>
        </row>
        <row r="1034">
          <cell r="A1034" t="str">
            <v>АВВГнг-LS 5х 50</v>
          </cell>
          <cell r="GF1034">
            <v>232.76</v>
          </cell>
          <cell r="GG1034">
            <v>211.6</v>
          </cell>
        </row>
        <row r="1035">
          <cell r="A1035" t="str">
            <v>АВВГнг-LS 5х 70</v>
          </cell>
          <cell r="GF1035">
            <v>214.31</v>
          </cell>
          <cell r="GG1035">
            <v>194.82</v>
          </cell>
        </row>
        <row r="1036">
          <cell r="A1036" t="str">
            <v>АВВГнг-LS 5х 95</v>
          </cell>
          <cell r="GF1036">
            <v>399.63</v>
          </cell>
          <cell r="GG1036">
            <v>363.3</v>
          </cell>
        </row>
        <row r="1037">
          <cell r="A1037" t="str">
            <v>АВВГнг-LS 5х120</v>
          </cell>
          <cell r="GF1037">
            <v>327.76</v>
          </cell>
          <cell r="GG1037">
            <v>297.95999999999998</v>
          </cell>
        </row>
        <row r="1038">
          <cell r="A1038" t="str">
            <v>АВВГнг-LS 5х150</v>
          </cell>
          <cell r="GF1038">
            <v>409.5</v>
          </cell>
          <cell r="GG1038">
            <v>372.27</v>
          </cell>
        </row>
        <row r="1039">
          <cell r="A1039" t="str">
            <v xml:space="preserve"> Кабель алюминиевый силовой с заполнением (АВВГз)</v>
          </cell>
          <cell r="GF1039">
            <v>0</v>
          </cell>
        </row>
        <row r="1040">
          <cell r="A1040" t="str">
            <v>АВВГз 2х  2,5</v>
          </cell>
          <cell r="GF1040">
            <v>10.63</v>
          </cell>
          <cell r="GG1040">
            <v>9.66</v>
          </cell>
        </row>
        <row r="1041">
          <cell r="A1041" t="str">
            <v>АВВГз 2х  4</v>
          </cell>
          <cell r="GF1041">
            <v>12.54</v>
          </cell>
          <cell r="GG1041">
            <v>11.4</v>
          </cell>
        </row>
        <row r="1042">
          <cell r="A1042" t="str">
            <v>АВВГз 2х 10</v>
          </cell>
          <cell r="GF1042">
            <v>26.7</v>
          </cell>
          <cell r="GG1042">
            <v>24.27</v>
          </cell>
        </row>
        <row r="1043">
          <cell r="A1043" t="str">
            <v>АВВГз 2х 16</v>
          </cell>
          <cell r="GF1043">
            <v>33.89</v>
          </cell>
          <cell r="GG1043">
            <v>30.81</v>
          </cell>
        </row>
        <row r="1044">
          <cell r="A1044" t="str">
            <v>АВВГз 2х 25</v>
          </cell>
          <cell r="GF1044">
            <v>50.48</v>
          </cell>
          <cell r="GG1044">
            <v>45.89</v>
          </cell>
        </row>
        <row r="1045">
          <cell r="A1045" t="str">
            <v>АВВГз 2х 35</v>
          </cell>
          <cell r="GF1045">
            <v>65.41</v>
          </cell>
          <cell r="GG1045">
            <v>59.46</v>
          </cell>
        </row>
        <row r="1046">
          <cell r="A1046" t="str">
            <v>АВВГз 2х 50</v>
          </cell>
          <cell r="GF1046">
            <v>84.05</v>
          </cell>
          <cell r="GG1046">
            <v>76.41</v>
          </cell>
        </row>
        <row r="1047">
          <cell r="A1047" t="str">
            <v>АВВГз 3х  2,5</v>
          </cell>
          <cell r="GF1047">
            <v>10.17</v>
          </cell>
          <cell r="GG1047">
            <v>9.25</v>
          </cell>
        </row>
        <row r="1048">
          <cell r="A1048" t="str">
            <v>АВВГз 3х  4</v>
          </cell>
          <cell r="GF1048">
            <v>14.13</v>
          </cell>
          <cell r="GG1048">
            <v>12.85</v>
          </cell>
        </row>
        <row r="1049">
          <cell r="A1049" t="str">
            <v>АВВГз 3х  6</v>
          </cell>
          <cell r="GF1049">
            <v>18.21</v>
          </cell>
          <cell r="GG1049">
            <v>16.559999999999999</v>
          </cell>
        </row>
        <row r="1050">
          <cell r="A1050" t="str">
            <v>АВВГз 3х 10</v>
          </cell>
          <cell r="GF1050">
            <v>35.83</v>
          </cell>
          <cell r="GG1050">
            <v>32.58</v>
          </cell>
        </row>
        <row r="1051">
          <cell r="A1051" t="str">
            <v>АВВГз 3х 16</v>
          </cell>
          <cell r="GF1051">
            <v>40.76</v>
          </cell>
          <cell r="GG1051">
            <v>37.049999999999997</v>
          </cell>
        </row>
        <row r="1052">
          <cell r="A1052" t="str">
            <v>АВВГз 3х 25</v>
          </cell>
          <cell r="GF1052">
            <v>61.4</v>
          </cell>
          <cell r="GG1052">
            <v>55.82</v>
          </cell>
        </row>
        <row r="1053">
          <cell r="A1053" t="str">
            <v>АВВГз 3х 35</v>
          </cell>
          <cell r="GF1053">
            <v>80.02</v>
          </cell>
          <cell r="GG1053">
            <v>72.739999999999995</v>
          </cell>
        </row>
        <row r="1054">
          <cell r="A1054" t="str">
            <v>АВВГз 3х 50</v>
          </cell>
          <cell r="GF1054">
            <v>104.11</v>
          </cell>
          <cell r="GG1054">
            <v>94.65</v>
          </cell>
        </row>
        <row r="1055">
          <cell r="A1055" t="str">
            <v>АВВГз 3х  4+1х2,5</v>
          </cell>
          <cell r="GF1055">
            <v>15.66</v>
          </cell>
          <cell r="GG1055">
            <v>14.23</v>
          </cell>
        </row>
        <row r="1056">
          <cell r="A1056" t="str">
            <v>АВВГз 3х 10+1х6</v>
          </cell>
          <cell r="GF1056">
            <v>34.51</v>
          </cell>
          <cell r="GG1056">
            <v>31.37</v>
          </cell>
        </row>
        <row r="1057">
          <cell r="A1057" t="str">
            <v>АВВГз 3х 16+1х10</v>
          </cell>
          <cell r="GF1057">
            <v>46.51</v>
          </cell>
          <cell r="GG1057">
            <v>42.28</v>
          </cell>
        </row>
        <row r="1058">
          <cell r="A1058" t="str">
            <v>АВВГз 3х 25+1х16</v>
          </cell>
          <cell r="GF1058">
            <v>70.209999999999994</v>
          </cell>
          <cell r="GG1058">
            <v>63.83</v>
          </cell>
        </row>
        <row r="1059">
          <cell r="A1059" t="str">
            <v>АВВГз 3х 35+1х16</v>
          </cell>
          <cell r="GF1059">
            <v>89.66</v>
          </cell>
          <cell r="GG1059">
            <v>81.510000000000005</v>
          </cell>
        </row>
        <row r="1060">
          <cell r="A1060" t="str">
            <v>АВВГз 3х 50+1х25</v>
          </cell>
          <cell r="GF1060">
            <v>116.46</v>
          </cell>
          <cell r="GG1060">
            <v>105.87</v>
          </cell>
        </row>
        <row r="1061">
          <cell r="A1061" t="str">
            <v>АВВГз 4х  2,5</v>
          </cell>
          <cell r="GF1061">
            <v>11.75</v>
          </cell>
          <cell r="GG1061">
            <v>10.69</v>
          </cell>
        </row>
        <row r="1062">
          <cell r="A1062" t="str">
            <v>АВВГз 4х  4</v>
          </cell>
          <cell r="GF1062">
            <v>16.5</v>
          </cell>
          <cell r="GG1062">
            <v>15</v>
          </cell>
        </row>
        <row r="1063">
          <cell r="A1063" t="str">
            <v>АВВГз 4х  6</v>
          </cell>
          <cell r="GF1063">
            <v>21.47</v>
          </cell>
          <cell r="GG1063">
            <v>19.510000000000002</v>
          </cell>
        </row>
        <row r="1064">
          <cell r="A1064" t="str">
            <v>АВВГз 4х 10</v>
          </cell>
          <cell r="GF1064">
            <v>36.950000000000003</v>
          </cell>
          <cell r="GG1064">
            <v>33.590000000000003</v>
          </cell>
        </row>
        <row r="1065">
          <cell r="A1065" t="str">
            <v>АВВГз 4х 16</v>
          </cell>
          <cell r="GF1065">
            <v>48.41</v>
          </cell>
          <cell r="GG1065">
            <v>44.01</v>
          </cell>
        </row>
        <row r="1066">
          <cell r="A1066" t="str">
            <v>АВВГз 4х 25</v>
          </cell>
          <cell r="GF1066">
            <v>71.7</v>
          </cell>
          <cell r="GG1066">
            <v>65.180000000000007</v>
          </cell>
        </row>
        <row r="1067">
          <cell r="A1067" t="str">
            <v>АВВГз 4х 35</v>
          </cell>
          <cell r="GF1067">
            <v>96.82</v>
          </cell>
          <cell r="GG1067">
            <v>88.01</v>
          </cell>
        </row>
        <row r="1068">
          <cell r="A1068" t="str">
            <v>АВВГз 4х 50</v>
          </cell>
          <cell r="GF1068">
            <v>127.15</v>
          </cell>
          <cell r="GG1068">
            <v>115.59</v>
          </cell>
        </row>
        <row r="1069">
          <cell r="A1069" t="str">
            <v>АВВГз 4х 95</v>
          </cell>
          <cell r="GF1069">
            <v>202.95</v>
          </cell>
          <cell r="GG1069">
            <v>184.5</v>
          </cell>
        </row>
        <row r="1070">
          <cell r="A1070" t="str">
            <v>АВВГз 5х  2,5</v>
          </cell>
          <cell r="GF1070">
            <v>19.91</v>
          </cell>
          <cell r="GG1070">
            <v>18.100000000000001</v>
          </cell>
        </row>
        <row r="1071">
          <cell r="A1071" t="str">
            <v>АВВГз 5х  4</v>
          </cell>
          <cell r="GF1071">
            <v>26.37</v>
          </cell>
          <cell r="GG1071">
            <v>23.97</v>
          </cell>
        </row>
        <row r="1072">
          <cell r="A1072" t="str">
            <v>Кабель алюминиевый бронированный (АВБбШв, АВБбШнг)</v>
          </cell>
          <cell r="GF1072">
            <v>0</v>
          </cell>
        </row>
        <row r="1073">
          <cell r="A1073" t="str">
            <v>АВБбШв 3х 4</v>
          </cell>
          <cell r="GF1073">
            <v>23.63</v>
          </cell>
          <cell r="GG1073">
            <v>21.48</v>
          </cell>
        </row>
        <row r="1074">
          <cell r="A1074" t="str">
            <v>АВБбШв 3х 6</v>
          </cell>
          <cell r="GF1074">
            <v>28.69</v>
          </cell>
          <cell r="GG1074">
            <v>26.09</v>
          </cell>
        </row>
        <row r="1075">
          <cell r="A1075" t="str">
            <v>АВБбШв 3х 10</v>
          </cell>
          <cell r="GF1075">
            <v>33.71</v>
          </cell>
          <cell r="GG1075">
            <v>30.65</v>
          </cell>
        </row>
        <row r="1076">
          <cell r="A1076" t="str">
            <v>АВБбШв 3х 16</v>
          </cell>
          <cell r="GF1076">
            <v>42.99</v>
          </cell>
          <cell r="GG1076">
            <v>39.08</v>
          </cell>
        </row>
        <row r="1077">
          <cell r="A1077" t="str">
            <v>АВБбШв 3х 25</v>
          </cell>
          <cell r="GF1077">
            <v>73.819999999999993</v>
          </cell>
          <cell r="GG1077">
            <v>67.11</v>
          </cell>
        </row>
        <row r="1078">
          <cell r="A1078" t="str">
            <v>АВБбШв 3х 35</v>
          </cell>
          <cell r="GF1078">
            <v>90.65</v>
          </cell>
          <cell r="GG1078">
            <v>82.41</v>
          </cell>
        </row>
        <row r="1079">
          <cell r="A1079" t="str">
            <v>АВБбШв 3х 50</v>
          </cell>
          <cell r="GF1079">
            <v>114.83</v>
          </cell>
          <cell r="GG1079">
            <v>104.39</v>
          </cell>
        </row>
        <row r="1080">
          <cell r="A1080" t="str">
            <v>АВБбШв 3х 70</v>
          </cell>
          <cell r="GF1080">
            <v>144.66</v>
          </cell>
          <cell r="GG1080">
            <v>131.51</v>
          </cell>
        </row>
        <row r="1081">
          <cell r="A1081" t="str">
            <v>АВБбШв 3х 95</v>
          </cell>
          <cell r="GF1081">
            <v>181.62</v>
          </cell>
          <cell r="GG1081">
            <v>165.11</v>
          </cell>
        </row>
        <row r="1082">
          <cell r="A1082" t="str">
            <v>АВБбШв 3х120</v>
          </cell>
          <cell r="GF1082">
            <v>219.86</v>
          </cell>
          <cell r="GG1082">
            <v>199.87</v>
          </cell>
        </row>
        <row r="1083">
          <cell r="A1083" t="str">
            <v>АВБбШв 3х150</v>
          </cell>
          <cell r="GF1083">
            <v>260.56</v>
          </cell>
          <cell r="GG1083">
            <v>236.87</v>
          </cell>
        </row>
        <row r="1084">
          <cell r="A1084" t="str">
            <v>АВБбШв 3х240</v>
          </cell>
          <cell r="GF1084">
            <v>460.51</v>
          </cell>
          <cell r="GG1084">
            <v>418.64</v>
          </cell>
        </row>
        <row r="1085">
          <cell r="A1085" t="str">
            <v>АВБбШв 3х 4+1х2,5</v>
          </cell>
          <cell r="GF1085">
            <v>40.79</v>
          </cell>
          <cell r="GG1085">
            <v>37.08</v>
          </cell>
        </row>
        <row r="1086">
          <cell r="A1086" t="str">
            <v>АВБбШв 3х 6+1х4</v>
          </cell>
          <cell r="GF1086">
            <v>46.03</v>
          </cell>
          <cell r="GG1086">
            <v>41.85</v>
          </cell>
        </row>
        <row r="1087">
          <cell r="A1087" t="str">
            <v>АВБбШв 3х10+1х6</v>
          </cell>
          <cell r="GF1087">
            <v>57.47</v>
          </cell>
          <cell r="GG1087">
            <v>52.25</v>
          </cell>
        </row>
        <row r="1088">
          <cell r="A1088" t="str">
            <v>АВБбШв 3х16+1х10</v>
          </cell>
          <cell r="GF1088">
            <v>48.87</v>
          </cell>
          <cell r="GG1088">
            <v>44.43</v>
          </cell>
        </row>
        <row r="1089">
          <cell r="A1089" t="str">
            <v>АВБбШв 3х25+1х16</v>
          </cell>
          <cell r="GF1089">
            <v>63.52</v>
          </cell>
          <cell r="GG1089">
            <v>57.75</v>
          </cell>
        </row>
        <row r="1090">
          <cell r="A1090" t="str">
            <v>АВБбШв 3х35+1х16</v>
          </cell>
          <cell r="GF1090">
            <v>102.01</v>
          </cell>
          <cell r="GG1090">
            <v>92.74</v>
          </cell>
        </row>
        <row r="1091">
          <cell r="A1091" t="str">
            <v>АВБбШв 3х50+1х25</v>
          </cell>
          <cell r="GF1091">
            <v>112.75</v>
          </cell>
          <cell r="GG1091">
            <v>102.5</v>
          </cell>
        </row>
        <row r="1092">
          <cell r="A1092" t="str">
            <v>АВБбШв 3х70+1х35</v>
          </cell>
          <cell r="GF1092">
            <v>176.29</v>
          </cell>
          <cell r="GG1092">
            <v>160.27000000000001</v>
          </cell>
        </row>
        <row r="1093">
          <cell r="A1093" t="str">
            <v>АВБбШв 3х95+1х50</v>
          </cell>
          <cell r="GF1093">
            <v>219.03</v>
          </cell>
          <cell r="GG1093">
            <v>199.12</v>
          </cell>
        </row>
        <row r="1094">
          <cell r="A1094" t="str">
            <v>АВБбШв 3х120+1х70</v>
          </cell>
          <cell r="GF1094">
            <v>262.08999999999997</v>
          </cell>
          <cell r="GG1094">
            <v>238.26</v>
          </cell>
        </row>
        <row r="1095">
          <cell r="A1095" t="str">
            <v>АВБбШв 3х150+1х70</v>
          </cell>
          <cell r="GF1095">
            <v>301.77</v>
          </cell>
          <cell r="GG1095">
            <v>274.33999999999997</v>
          </cell>
        </row>
        <row r="1096">
          <cell r="A1096" t="str">
            <v>АВБбШв 3х185+1х95</v>
          </cell>
          <cell r="GF1096">
            <v>369.59</v>
          </cell>
          <cell r="GG1096">
            <v>335.99</v>
          </cell>
        </row>
        <row r="1097">
          <cell r="A1097" t="str">
            <v>АВБбШв 3х240+1х120</v>
          </cell>
          <cell r="GF1097">
            <v>474.02</v>
          </cell>
          <cell r="GG1097">
            <v>430.93</v>
          </cell>
        </row>
        <row r="1098">
          <cell r="A1098" t="str">
            <v>АВБбШв 4х 2,5</v>
          </cell>
          <cell r="GF1098">
            <v>26.77</v>
          </cell>
          <cell r="GG1098">
            <v>24.34</v>
          </cell>
        </row>
        <row r="1099">
          <cell r="A1099" t="str">
            <v>АВБбШв 4х 4</v>
          </cell>
          <cell r="GF1099">
            <v>33.06</v>
          </cell>
          <cell r="GG1099">
            <v>30.05</v>
          </cell>
        </row>
        <row r="1100">
          <cell r="A1100" t="str">
            <v>АВБбШв 4х 6</v>
          </cell>
          <cell r="GF1100">
            <v>38.94</v>
          </cell>
          <cell r="GG1100">
            <v>35.4</v>
          </cell>
        </row>
        <row r="1101">
          <cell r="A1101" t="str">
            <v>АВБбШв 4х 10</v>
          </cell>
          <cell r="GF1101">
            <v>49.94</v>
          </cell>
          <cell r="GG1101">
            <v>45.4</v>
          </cell>
        </row>
        <row r="1102">
          <cell r="A1102" t="str">
            <v>АВБбШв 4х 16</v>
          </cell>
          <cell r="GF1102">
            <v>64.97</v>
          </cell>
          <cell r="GG1102">
            <v>59.06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647"/>
  <sheetViews>
    <sheetView tabSelected="1" zoomScale="85" zoomScaleNormal="85" workbookViewId="0">
      <pane ySplit="2" topLeftCell="A427" activePane="bottomLeft" state="frozen"/>
      <selection pane="bottomLeft" activeCell="B451" sqref="B451"/>
    </sheetView>
  </sheetViews>
  <sheetFormatPr defaultColWidth="9.109375" defaultRowHeight="14.4" outlineLevelRow="3" outlineLevelCol="1" x14ac:dyDescent="0.3"/>
  <cols>
    <col min="1" max="1" width="11.88671875" style="234" bestFit="1" customWidth="1"/>
    <col min="2" max="2" width="58.44140625" style="334" customWidth="1"/>
    <col min="3" max="3" width="7.88671875" style="234" bestFit="1" customWidth="1" outlineLevel="1"/>
    <col min="4" max="4" width="12.5546875" style="412" customWidth="1" outlineLevel="1"/>
    <col min="5" max="5" width="15.44140625" style="296" hidden="1" customWidth="1"/>
    <col min="6" max="6" width="17.5546875" style="296" hidden="1" customWidth="1"/>
    <col min="7" max="7" width="13.44140625" style="296" hidden="1" customWidth="1"/>
    <col min="8" max="8" width="16.6640625" style="296" hidden="1" customWidth="1"/>
    <col min="9" max="9" width="18.5546875" style="296" hidden="1" customWidth="1"/>
    <col min="10" max="11" width="15.88671875" style="404" customWidth="1"/>
    <col min="12" max="12" width="12.109375" style="403" customWidth="1"/>
    <col min="13" max="13" width="15.5546875" style="403" customWidth="1"/>
    <col min="14" max="14" width="15.6640625" style="403" customWidth="1"/>
    <col min="15" max="15" width="14.88671875" style="403" customWidth="1"/>
    <col min="16" max="16384" width="9.109375" style="95"/>
  </cols>
  <sheetData>
    <row r="1" spans="1:15" ht="66" customHeight="1" x14ac:dyDescent="0.3">
      <c r="A1" s="420" t="s">
        <v>0</v>
      </c>
      <c r="B1" s="422" t="s">
        <v>1</v>
      </c>
      <c r="C1" s="424" t="s">
        <v>2</v>
      </c>
      <c r="D1" s="424" t="s">
        <v>3</v>
      </c>
      <c r="E1" s="416" t="s">
        <v>4</v>
      </c>
      <c r="F1" s="417"/>
      <c r="G1" s="416" t="s">
        <v>5</v>
      </c>
      <c r="H1" s="417"/>
      <c r="I1" s="418" t="s">
        <v>6</v>
      </c>
      <c r="J1" s="335" t="s">
        <v>7</v>
      </c>
      <c r="K1" s="248" t="s">
        <v>8</v>
      </c>
      <c r="L1" s="94" t="s">
        <v>9</v>
      </c>
      <c r="M1" s="336" t="s">
        <v>10</v>
      </c>
      <c r="N1" s="94" t="s">
        <v>11</v>
      </c>
      <c r="O1" s="336" t="s">
        <v>12</v>
      </c>
    </row>
    <row r="2" spans="1:15" ht="20.25" customHeight="1" x14ac:dyDescent="0.3">
      <c r="A2" s="421"/>
      <c r="B2" s="423"/>
      <c r="C2" s="425"/>
      <c r="D2" s="426"/>
      <c r="E2" s="413" t="s">
        <v>13</v>
      </c>
      <c r="F2" s="413" t="s">
        <v>14</v>
      </c>
      <c r="G2" s="413" t="s">
        <v>15</v>
      </c>
      <c r="H2" s="413" t="s">
        <v>14</v>
      </c>
      <c r="I2" s="419"/>
      <c r="J2" s="96"/>
      <c r="K2" s="96"/>
      <c r="L2" s="96"/>
      <c r="M2" s="96"/>
      <c r="N2" s="96"/>
      <c r="O2" s="97"/>
    </row>
    <row r="3" spans="1:15" ht="26.4" x14ac:dyDescent="0.3">
      <c r="A3" s="362">
        <v>1</v>
      </c>
      <c r="B3" s="363" t="s">
        <v>18</v>
      </c>
      <c r="C3" s="364"/>
      <c r="D3" s="365"/>
      <c r="E3" s="365"/>
      <c r="F3" s="365"/>
      <c r="G3" s="365"/>
      <c r="H3" s="365"/>
      <c r="I3" s="366"/>
      <c r="J3" s="367"/>
      <c r="K3" s="367"/>
      <c r="L3" s="368"/>
      <c r="M3" s="368"/>
      <c r="N3" s="368"/>
      <c r="O3" s="368"/>
    </row>
    <row r="4" spans="1:15" s="181" customFormat="1" ht="15.6" x14ac:dyDescent="0.3">
      <c r="A4" s="339" t="s">
        <v>19</v>
      </c>
      <c r="B4" s="340" t="s">
        <v>20</v>
      </c>
      <c r="C4" s="341"/>
      <c r="D4" s="342"/>
      <c r="E4" s="342"/>
      <c r="F4" s="342">
        <f>SUM(F5:F178)</f>
        <v>22129692.975504998</v>
      </c>
      <c r="G4" s="342"/>
      <c r="H4" s="342">
        <f>SUM(H5:H178)</f>
        <v>20718895.625329997</v>
      </c>
      <c r="I4" s="343">
        <f>SUM(I5:I178)</f>
        <v>42848588.600835003</v>
      </c>
      <c r="J4" s="344"/>
      <c r="K4" s="344"/>
      <c r="L4" s="345"/>
      <c r="M4" s="345"/>
      <c r="N4" s="345"/>
      <c r="O4" s="345"/>
    </row>
    <row r="5" spans="1:15" s="101" customFormat="1" ht="15.6" outlineLevel="1" x14ac:dyDescent="0.3">
      <c r="A5" s="371"/>
      <c r="B5" s="275" t="s">
        <v>21</v>
      </c>
      <c r="C5" s="99"/>
      <c r="D5" s="100"/>
      <c r="E5" s="100"/>
      <c r="F5" s="127"/>
      <c r="G5" s="127"/>
      <c r="H5" s="127"/>
      <c r="I5" s="276"/>
      <c r="J5" s="252"/>
      <c r="K5" s="252"/>
      <c r="L5" s="229"/>
      <c r="M5" s="229"/>
      <c r="N5" s="229"/>
      <c r="O5" s="229"/>
    </row>
    <row r="6" spans="1:15" s="103" customFormat="1" ht="15.6" outlineLevel="1" x14ac:dyDescent="0.3">
      <c r="A6" s="346"/>
      <c r="B6" s="347" t="s">
        <v>22</v>
      </c>
      <c r="C6" s="346" t="s">
        <v>855</v>
      </c>
      <c r="D6" s="388">
        <v>0.44</v>
      </c>
      <c r="E6" s="338">
        <v>49415</v>
      </c>
      <c r="F6" s="233">
        <f>E6*D6</f>
        <v>21742.6</v>
      </c>
      <c r="G6" s="233">
        <v>0</v>
      </c>
      <c r="H6" s="233">
        <f>G6*D6</f>
        <v>0</v>
      </c>
      <c r="I6" s="337">
        <f>F6+H6</f>
        <v>21742.6</v>
      </c>
      <c r="J6" s="250">
        <v>49415</v>
      </c>
      <c r="K6" s="250">
        <f>'ВСЕ СМЕТЫ КДС'!G723</f>
        <v>42524.839476740766</v>
      </c>
      <c r="L6" s="153">
        <f>J6/K6-1</f>
        <v>0.16202672621557701</v>
      </c>
      <c r="M6" s="229">
        <f>G6</f>
        <v>0</v>
      </c>
      <c r="N6" s="229"/>
      <c r="O6" s="229"/>
    </row>
    <row r="7" spans="1:15" s="101" customFormat="1" ht="15.6" outlineLevel="1" x14ac:dyDescent="0.3">
      <c r="A7" s="99"/>
      <c r="B7" s="275" t="s">
        <v>23</v>
      </c>
      <c r="C7" s="99" t="s">
        <v>6814</v>
      </c>
      <c r="D7" s="100">
        <v>389.4</v>
      </c>
      <c r="E7" s="251">
        <v>990.36</v>
      </c>
      <c r="F7" s="142">
        <f>E7*D7</f>
        <v>385646.18400000001</v>
      </c>
      <c r="G7" s="142">
        <v>0</v>
      </c>
      <c r="H7" s="142">
        <f>G7*D7</f>
        <v>0</v>
      </c>
      <c r="I7" s="227">
        <f>F7+H7</f>
        <v>385646.18400000001</v>
      </c>
      <c r="J7" s="252">
        <v>990.36</v>
      </c>
      <c r="K7" s="252"/>
      <c r="L7" s="229"/>
      <c r="M7" s="229">
        <f t="shared" ref="M7:M70" si="0">G7</f>
        <v>0</v>
      </c>
      <c r="N7" s="229"/>
      <c r="O7" s="229"/>
    </row>
    <row r="8" spans="1:15" s="101" customFormat="1" ht="15.6" outlineLevel="1" x14ac:dyDescent="0.3">
      <c r="A8" s="348"/>
      <c r="B8" s="355" t="s">
        <v>24</v>
      </c>
      <c r="C8" s="348" t="s">
        <v>855</v>
      </c>
      <c r="D8" s="410">
        <v>0.34</v>
      </c>
      <c r="E8" s="357">
        <v>95478</v>
      </c>
      <c r="F8" s="358">
        <f>E8*D8</f>
        <v>32462.520000000004</v>
      </c>
      <c r="G8" s="358">
        <v>229000</v>
      </c>
      <c r="H8" s="358">
        <f>G8*D8</f>
        <v>77860</v>
      </c>
      <c r="I8" s="359">
        <f>F8+H8</f>
        <v>110322.52</v>
      </c>
      <c r="J8" s="253">
        <v>95478</v>
      </c>
      <c r="K8" s="249">
        <f>'ВСЕ СМЕТЫ КДС'!G2447</f>
        <v>81128.973360842108</v>
      </c>
      <c r="L8" s="153">
        <f>J8/K8-1</f>
        <v>0.17686685834586968</v>
      </c>
      <c r="M8" s="107">
        <v>229000</v>
      </c>
      <c r="N8" s="104">
        <f>'ВСЕ СМЕТЫ КДС'!G2448+'ВСЕ СМЕТЫ КДС'!G2449</f>
        <v>124240.49759826942</v>
      </c>
      <c r="O8" s="153">
        <f>M8/N8-1</f>
        <v>0.84319931444954066</v>
      </c>
    </row>
    <row r="9" spans="1:15" s="101" customFormat="1" ht="15.6" outlineLevel="2" x14ac:dyDescent="0.3">
      <c r="A9" s="99"/>
      <c r="B9" s="275" t="s">
        <v>25</v>
      </c>
      <c r="C9" s="99" t="s">
        <v>6890</v>
      </c>
      <c r="D9" s="127">
        <v>30.2</v>
      </c>
      <c r="E9" s="251">
        <v>0</v>
      </c>
      <c r="F9" s="142"/>
      <c r="G9" s="142">
        <v>0</v>
      </c>
      <c r="H9" s="142"/>
      <c r="I9" s="227"/>
      <c r="J9" s="252">
        <v>0</v>
      </c>
      <c r="K9" s="252"/>
      <c r="L9" s="229"/>
      <c r="M9" s="229">
        <f t="shared" si="0"/>
        <v>0</v>
      </c>
      <c r="N9" s="229"/>
      <c r="O9" s="229"/>
    </row>
    <row r="10" spans="1:15" s="101" customFormat="1" ht="15.6" outlineLevel="2" x14ac:dyDescent="0.3">
      <c r="A10" s="99"/>
      <c r="B10" s="275" t="s">
        <v>26</v>
      </c>
      <c r="C10" s="99" t="s">
        <v>6890</v>
      </c>
      <c r="D10" s="127">
        <v>3.6</v>
      </c>
      <c r="E10" s="251">
        <v>0</v>
      </c>
      <c r="F10" s="142"/>
      <c r="G10" s="142">
        <v>0</v>
      </c>
      <c r="H10" s="142"/>
      <c r="I10" s="227"/>
      <c r="J10" s="252">
        <v>0</v>
      </c>
      <c r="K10" s="252"/>
      <c r="L10" s="229"/>
      <c r="M10" s="229">
        <f t="shared" si="0"/>
        <v>0</v>
      </c>
      <c r="N10" s="229"/>
      <c r="O10" s="229"/>
    </row>
    <row r="11" spans="1:15" s="101" customFormat="1" ht="15.6" outlineLevel="2" x14ac:dyDescent="0.3">
      <c r="A11" s="99"/>
      <c r="B11" s="275" t="s">
        <v>27</v>
      </c>
      <c r="C11" s="99" t="s">
        <v>6814</v>
      </c>
      <c r="D11" s="127">
        <v>0.38</v>
      </c>
      <c r="E11" s="251">
        <v>0</v>
      </c>
      <c r="F11" s="142"/>
      <c r="G11" s="142">
        <v>0</v>
      </c>
      <c r="H11" s="142"/>
      <c r="I11" s="227"/>
      <c r="J11" s="252">
        <v>0</v>
      </c>
      <c r="K11" s="252"/>
      <c r="L11" s="229"/>
      <c r="M11" s="229">
        <f t="shared" si="0"/>
        <v>0</v>
      </c>
      <c r="N11" s="229"/>
      <c r="O11" s="229"/>
    </row>
    <row r="12" spans="1:15" s="105" customFormat="1" ht="15.6" outlineLevel="1" x14ac:dyDescent="0.3">
      <c r="A12" s="348"/>
      <c r="B12" s="355" t="s">
        <v>28</v>
      </c>
      <c r="C12" s="348" t="s">
        <v>6814</v>
      </c>
      <c r="D12" s="356">
        <v>389.4</v>
      </c>
      <c r="E12" s="357">
        <v>2711</v>
      </c>
      <c r="F12" s="358">
        <f>E12*D12</f>
        <v>1055663.3999999999</v>
      </c>
      <c r="G12" s="358">
        <v>6573</v>
      </c>
      <c r="H12" s="358">
        <f>G12*D12</f>
        <v>2559526.1999999997</v>
      </c>
      <c r="I12" s="359">
        <f>F12+H12</f>
        <v>3615189.5999999996</v>
      </c>
      <c r="J12" s="249">
        <v>2711</v>
      </c>
      <c r="K12" s="249">
        <f>'ВСЕ СМЕТЫ КДС'!G50+'ВСЕ СМЕТЫ КДС'!G55+'ВСЕ СМЕТЫ КДС'!G60+'ВСЕ СМЕТЫ КДС'!G72</f>
        <v>2097.9088783924785</v>
      </c>
      <c r="L12" s="153">
        <f>J12/K12-1</f>
        <v>0.29223915677276802</v>
      </c>
      <c r="M12" s="104">
        <v>6573</v>
      </c>
      <c r="N12" s="104">
        <f>'ВСЕ СМЕТЫ КДС'!G51+'ВСЕ СМЕТЫ КДС'!G56+'ВСЕ СМЕТЫ КДС'!G61+'ВСЕ СМЕТЫ КДС'!G62+'ВСЕ СМЕТЫ КДС'!G63+'ВСЕ СМЕТЫ КДС'!G64+'ВСЕ СМЕТЫ КДС'!G65+'ВСЕ СМЕТЫ КДС'!G66+'ВСЕ СМЕТЫ КДС'!G67+'ВСЕ СМЕТЫ КДС'!G73</f>
        <v>7392.3655930099812</v>
      </c>
      <c r="O12" s="153">
        <f>M12/N12-1</f>
        <v>-0.11083943058562351</v>
      </c>
    </row>
    <row r="13" spans="1:15" s="101" customFormat="1" ht="14.25" customHeight="1" outlineLevel="1" x14ac:dyDescent="0.3">
      <c r="A13" s="348"/>
      <c r="B13" s="355" t="s">
        <v>29</v>
      </c>
      <c r="C13" s="348"/>
      <c r="D13" s="356"/>
      <c r="E13" s="357"/>
      <c r="F13" s="358"/>
      <c r="G13" s="358"/>
      <c r="H13" s="358"/>
      <c r="I13" s="359"/>
      <c r="J13" s="252"/>
      <c r="K13" s="252"/>
      <c r="L13" s="229"/>
      <c r="M13" s="229">
        <f t="shared" si="0"/>
        <v>0</v>
      </c>
      <c r="N13" s="229"/>
      <c r="O13" s="229"/>
    </row>
    <row r="14" spans="1:15" s="101" customFormat="1" ht="52.8" outlineLevel="1" x14ac:dyDescent="0.3">
      <c r="A14" s="99"/>
      <c r="B14" s="275" t="s">
        <v>6903</v>
      </c>
      <c r="C14" s="99" t="s">
        <v>6814</v>
      </c>
      <c r="D14" s="100">
        <v>536</v>
      </c>
      <c r="E14" s="251">
        <v>4955</v>
      </c>
      <c r="F14" s="142">
        <f>E14*D14</f>
        <v>2655880</v>
      </c>
      <c r="G14" s="142">
        <v>4501</v>
      </c>
      <c r="H14" s="142">
        <f>G14*D14</f>
        <v>2412536</v>
      </c>
      <c r="I14" s="227">
        <f>F14+H14</f>
        <v>5068416</v>
      </c>
      <c r="J14" s="249">
        <v>4955</v>
      </c>
      <c r="K14" s="249">
        <f>'ВСЕ СМЕТЫ КДС'!G2421</f>
        <v>3958.6381067421053</v>
      </c>
      <c r="L14" s="153">
        <f>J14/K14-1</f>
        <v>0.25169309908904114</v>
      </c>
      <c r="M14" s="104">
        <v>4501</v>
      </c>
      <c r="N14" s="104">
        <f>'ВСЕ СМЕТЫ КДС'!G2422+'ВСЕ СМЕТЫ КДС'!G2423</f>
        <v>3603.3152124884027</v>
      </c>
      <c r="O14" s="153">
        <f>M14/N14-1</f>
        <v>0.2491274658404552</v>
      </c>
    </row>
    <row r="15" spans="1:15" s="106" customFormat="1" ht="15.6" outlineLevel="1" x14ac:dyDescent="0.3">
      <c r="A15" s="99"/>
      <c r="B15" s="275" t="s">
        <v>30</v>
      </c>
      <c r="C15" s="99" t="s">
        <v>31</v>
      </c>
      <c r="D15" s="100">
        <v>2</v>
      </c>
      <c r="E15" s="251">
        <v>8577.880000000001</v>
      </c>
      <c r="F15" s="142">
        <f>E15*D15</f>
        <v>17155.760000000002</v>
      </c>
      <c r="G15" s="142">
        <v>4657.25</v>
      </c>
      <c r="H15" s="142">
        <f>G15*D15</f>
        <v>9314.5</v>
      </c>
      <c r="I15" s="227">
        <f>F15+H15</f>
        <v>26470.260000000002</v>
      </c>
      <c r="J15" s="252">
        <v>8577.880000000001</v>
      </c>
      <c r="K15" s="252"/>
      <c r="L15" s="229"/>
      <c r="M15" s="229">
        <f t="shared" si="0"/>
        <v>4657.25</v>
      </c>
      <c r="N15" s="229"/>
      <c r="O15" s="229"/>
    </row>
    <row r="16" spans="1:15" s="101" customFormat="1" ht="15.6" outlineLevel="2" x14ac:dyDescent="0.3">
      <c r="A16" s="99"/>
      <c r="B16" s="275" t="s">
        <v>32</v>
      </c>
      <c r="C16" s="99" t="s">
        <v>31</v>
      </c>
      <c r="D16" s="100">
        <v>1</v>
      </c>
      <c r="E16" s="251"/>
      <c r="F16" s="142"/>
      <c r="G16" s="142"/>
      <c r="H16" s="142"/>
      <c r="I16" s="227"/>
      <c r="J16" s="252"/>
      <c r="K16" s="252"/>
      <c r="L16" s="229"/>
      <c r="M16" s="229">
        <f t="shared" si="0"/>
        <v>0</v>
      </c>
      <c r="N16" s="229"/>
      <c r="O16" s="229"/>
    </row>
    <row r="17" spans="1:15" s="101" customFormat="1" ht="15.6" outlineLevel="2" x14ac:dyDescent="0.3">
      <c r="A17" s="99"/>
      <c r="B17" s="275" t="s">
        <v>6835</v>
      </c>
      <c r="C17" s="99" t="s">
        <v>31</v>
      </c>
      <c r="D17" s="100">
        <v>1</v>
      </c>
      <c r="E17" s="251"/>
      <c r="F17" s="142"/>
      <c r="G17" s="142"/>
      <c r="H17" s="142"/>
      <c r="I17" s="227"/>
      <c r="J17" s="252"/>
      <c r="K17" s="252"/>
      <c r="L17" s="229"/>
      <c r="M17" s="229">
        <f t="shared" si="0"/>
        <v>0</v>
      </c>
      <c r="N17" s="229"/>
      <c r="O17" s="229"/>
    </row>
    <row r="18" spans="1:15" s="101" customFormat="1" ht="15.6" outlineLevel="2" x14ac:dyDescent="0.3">
      <c r="A18" s="99"/>
      <c r="B18" s="275" t="s">
        <v>33</v>
      </c>
      <c r="C18" s="99" t="s">
        <v>855</v>
      </c>
      <c r="D18" s="112">
        <v>0.08</v>
      </c>
      <c r="E18" s="251"/>
      <c r="F18" s="142"/>
      <c r="G18" s="142"/>
      <c r="H18" s="142"/>
      <c r="I18" s="227"/>
      <c r="J18" s="252"/>
      <c r="K18" s="252"/>
      <c r="L18" s="229"/>
      <c r="M18" s="229">
        <f t="shared" si="0"/>
        <v>0</v>
      </c>
      <c r="N18" s="229"/>
      <c r="O18" s="229"/>
    </row>
    <row r="19" spans="1:15" s="101" customFormat="1" ht="15.6" outlineLevel="1" x14ac:dyDescent="0.3">
      <c r="A19" s="348"/>
      <c r="B19" s="349" t="s">
        <v>34</v>
      </c>
      <c r="C19" s="350"/>
      <c r="D19" s="351"/>
      <c r="E19" s="352"/>
      <c r="F19" s="353"/>
      <c r="G19" s="353"/>
      <c r="H19" s="353"/>
      <c r="I19" s="354"/>
      <c r="J19" s="252"/>
      <c r="K19" s="252"/>
      <c r="L19" s="229"/>
      <c r="M19" s="229">
        <f t="shared" si="0"/>
        <v>0</v>
      </c>
      <c r="N19" s="229"/>
      <c r="O19" s="229"/>
    </row>
    <row r="20" spans="1:15" s="101" customFormat="1" ht="15.6" outlineLevel="1" x14ac:dyDescent="0.3">
      <c r="A20" s="99"/>
      <c r="B20" s="275" t="s">
        <v>35</v>
      </c>
      <c r="C20" s="99" t="s">
        <v>6814</v>
      </c>
      <c r="D20" s="100">
        <v>301.39999999999998</v>
      </c>
      <c r="E20" s="251">
        <v>3957.0696000000007</v>
      </c>
      <c r="F20" s="142">
        <f t="shared" ref="F20:F27" si="1">E20*D20</f>
        <v>1192660.7774400001</v>
      </c>
      <c r="G20" s="142"/>
      <c r="H20" s="142">
        <f t="shared" ref="H20:H27" si="2">G20*D20</f>
        <v>0</v>
      </c>
      <c r="I20" s="227">
        <f t="shared" ref="I20:I27" si="3">F20+H20</f>
        <v>1192660.7774400001</v>
      </c>
      <c r="J20" s="253">
        <v>3957.0696000000007</v>
      </c>
      <c r="K20" s="253">
        <f>'ВСЕ СМЕТЫ КДС'!G2937</f>
        <v>3234.1160622992224</v>
      </c>
      <c r="L20" s="153">
        <f>J20/K20-1</f>
        <v>0.2235397628824769</v>
      </c>
      <c r="M20" s="107"/>
      <c r="N20" s="107"/>
      <c r="O20" s="153"/>
    </row>
    <row r="21" spans="1:15" s="101" customFormat="1" ht="15.6" outlineLevel="1" x14ac:dyDescent="0.3">
      <c r="A21" s="99"/>
      <c r="B21" s="275" t="s">
        <v>36</v>
      </c>
      <c r="C21" s="99" t="s">
        <v>6814</v>
      </c>
      <c r="D21" s="100">
        <v>168.8</v>
      </c>
      <c r="E21" s="251">
        <v>1131.7614000000001</v>
      </c>
      <c r="F21" s="142">
        <f t="shared" si="1"/>
        <v>191041.32432000001</v>
      </c>
      <c r="G21" s="142">
        <v>3051.3912000000005</v>
      </c>
      <c r="H21" s="142">
        <f t="shared" si="2"/>
        <v>515074.8345600001</v>
      </c>
      <c r="I21" s="227">
        <f t="shared" si="3"/>
        <v>706116.15888000012</v>
      </c>
      <c r="J21" s="252">
        <v>1131.7614000000001</v>
      </c>
      <c r="K21" s="252"/>
      <c r="L21" s="229"/>
      <c r="M21" s="229">
        <f t="shared" si="0"/>
        <v>3051.3912000000005</v>
      </c>
      <c r="N21" s="229"/>
      <c r="O21" s="229"/>
    </row>
    <row r="22" spans="1:15" s="101" customFormat="1" ht="15.6" outlineLevel="1" x14ac:dyDescent="0.3">
      <c r="A22" s="99"/>
      <c r="B22" s="275" t="s">
        <v>37</v>
      </c>
      <c r="C22" s="99" t="s">
        <v>6814</v>
      </c>
      <c r="D22" s="127">
        <v>111.8</v>
      </c>
      <c r="E22" s="251">
        <v>7888.9800000000014</v>
      </c>
      <c r="F22" s="142">
        <f t="shared" si="1"/>
        <v>881987.96400000015</v>
      </c>
      <c r="G22" s="142"/>
      <c r="H22" s="142">
        <f t="shared" si="2"/>
        <v>0</v>
      </c>
      <c r="I22" s="227">
        <f t="shared" si="3"/>
        <v>881987.96400000015</v>
      </c>
      <c r="J22" s="253">
        <v>7888.9800000000014</v>
      </c>
      <c r="K22" s="253">
        <f>'ВСЕ СМЕТЫ КДС'!G2933</f>
        <v>4145.7898119950487</v>
      </c>
      <c r="L22" s="153">
        <f>J22/K22-1</f>
        <v>0.90288952352932816</v>
      </c>
      <c r="M22" s="107"/>
      <c r="N22" s="107"/>
      <c r="O22" s="107"/>
    </row>
    <row r="23" spans="1:15" s="101" customFormat="1" ht="26.4" outlineLevel="1" x14ac:dyDescent="0.3">
      <c r="A23" s="99"/>
      <c r="B23" s="275" t="s">
        <v>38</v>
      </c>
      <c r="C23" s="99" t="s">
        <v>6814</v>
      </c>
      <c r="D23" s="100">
        <v>206.75</v>
      </c>
      <c r="E23" s="251">
        <v>1134.7875000000001</v>
      </c>
      <c r="F23" s="142">
        <f t="shared" si="1"/>
        <v>234617.31562500002</v>
      </c>
      <c r="G23" s="142">
        <v>719.08980000000008</v>
      </c>
      <c r="H23" s="142">
        <f t="shared" si="2"/>
        <v>148671.81615000003</v>
      </c>
      <c r="I23" s="227">
        <f t="shared" si="3"/>
        <v>383289.13177500002</v>
      </c>
      <c r="J23" s="252">
        <v>1134.7875000000001</v>
      </c>
      <c r="K23" s="252"/>
      <c r="L23" s="229"/>
      <c r="M23" s="229">
        <f>G23</f>
        <v>719.08980000000008</v>
      </c>
      <c r="N23" s="229"/>
      <c r="O23" s="229"/>
    </row>
    <row r="24" spans="1:15" s="101" customFormat="1" ht="15.6" outlineLevel="1" x14ac:dyDescent="0.3">
      <c r="A24" s="102"/>
      <c r="B24" s="277" t="s">
        <v>39</v>
      </c>
      <c r="C24" s="102" t="s">
        <v>6814</v>
      </c>
      <c r="D24" s="100">
        <v>69.400000000000006</v>
      </c>
      <c r="E24" s="251">
        <v>888.18000000000006</v>
      </c>
      <c r="F24" s="142">
        <f t="shared" si="1"/>
        <v>61639.69200000001</v>
      </c>
      <c r="G24" s="142">
        <v>462.8</v>
      </c>
      <c r="H24" s="142">
        <f t="shared" si="2"/>
        <v>32118.320000000003</v>
      </c>
      <c r="I24" s="227">
        <f t="shared" si="3"/>
        <v>93758.012000000017</v>
      </c>
      <c r="J24" s="252">
        <v>888.18000000000006</v>
      </c>
      <c r="K24" s="252"/>
      <c r="L24" s="229"/>
      <c r="M24" s="229">
        <f>G24</f>
        <v>462.8</v>
      </c>
      <c r="N24" s="229"/>
      <c r="O24" s="229"/>
    </row>
    <row r="25" spans="1:15" s="101" customFormat="1" ht="15.6" outlineLevel="1" x14ac:dyDescent="0.3">
      <c r="A25" s="102"/>
      <c r="B25" s="277" t="s">
        <v>40</v>
      </c>
      <c r="C25" s="102" t="s">
        <v>6814</v>
      </c>
      <c r="D25" s="100">
        <v>69.400000000000006</v>
      </c>
      <c r="E25" s="251">
        <v>1277.25</v>
      </c>
      <c r="F25" s="142">
        <f t="shared" si="1"/>
        <v>88641.150000000009</v>
      </c>
      <c r="G25" s="142">
        <v>397.78700000000003</v>
      </c>
      <c r="H25" s="142">
        <f t="shared" si="2"/>
        <v>27606.417800000003</v>
      </c>
      <c r="I25" s="227">
        <f t="shared" si="3"/>
        <v>116247.56780000002</v>
      </c>
      <c r="J25" s="252">
        <v>1277.25</v>
      </c>
      <c r="K25" s="252"/>
      <c r="L25" s="229"/>
      <c r="M25" s="229">
        <f>G25</f>
        <v>397.78700000000003</v>
      </c>
      <c r="N25" s="229"/>
      <c r="O25" s="229"/>
    </row>
    <row r="26" spans="1:15" s="101" customFormat="1" ht="15.6" outlineLevel="1" x14ac:dyDescent="0.3">
      <c r="A26" s="99"/>
      <c r="B26" s="275" t="s">
        <v>6836</v>
      </c>
      <c r="C26" s="99" t="s">
        <v>6814</v>
      </c>
      <c r="D26" s="100">
        <f>69.4*2</f>
        <v>138.80000000000001</v>
      </c>
      <c r="E26" s="251">
        <v>635.48100000000011</v>
      </c>
      <c r="F26" s="142">
        <f t="shared" si="1"/>
        <v>88204.762800000026</v>
      </c>
      <c r="G26" s="142">
        <v>740.96879999999999</v>
      </c>
      <c r="H26" s="142">
        <f t="shared" si="2"/>
        <v>102846.46944</v>
      </c>
      <c r="I26" s="227">
        <f t="shared" si="3"/>
        <v>191051.23224000004</v>
      </c>
      <c r="J26" s="252">
        <v>635.48100000000011</v>
      </c>
      <c r="K26" s="252"/>
      <c r="L26" s="229"/>
      <c r="M26" s="229">
        <f>G26</f>
        <v>740.96879999999999</v>
      </c>
      <c r="N26" s="229"/>
      <c r="O26" s="229"/>
    </row>
    <row r="27" spans="1:15" s="101" customFormat="1" ht="15.6" outlineLevel="1" x14ac:dyDescent="0.3">
      <c r="A27" s="99"/>
      <c r="B27" s="275" t="s">
        <v>41</v>
      </c>
      <c r="C27" s="99" t="s">
        <v>6814</v>
      </c>
      <c r="D27" s="100">
        <f>69.4*2</f>
        <v>138.80000000000001</v>
      </c>
      <c r="E27" s="251">
        <v>75.652500000000018</v>
      </c>
      <c r="F27" s="142">
        <f t="shared" si="1"/>
        <v>10500.567000000003</v>
      </c>
      <c r="G27" s="142">
        <v>42.299400000000006</v>
      </c>
      <c r="H27" s="142">
        <f t="shared" si="2"/>
        <v>5871.1567200000009</v>
      </c>
      <c r="I27" s="227">
        <f t="shared" si="3"/>
        <v>16371.723720000004</v>
      </c>
      <c r="J27" s="252">
        <v>75.652500000000018</v>
      </c>
      <c r="K27" s="252"/>
      <c r="L27" s="229"/>
      <c r="M27" s="229">
        <f>G27</f>
        <v>42.299400000000006</v>
      </c>
      <c r="N27" s="229"/>
      <c r="O27" s="229"/>
    </row>
    <row r="28" spans="1:15" s="101" customFormat="1" ht="15.6" outlineLevel="1" x14ac:dyDescent="0.3">
      <c r="A28" s="348"/>
      <c r="B28" s="349" t="s">
        <v>42</v>
      </c>
      <c r="C28" s="348"/>
      <c r="D28" s="356"/>
      <c r="E28" s="357"/>
      <c r="F28" s="358"/>
      <c r="G28" s="358"/>
      <c r="H28" s="358"/>
      <c r="I28" s="359"/>
      <c r="J28" s="252"/>
      <c r="K28" s="252"/>
      <c r="L28" s="229"/>
      <c r="M28" s="229"/>
      <c r="N28" s="229"/>
      <c r="O28" s="229"/>
    </row>
    <row r="29" spans="1:15" s="101" customFormat="1" ht="15.6" outlineLevel="1" x14ac:dyDescent="0.3">
      <c r="A29" s="99"/>
      <c r="B29" s="275" t="s">
        <v>43</v>
      </c>
      <c r="C29" s="99" t="s">
        <v>6814</v>
      </c>
      <c r="D29" s="100">
        <v>352.5</v>
      </c>
      <c r="E29" s="251">
        <v>378.26249999999999</v>
      </c>
      <c r="F29" s="142">
        <f>E29*D29</f>
        <v>133337.53125</v>
      </c>
      <c r="G29" s="142">
        <v>72.930000000000007</v>
      </c>
      <c r="H29" s="142">
        <f>G29*D29</f>
        <v>25707.825000000001</v>
      </c>
      <c r="I29" s="227">
        <f>F29+H29</f>
        <v>159045.35625000001</v>
      </c>
      <c r="J29" s="252">
        <v>378.26249999999999</v>
      </c>
      <c r="K29" s="252"/>
      <c r="L29" s="229"/>
      <c r="M29" s="229">
        <f>G29</f>
        <v>72.930000000000007</v>
      </c>
      <c r="N29" s="229"/>
      <c r="O29" s="229"/>
    </row>
    <row r="30" spans="1:15" s="101" customFormat="1" ht="15.6" outlineLevel="1" x14ac:dyDescent="0.3">
      <c r="A30" s="99"/>
      <c r="B30" s="275" t="s">
        <v>44</v>
      </c>
      <c r="C30" s="99" t="s">
        <v>6820</v>
      </c>
      <c r="D30" s="127">
        <v>7.87</v>
      </c>
      <c r="E30" s="251">
        <v>13208</v>
      </c>
      <c r="F30" s="142">
        <f>E30*D30</f>
        <v>103946.96</v>
      </c>
      <c r="G30" s="142">
        <v>14998</v>
      </c>
      <c r="H30" s="142">
        <f>G30*D30</f>
        <v>118034.26</v>
      </c>
      <c r="I30" s="227">
        <f>F30+H30</f>
        <v>221981.22</v>
      </c>
      <c r="J30" s="253">
        <v>13208</v>
      </c>
      <c r="K30" s="253">
        <f>'ВСЕ СМЕТЫ КДС'!H2546+'ВСЕ СМЕТЫ КДС'!H2551</f>
        <v>9964.3624491154715</v>
      </c>
      <c r="L30" s="155">
        <f>((J30/(K30/100))-100)/100</f>
        <v>0.32552384233799758</v>
      </c>
      <c r="M30" s="107">
        <v>14998</v>
      </c>
      <c r="N30" s="107">
        <f>'ВСЕ СМЕТЫ КДС'!H2547+'ВСЕ СМЕТЫ КДС'!H2548+'ВСЕ СМЕТЫ КДС'!H2552</f>
        <v>13280.662480058978</v>
      </c>
      <c r="O30" s="155">
        <f>((M30/(N30/100))-100)/100</f>
        <v>0.12931113357632695</v>
      </c>
    </row>
    <row r="31" spans="1:15" s="101" customFormat="1" ht="26.4" outlineLevel="1" x14ac:dyDescent="0.3">
      <c r="A31" s="99"/>
      <c r="B31" s="275" t="s">
        <v>45</v>
      </c>
      <c r="C31" s="99" t="s">
        <v>855</v>
      </c>
      <c r="D31" s="310"/>
      <c r="E31" s="251"/>
      <c r="F31" s="142"/>
      <c r="G31" s="142"/>
      <c r="H31" s="142"/>
      <c r="I31" s="227"/>
      <c r="J31" s="252"/>
      <c r="K31" s="252"/>
      <c r="L31" s="229"/>
      <c r="M31" s="229"/>
      <c r="N31" s="229"/>
      <c r="O31" s="229"/>
    </row>
    <row r="32" spans="1:15" s="101" customFormat="1" ht="15.6" outlineLevel="1" x14ac:dyDescent="0.3">
      <c r="A32" s="99"/>
      <c r="B32" s="275" t="s">
        <v>6837</v>
      </c>
      <c r="C32" s="99" t="s">
        <v>6814</v>
      </c>
      <c r="D32" s="127">
        <v>187.8</v>
      </c>
      <c r="E32" s="251">
        <v>4772</v>
      </c>
      <c r="F32" s="142">
        <f t="shared" ref="F32:F40" si="4">E32*D32</f>
        <v>896181.60000000009</v>
      </c>
      <c r="G32" s="142">
        <v>2131</v>
      </c>
      <c r="H32" s="142">
        <f t="shared" ref="H32:H40" si="5">G32*D32</f>
        <v>400201.80000000005</v>
      </c>
      <c r="I32" s="227">
        <f t="shared" ref="I32:I40" si="6">F32+H32</f>
        <v>1296383.4000000001</v>
      </c>
      <c r="J32" s="253">
        <v>4772</v>
      </c>
      <c r="K32" s="253">
        <f>'ВСЕ СМЕТЫ КДС'!G2630</f>
        <v>4493.8080613878928</v>
      </c>
      <c r="L32" s="155">
        <f>((J32/(K32/100))-100)/100</f>
        <v>6.1905612080411884E-2</v>
      </c>
      <c r="M32" s="107">
        <v>2131</v>
      </c>
      <c r="N32" s="107">
        <f>'ВСЕ СМЕТЫ КДС'!G2631+'ВСЕ СМЕТЫ КДС'!G2632+'ВСЕ СМЕТЫ КДС'!G2633</f>
        <v>1873.2230653223382</v>
      </c>
      <c r="O32" s="155">
        <f>((M32/(N32/100))-100)/100</f>
        <v>0.13761144598831024</v>
      </c>
    </row>
    <row r="33" spans="1:16" s="101" customFormat="1" ht="15.6" outlineLevel="1" x14ac:dyDescent="0.3">
      <c r="A33" s="99"/>
      <c r="B33" s="275" t="s">
        <v>46</v>
      </c>
      <c r="C33" s="99" t="s">
        <v>6814</v>
      </c>
      <c r="D33" s="127">
        <v>332.1</v>
      </c>
      <c r="E33" s="251">
        <v>2629</v>
      </c>
      <c r="F33" s="142">
        <f t="shared" si="4"/>
        <v>873090.9</v>
      </c>
      <c r="G33" s="142">
        <v>3034</v>
      </c>
      <c r="H33" s="142">
        <f t="shared" si="5"/>
        <v>1007591.4</v>
      </c>
      <c r="I33" s="227">
        <f t="shared" si="6"/>
        <v>1880682.3</v>
      </c>
      <c r="J33" s="253">
        <v>2629</v>
      </c>
      <c r="K33" s="253">
        <f>'ВСЕ СМЕТЫ КДС'!G1819</f>
        <v>2095.5979169709967</v>
      </c>
      <c r="L33" s="153">
        <f>J33/K33-1</f>
        <v>0.25453455489208987</v>
      </c>
      <c r="M33" s="107">
        <v>3034</v>
      </c>
      <c r="N33" s="107">
        <f>'ВСЕ СМЕТЫ КДС'!G1820+'ВСЕ СМЕТЫ КДС'!G1821+'ВСЕ СМЕТЫ КДС'!G1822</f>
        <v>1760.3577792050244</v>
      </c>
      <c r="O33" s="155">
        <f>((M33/(N33/100))-100)/100</f>
        <v>0.72351327431299273</v>
      </c>
      <c r="P33" s="414"/>
    </row>
    <row r="34" spans="1:16" s="101" customFormat="1" ht="15.6" outlineLevel="1" x14ac:dyDescent="0.3">
      <c r="A34" s="99"/>
      <c r="B34" s="275" t="s">
        <v>47</v>
      </c>
      <c r="C34" s="99" t="s">
        <v>6814</v>
      </c>
      <c r="D34" s="127">
        <v>121.8</v>
      </c>
      <c r="E34" s="251">
        <v>708.10739999999998</v>
      </c>
      <c r="F34" s="142">
        <f t="shared" si="4"/>
        <v>86247.481319999992</v>
      </c>
      <c r="G34" s="142">
        <v>2641.5246000000002</v>
      </c>
      <c r="H34" s="142">
        <f t="shared" si="5"/>
        <v>321737.69628000003</v>
      </c>
      <c r="I34" s="227">
        <f t="shared" si="6"/>
        <v>407985.17760000005</v>
      </c>
      <c r="J34" s="252">
        <v>708.10739999999998</v>
      </c>
      <c r="K34" s="252"/>
      <c r="L34" s="229"/>
      <c r="M34" s="229">
        <f>G34</f>
        <v>2641.5246000000002</v>
      </c>
      <c r="N34" s="229"/>
      <c r="O34" s="229"/>
    </row>
    <row r="35" spans="1:16" s="101" customFormat="1" ht="15.6" outlineLevel="1" x14ac:dyDescent="0.3">
      <c r="A35" s="99"/>
      <c r="B35" s="275" t="s">
        <v>48</v>
      </c>
      <c r="C35" s="99" t="s">
        <v>6814</v>
      </c>
      <c r="D35" s="127">
        <v>141.30000000000001</v>
      </c>
      <c r="E35" s="251">
        <v>680.87250000000006</v>
      </c>
      <c r="F35" s="142">
        <f t="shared" si="4"/>
        <v>96207.284250000012</v>
      </c>
      <c r="G35" s="142">
        <v>1083.7398000000001</v>
      </c>
      <c r="H35" s="142">
        <f t="shared" si="5"/>
        <v>153132.43374000001</v>
      </c>
      <c r="I35" s="227">
        <f t="shared" si="6"/>
        <v>249339.71799000003</v>
      </c>
      <c r="J35" s="252">
        <v>680.87250000000006</v>
      </c>
      <c r="K35" s="252"/>
      <c r="L35" s="229"/>
      <c r="M35" s="229">
        <f>G35</f>
        <v>1083.7398000000001</v>
      </c>
      <c r="N35" s="229"/>
      <c r="O35" s="229"/>
    </row>
    <row r="36" spans="1:16" s="101" customFormat="1" ht="15.6" outlineLevel="1" x14ac:dyDescent="0.3">
      <c r="A36" s="99"/>
      <c r="B36" s="275" t="s">
        <v>49</v>
      </c>
      <c r="C36" s="99" t="s">
        <v>6814</v>
      </c>
      <c r="D36" s="127">
        <v>355.6</v>
      </c>
      <c r="E36" s="251">
        <v>3576</v>
      </c>
      <c r="F36" s="142">
        <f t="shared" si="4"/>
        <v>1271625.6000000001</v>
      </c>
      <c r="G36" s="142">
        <v>1630</v>
      </c>
      <c r="H36" s="142">
        <f t="shared" si="5"/>
        <v>579628</v>
      </c>
      <c r="I36" s="227">
        <f t="shared" si="6"/>
        <v>1851253.6</v>
      </c>
      <c r="J36" s="253">
        <v>3576</v>
      </c>
      <c r="K36" s="253">
        <f>'ВСЕ СМЕТЫ КДС'!G1944+'ВСЕ СМЕТЫ КДС'!G1949+'ВСЕ СМЕТЫ КДС'!G1954</f>
        <v>3056.5545937379902</v>
      </c>
      <c r="L36" s="153">
        <f>J36/K36-1</f>
        <v>0.1699447499894835</v>
      </c>
      <c r="M36" s="107">
        <v>1630</v>
      </c>
      <c r="N36" s="107">
        <f>'ВСЕ СМЕТЫ КДС'!G1945+'ВСЕ СМЕТЫ КДС'!G1950+'ВСЕ СМЕТЫ КДС'!G1955</f>
        <v>1317.1459893243236</v>
      </c>
      <c r="O36" s="153">
        <f>M36/N36-1</f>
        <v>0.23752417212018062</v>
      </c>
    </row>
    <row r="37" spans="1:16" s="101" customFormat="1" ht="15.6" outlineLevel="1" x14ac:dyDescent="0.3">
      <c r="A37" s="99"/>
      <c r="B37" s="275" t="s">
        <v>6838</v>
      </c>
      <c r="C37" s="99" t="s">
        <v>6814</v>
      </c>
      <c r="D37" s="100">
        <v>2</v>
      </c>
      <c r="E37" s="251">
        <v>4149</v>
      </c>
      <c r="F37" s="142">
        <f t="shared" si="4"/>
        <v>8298</v>
      </c>
      <c r="G37" s="142">
        <v>2131</v>
      </c>
      <c r="H37" s="142">
        <f t="shared" si="5"/>
        <v>4262</v>
      </c>
      <c r="I37" s="227">
        <f t="shared" si="6"/>
        <v>12560</v>
      </c>
      <c r="J37" s="253">
        <v>4149</v>
      </c>
      <c r="K37" s="253">
        <f>K32</f>
        <v>4493.8080613878928</v>
      </c>
      <c r="L37" s="153">
        <f>J37/K37-1</f>
        <v>-7.6729592514327427E-2</v>
      </c>
      <c r="M37" s="107">
        <v>2131</v>
      </c>
      <c r="N37" s="107">
        <f>N32</f>
        <v>1873.2230653223382</v>
      </c>
      <c r="O37" s="153">
        <f>M37/N37-1</f>
        <v>0.13761144598831021</v>
      </c>
    </row>
    <row r="38" spans="1:16" s="101" customFormat="1" ht="26.4" outlineLevel="1" x14ac:dyDescent="0.3">
      <c r="A38" s="99"/>
      <c r="B38" s="275" t="s">
        <v>50</v>
      </c>
      <c r="C38" s="99" t="s">
        <v>6814</v>
      </c>
      <c r="D38" s="127">
        <v>141.30000000000001</v>
      </c>
      <c r="E38" s="251">
        <v>3470</v>
      </c>
      <c r="F38" s="142">
        <f t="shared" si="4"/>
        <v>490311.00000000006</v>
      </c>
      <c r="G38" s="142">
        <v>1590</v>
      </c>
      <c r="H38" s="142">
        <f t="shared" si="5"/>
        <v>224667.00000000003</v>
      </c>
      <c r="I38" s="227">
        <f t="shared" si="6"/>
        <v>714978.00000000012</v>
      </c>
      <c r="J38" s="253">
        <v>3470</v>
      </c>
      <c r="K38" s="253">
        <f>'ВСЕ СМЕТЫ КДС'!G1944+('ВСЕ СМЕТЫ КДС'!G1949/6*5)+'ВСЕ СМЕТЫ КДС'!G1954</f>
        <v>2670.2963958388691</v>
      </c>
      <c r="L38" s="153">
        <f>J38/K38-1</f>
        <v>0.29948121317442933</v>
      </c>
      <c r="M38" s="107">
        <v>1590</v>
      </c>
      <c r="N38" s="107">
        <f>'ВСЕ СМЕТЫ КДС'!G1945+('ВСЕ СМЕТЫ КДС'!G1950/6*5)+'ВСЕ СМЕТЫ КДС'!G1955</f>
        <v>1230.1416926413754</v>
      </c>
      <c r="O38" s="153">
        <f>M38/N38-1</f>
        <v>0.29253403043834125</v>
      </c>
    </row>
    <row r="39" spans="1:16" s="101" customFormat="1" ht="15.6" outlineLevel="1" x14ac:dyDescent="0.3">
      <c r="A39" s="99"/>
      <c r="B39" s="275" t="s">
        <v>51</v>
      </c>
      <c r="C39" s="99" t="s">
        <v>6814</v>
      </c>
      <c r="D39" s="100">
        <v>1140.5999999999999</v>
      </c>
      <c r="E39" s="251">
        <v>75.652500000000018</v>
      </c>
      <c r="F39" s="142">
        <f t="shared" si="4"/>
        <v>86289.241500000018</v>
      </c>
      <c r="G39" s="142">
        <v>42.299400000000006</v>
      </c>
      <c r="H39" s="142">
        <f t="shared" si="5"/>
        <v>48246.695640000005</v>
      </c>
      <c r="I39" s="227">
        <f t="shared" si="6"/>
        <v>134535.93714000002</v>
      </c>
      <c r="J39" s="252">
        <v>75.652500000000018</v>
      </c>
      <c r="K39" s="252"/>
      <c r="L39" s="229"/>
      <c r="M39" s="229">
        <f t="shared" si="0"/>
        <v>42.299400000000006</v>
      </c>
      <c r="N39" s="229"/>
      <c r="O39" s="229"/>
    </row>
    <row r="40" spans="1:16" s="106" customFormat="1" ht="15.6" outlineLevel="1" x14ac:dyDescent="0.3">
      <c r="A40" s="348"/>
      <c r="B40" s="355" t="s">
        <v>52</v>
      </c>
      <c r="C40" s="348" t="s">
        <v>6814</v>
      </c>
      <c r="D40" s="356">
        <v>1194.52</v>
      </c>
      <c r="E40" s="357">
        <v>4448.1898168301914</v>
      </c>
      <c r="F40" s="358">
        <f t="shared" si="4"/>
        <v>5313451.7</v>
      </c>
      <c r="G40" s="358">
        <v>3702.4359575394305</v>
      </c>
      <c r="H40" s="358">
        <f t="shared" si="5"/>
        <v>4422633.8000000007</v>
      </c>
      <c r="I40" s="359">
        <f t="shared" si="6"/>
        <v>9736085.5</v>
      </c>
      <c r="J40" s="357">
        <v>4448.1898168301914</v>
      </c>
      <c r="K40" s="357"/>
      <c r="L40" s="372"/>
      <c r="M40" s="372">
        <f t="shared" si="0"/>
        <v>3702.4359575394305</v>
      </c>
      <c r="N40" s="372"/>
      <c r="O40" s="372"/>
    </row>
    <row r="41" spans="1:16" s="101" customFormat="1" ht="15.6" outlineLevel="2" x14ac:dyDescent="0.3">
      <c r="A41" s="99"/>
      <c r="B41" s="275" t="s">
        <v>53</v>
      </c>
      <c r="C41" s="99" t="s">
        <v>6814</v>
      </c>
      <c r="D41" s="100">
        <v>154.97</v>
      </c>
      <c r="E41" s="251"/>
      <c r="F41" s="142"/>
      <c r="G41" s="142"/>
      <c r="H41" s="142"/>
      <c r="I41" s="227"/>
      <c r="J41" s="252"/>
      <c r="K41" s="252"/>
      <c r="L41" s="229"/>
      <c r="M41" s="229">
        <f t="shared" si="0"/>
        <v>0</v>
      </c>
      <c r="N41" s="229"/>
      <c r="O41" s="229"/>
    </row>
    <row r="42" spans="1:16" s="101" customFormat="1" ht="15.6" outlineLevel="2" x14ac:dyDescent="0.3">
      <c r="A42" s="99"/>
      <c r="B42" s="275" t="s">
        <v>54</v>
      </c>
      <c r="C42" s="99" t="s">
        <v>6814</v>
      </c>
      <c r="D42" s="127">
        <v>115.3</v>
      </c>
      <c r="E42" s="251"/>
      <c r="F42" s="142"/>
      <c r="G42" s="142"/>
      <c r="H42" s="142"/>
      <c r="I42" s="227"/>
      <c r="J42" s="252"/>
      <c r="K42" s="252"/>
      <c r="L42" s="229"/>
      <c r="M42" s="229">
        <f t="shared" si="0"/>
        <v>0</v>
      </c>
      <c r="N42" s="229"/>
      <c r="O42" s="229"/>
    </row>
    <row r="43" spans="1:16" s="101" customFormat="1" ht="15.6" outlineLevel="2" x14ac:dyDescent="0.3">
      <c r="A43" s="99"/>
      <c r="B43" s="275" t="s">
        <v>55</v>
      </c>
      <c r="C43" s="99" t="s">
        <v>6814</v>
      </c>
      <c r="D43" s="127">
        <v>84.16</v>
      </c>
      <c r="E43" s="251"/>
      <c r="F43" s="142"/>
      <c r="G43" s="142"/>
      <c r="H43" s="142"/>
      <c r="I43" s="227"/>
      <c r="J43" s="252"/>
      <c r="K43" s="252"/>
      <c r="L43" s="229"/>
      <c r="M43" s="229">
        <f t="shared" si="0"/>
        <v>0</v>
      </c>
      <c r="N43" s="229"/>
      <c r="O43" s="229"/>
    </row>
    <row r="44" spans="1:16" s="101" customFormat="1" ht="15.6" outlineLevel="2" x14ac:dyDescent="0.3">
      <c r="A44" s="102"/>
      <c r="B44" s="277" t="s">
        <v>56</v>
      </c>
      <c r="C44" s="102" t="s">
        <v>6814</v>
      </c>
      <c r="D44" s="127">
        <v>1194.52</v>
      </c>
      <c r="E44" s="251"/>
      <c r="F44" s="142"/>
      <c r="G44" s="142"/>
      <c r="H44" s="142"/>
      <c r="I44" s="227"/>
      <c r="J44" s="252"/>
      <c r="K44" s="252"/>
      <c r="L44" s="229"/>
      <c r="M44" s="229">
        <f t="shared" si="0"/>
        <v>0</v>
      </c>
      <c r="N44" s="229"/>
      <c r="O44" s="229"/>
    </row>
    <row r="45" spans="1:16" s="101" customFormat="1" ht="15.6" outlineLevel="2" x14ac:dyDescent="0.3">
      <c r="A45" s="102"/>
      <c r="B45" s="277" t="s">
        <v>39</v>
      </c>
      <c r="C45" s="102" t="s">
        <v>6814</v>
      </c>
      <c r="D45" s="127">
        <v>1194.52</v>
      </c>
      <c r="E45" s="251"/>
      <c r="F45" s="142"/>
      <c r="G45" s="142"/>
      <c r="H45" s="142"/>
      <c r="I45" s="227"/>
      <c r="J45" s="252"/>
      <c r="K45" s="252"/>
      <c r="L45" s="229"/>
      <c r="M45" s="229">
        <f t="shared" si="0"/>
        <v>0</v>
      </c>
      <c r="N45" s="229"/>
      <c r="O45" s="229"/>
    </row>
    <row r="46" spans="1:16" s="101" customFormat="1" ht="15.6" outlineLevel="2" x14ac:dyDescent="0.3">
      <c r="A46" s="102"/>
      <c r="B46" s="277" t="s">
        <v>40</v>
      </c>
      <c r="C46" s="102" t="s">
        <v>6814</v>
      </c>
      <c r="D46" s="127">
        <v>1194.52</v>
      </c>
      <c r="E46" s="251"/>
      <c r="F46" s="142"/>
      <c r="G46" s="142"/>
      <c r="H46" s="142"/>
      <c r="I46" s="227"/>
      <c r="J46" s="252"/>
      <c r="K46" s="252"/>
      <c r="L46" s="229"/>
      <c r="M46" s="229">
        <f t="shared" si="0"/>
        <v>0</v>
      </c>
      <c r="N46" s="229"/>
      <c r="O46" s="229"/>
    </row>
    <row r="47" spans="1:16" s="101" customFormat="1" ht="15.6" outlineLevel="2" x14ac:dyDescent="0.3">
      <c r="A47" s="102"/>
      <c r="B47" s="277" t="s">
        <v>56</v>
      </c>
      <c r="C47" s="102" t="s">
        <v>6814</v>
      </c>
      <c r="D47" s="127">
        <v>1194.52</v>
      </c>
      <c r="E47" s="251"/>
      <c r="F47" s="142"/>
      <c r="G47" s="142"/>
      <c r="H47" s="142"/>
      <c r="I47" s="227"/>
      <c r="J47" s="252"/>
      <c r="K47" s="252"/>
      <c r="L47" s="229"/>
      <c r="M47" s="229">
        <f t="shared" si="0"/>
        <v>0</v>
      </c>
      <c r="N47" s="229"/>
      <c r="O47" s="229"/>
    </row>
    <row r="48" spans="1:16" s="101" customFormat="1" ht="15.75" customHeight="1" outlineLevel="2" x14ac:dyDescent="0.3">
      <c r="A48" s="99"/>
      <c r="B48" s="275" t="s">
        <v>57</v>
      </c>
      <c r="C48" s="99" t="s">
        <v>6814</v>
      </c>
      <c r="D48" s="127">
        <v>717.03</v>
      </c>
      <c r="E48" s="251"/>
      <c r="F48" s="142"/>
      <c r="G48" s="142"/>
      <c r="H48" s="142"/>
      <c r="I48" s="227"/>
      <c r="J48" s="252"/>
      <c r="K48" s="252"/>
      <c r="L48" s="229"/>
      <c r="M48" s="229">
        <f t="shared" si="0"/>
        <v>0</v>
      </c>
      <c r="N48" s="229"/>
      <c r="O48" s="229"/>
    </row>
    <row r="49" spans="1:16" s="101" customFormat="1" ht="15.6" outlineLevel="2" x14ac:dyDescent="0.3">
      <c r="A49" s="99"/>
      <c r="B49" s="275" t="s">
        <v>58</v>
      </c>
      <c r="C49" s="99" t="s">
        <v>6814</v>
      </c>
      <c r="D49" s="127">
        <v>420.6</v>
      </c>
      <c r="E49" s="251"/>
      <c r="F49" s="142"/>
      <c r="G49" s="142"/>
      <c r="H49" s="142"/>
      <c r="I49" s="227"/>
      <c r="J49" s="252"/>
      <c r="K49" s="252"/>
      <c r="L49" s="229"/>
      <c r="M49" s="229">
        <f t="shared" si="0"/>
        <v>0</v>
      </c>
      <c r="N49" s="229"/>
      <c r="O49" s="229"/>
    </row>
    <row r="50" spans="1:16" s="101" customFormat="1" ht="15.6" outlineLevel="2" x14ac:dyDescent="0.3">
      <c r="A50" s="99"/>
      <c r="B50" s="275" t="s">
        <v>59</v>
      </c>
      <c r="C50" s="99" t="s">
        <v>6814</v>
      </c>
      <c r="D50" s="127">
        <v>297.2</v>
      </c>
      <c r="E50" s="251"/>
      <c r="F50" s="142"/>
      <c r="G50" s="142"/>
      <c r="H50" s="142"/>
      <c r="I50" s="227"/>
      <c r="J50" s="252"/>
      <c r="K50" s="252"/>
      <c r="L50" s="229"/>
      <c r="M50" s="229">
        <f t="shared" si="0"/>
        <v>0</v>
      </c>
      <c r="N50" s="229"/>
      <c r="O50" s="229"/>
    </row>
    <row r="51" spans="1:16" s="101" customFormat="1" ht="15.6" outlineLevel="2" x14ac:dyDescent="0.3">
      <c r="A51" s="99"/>
      <c r="B51" s="275" t="s">
        <v>60</v>
      </c>
      <c r="C51" s="99" t="s">
        <v>6814</v>
      </c>
      <c r="D51" s="127">
        <v>297.2</v>
      </c>
      <c r="E51" s="251"/>
      <c r="F51" s="142"/>
      <c r="G51" s="142"/>
      <c r="H51" s="142"/>
      <c r="I51" s="227"/>
      <c r="J51" s="252"/>
      <c r="K51" s="252"/>
      <c r="L51" s="229"/>
      <c r="M51" s="229">
        <f t="shared" si="0"/>
        <v>0</v>
      </c>
      <c r="N51" s="229"/>
      <c r="O51" s="229"/>
    </row>
    <row r="52" spans="1:16" s="101" customFormat="1" ht="15.6" outlineLevel="2" x14ac:dyDescent="0.3">
      <c r="A52" s="99"/>
      <c r="B52" s="275" t="s">
        <v>6839</v>
      </c>
      <c r="C52" s="99" t="s">
        <v>6814</v>
      </c>
      <c r="D52" s="100">
        <v>211.32</v>
      </c>
      <c r="E52" s="251"/>
      <c r="F52" s="142"/>
      <c r="G52" s="142"/>
      <c r="H52" s="142"/>
      <c r="I52" s="227"/>
      <c r="J52" s="252"/>
      <c r="K52" s="252"/>
      <c r="L52" s="229"/>
      <c r="M52" s="229">
        <f t="shared" si="0"/>
        <v>0</v>
      </c>
      <c r="N52" s="229"/>
      <c r="O52" s="229"/>
    </row>
    <row r="53" spans="1:16" s="108" customFormat="1" ht="15.6" outlineLevel="1" x14ac:dyDescent="0.3">
      <c r="A53" s="348"/>
      <c r="B53" s="355" t="s">
        <v>61</v>
      </c>
      <c r="C53" s="348" t="s">
        <v>31</v>
      </c>
      <c r="D53" s="356">
        <v>11</v>
      </c>
      <c r="E53" s="357">
        <v>34209</v>
      </c>
      <c r="F53" s="358">
        <f>E53*D53</f>
        <v>376299</v>
      </c>
      <c r="G53" s="358">
        <v>89433</v>
      </c>
      <c r="H53" s="358">
        <f>G53*D53</f>
        <v>983763</v>
      </c>
      <c r="I53" s="359">
        <f>F53+H53</f>
        <v>1360062</v>
      </c>
      <c r="J53" s="253">
        <v>34209</v>
      </c>
      <c r="K53" s="253">
        <f>'ВСЕ СМЕТЫ КДС'!$I$600</f>
        <v>28021.078320588655</v>
      </c>
      <c r="L53" s="153">
        <f>((J53/(K53/100))-100)/100</f>
        <v>0.22083096191429333</v>
      </c>
      <c r="M53" s="107">
        <v>89433</v>
      </c>
      <c r="N53" s="107">
        <f>'ВСЕ СМЕТЫ КДС'!$I$601</f>
        <v>22972.258823791908</v>
      </c>
      <c r="O53" s="153">
        <f>((M53/(N53/100))-100)/100</f>
        <v>2.8930869047747296</v>
      </c>
      <c r="P53" s="415"/>
    </row>
    <row r="54" spans="1:16" s="108" customFormat="1" ht="15.6" outlineLevel="1" x14ac:dyDescent="0.3">
      <c r="A54" s="348"/>
      <c r="B54" s="355" t="s">
        <v>62</v>
      </c>
      <c r="C54" s="348" t="s">
        <v>31</v>
      </c>
      <c r="D54" s="356">
        <v>6</v>
      </c>
      <c r="E54" s="357">
        <v>18204</v>
      </c>
      <c r="F54" s="358">
        <f>E54*D54</f>
        <v>109224</v>
      </c>
      <c r="G54" s="358">
        <v>79865</v>
      </c>
      <c r="H54" s="358">
        <f>G54*D54</f>
        <v>479190</v>
      </c>
      <c r="I54" s="359">
        <f>F54+H54</f>
        <v>588414</v>
      </c>
      <c r="J54" s="253">
        <v>18204</v>
      </c>
      <c r="K54" s="253">
        <f>'ВСЕ СМЕТЫ КДС'!$H$600</f>
        <v>14256.33809293107</v>
      </c>
      <c r="L54" s="153">
        <f>((J54/(K54/100))-100)/100</f>
        <v>0.27690574405122703</v>
      </c>
      <c r="M54" s="107">
        <v>79865</v>
      </c>
      <c r="N54" s="107">
        <f>'ВСЕ СМЕТЫ КДС'!$H$601</f>
        <v>11687.640454209917</v>
      </c>
      <c r="O54" s="153">
        <f>((M54/(N54/100))-100)/100</f>
        <v>5.8332868651201908</v>
      </c>
      <c r="P54" s="415"/>
    </row>
    <row r="55" spans="1:16" s="106" customFormat="1" ht="15.6" outlineLevel="1" x14ac:dyDescent="0.3">
      <c r="A55" s="348"/>
      <c r="B55" s="355" t="s">
        <v>63</v>
      </c>
      <c r="C55" s="348" t="s">
        <v>31</v>
      </c>
      <c r="D55" s="356">
        <v>42</v>
      </c>
      <c r="E55" s="357">
        <v>14176</v>
      </c>
      <c r="F55" s="358">
        <f>E55*D55</f>
        <v>595392</v>
      </c>
      <c r="G55" s="358">
        <v>34900</v>
      </c>
      <c r="H55" s="358">
        <f>G55*D55</f>
        <v>1465800</v>
      </c>
      <c r="I55" s="359">
        <f>F55+H55</f>
        <v>2061192</v>
      </c>
      <c r="J55" s="253">
        <v>14176</v>
      </c>
      <c r="K55" s="253">
        <f>'ВСЕ СМЕТЫ КДС'!$J$583</f>
        <v>12896.313937123088</v>
      </c>
      <c r="L55" s="153">
        <f>((J55/(K55/100))-100)/100</f>
        <v>9.9228823764380539E-2</v>
      </c>
      <c r="M55" s="107">
        <v>34900</v>
      </c>
      <c r="N55" s="107">
        <f>'ВСЕ СМЕТЫ КДС'!$L$583</f>
        <v>27398.312164595354</v>
      </c>
      <c r="O55" s="153">
        <f>((M55/(N55/100))-100)/100</f>
        <v>0.27380109367096267</v>
      </c>
    </row>
    <row r="56" spans="1:16" s="101" customFormat="1" ht="52.8" outlineLevel="2" x14ac:dyDescent="0.3">
      <c r="A56" s="99"/>
      <c r="B56" s="275" t="s">
        <v>64</v>
      </c>
      <c r="C56" s="99" t="s">
        <v>31</v>
      </c>
      <c r="D56" s="100">
        <v>4</v>
      </c>
      <c r="E56" s="251">
        <v>0</v>
      </c>
      <c r="F56" s="142"/>
      <c r="G56" s="142">
        <v>0</v>
      </c>
      <c r="H56" s="142"/>
      <c r="I56" s="227"/>
      <c r="J56" s="252">
        <v>0</v>
      </c>
      <c r="K56" s="252"/>
      <c r="L56" s="229"/>
      <c r="M56" s="229">
        <f t="shared" si="0"/>
        <v>0</v>
      </c>
      <c r="N56" s="229"/>
      <c r="O56" s="229"/>
    </row>
    <row r="57" spans="1:16" s="101" customFormat="1" ht="39.6" outlineLevel="2" x14ac:dyDescent="0.3">
      <c r="A57" s="99"/>
      <c r="B57" s="275" t="s">
        <v>65</v>
      </c>
      <c r="C57" s="99" t="s">
        <v>31</v>
      </c>
      <c r="D57" s="100">
        <v>1</v>
      </c>
      <c r="E57" s="251">
        <v>0</v>
      </c>
      <c r="F57" s="142"/>
      <c r="G57" s="142">
        <v>0</v>
      </c>
      <c r="H57" s="142"/>
      <c r="I57" s="227"/>
      <c r="J57" s="252">
        <v>0</v>
      </c>
      <c r="K57" s="252"/>
      <c r="L57" s="229"/>
      <c r="M57" s="229">
        <f t="shared" si="0"/>
        <v>0</v>
      </c>
      <c r="N57" s="229"/>
      <c r="O57" s="229"/>
    </row>
    <row r="58" spans="1:16" s="101" customFormat="1" ht="15.6" outlineLevel="2" x14ac:dyDescent="0.3">
      <c r="A58" s="99"/>
      <c r="B58" s="275" t="s">
        <v>66</v>
      </c>
      <c r="C58" s="99" t="s">
        <v>31</v>
      </c>
      <c r="D58" s="100">
        <v>7</v>
      </c>
      <c r="E58" s="251">
        <v>0</v>
      </c>
      <c r="F58" s="142"/>
      <c r="G58" s="142">
        <v>0</v>
      </c>
      <c r="H58" s="142"/>
      <c r="I58" s="227"/>
      <c r="J58" s="252">
        <v>0</v>
      </c>
      <c r="K58" s="252"/>
      <c r="L58" s="229"/>
      <c r="M58" s="229">
        <f t="shared" si="0"/>
        <v>0</v>
      </c>
      <c r="N58" s="229"/>
      <c r="O58" s="229"/>
    </row>
    <row r="59" spans="1:16" s="101" customFormat="1" ht="15.6" outlineLevel="2" x14ac:dyDescent="0.3">
      <c r="A59" s="99"/>
      <c r="B59" s="275" t="s">
        <v>67</v>
      </c>
      <c r="C59" s="99" t="s">
        <v>31</v>
      </c>
      <c r="D59" s="100">
        <v>9</v>
      </c>
      <c r="E59" s="251">
        <v>0</v>
      </c>
      <c r="F59" s="142"/>
      <c r="G59" s="142">
        <v>0</v>
      </c>
      <c r="H59" s="142"/>
      <c r="I59" s="227"/>
      <c r="J59" s="252">
        <v>0</v>
      </c>
      <c r="K59" s="252"/>
      <c r="L59" s="229"/>
      <c r="M59" s="229">
        <f t="shared" si="0"/>
        <v>0</v>
      </c>
      <c r="N59" s="229"/>
      <c r="O59" s="229"/>
    </row>
    <row r="60" spans="1:16" s="101" customFormat="1" ht="15.6" outlineLevel="2" x14ac:dyDescent="0.3">
      <c r="A60" s="99"/>
      <c r="B60" s="275" t="s">
        <v>68</v>
      </c>
      <c r="C60" s="99" t="s">
        <v>31</v>
      </c>
      <c r="D60" s="100">
        <v>2</v>
      </c>
      <c r="E60" s="251">
        <v>0</v>
      </c>
      <c r="F60" s="142"/>
      <c r="G60" s="142">
        <v>0</v>
      </c>
      <c r="H60" s="142"/>
      <c r="I60" s="227"/>
      <c r="J60" s="252">
        <v>0</v>
      </c>
      <c r="K60" s="252"/>
      <c r="L60" s="229"/>
      <c r="M60" s="229">
        <f t="shared" si="0"/>
        <v>0</v>
      </c>
      <c r="N60" s="229"/>
      <c r="O60" s="229"/>
    </row>
    <row r="61" spans="1:16" s="101" customFormat="1" ht="15.6" outlineLevel="2" x14ac:dyDescent="0.3">
      <c r="A61" s="99"/>
      <c r="B61" s="275" t="s">
        <v>69</v>
      </c>
      <c r="C61" s="99" t="s">
        <v>31</v>
      </c>
      <c r="D61" s="100">
        <v>1</v>
      </c>
      <c r="E61" s="251">
        <v>0</v>
      </c>
      <c r="F61" s="142"/>
      <c r="G61" s="142">
        <v>0</v>
      </c>
      <c r="H61" s="142"/>
      <c r="I61" s="227"/>
      <c r="J61" s="252">
        <v>0</v>
      </c>
      <c r="K61" s="252"/>
      <c r="L61" s="229"/>
      <c r="M61" s="229">
        <f t="shared" si="0"/>
        <v>0</v>
      </c>
      <c r="N61" s="229"/>
      <c r="O61" s="229"/>
    </row>
    <row r="62" spans="1:16" s="101" customFormat="1" ht="15.6" outlineLevel="2" x14ac:dyDescent="0.3">
      <c r="A62" s="99"/>
      <c r="B62" s="275" t="s">
        <v>69</v>
      </c>
      <c r="C62" s="99" t="s">
        <v>31</v>
      </c>
      <c r="D62" s="100">
        <v>4</v>
      </c>
      <c r="E62" s="251">
        <v>0</v>
      </c>
      <c r="F62" s="142"/>
      <c r="G62" s="142">
        <v>0</v>
      </c>
      <c r="H62" s="142"/>
      <c r="I62" s="227"/>
      <c r="J62" s="252">
        <v>0</v>
      </c>
      <c r="K62" s="252"/>
      <c r="L62" s="229"/>
      <c r="M62" s="229">
        <f t="shared" si="0"/>
        <v>0</v>
      </c>
      <c r="N62" s="229"/>
      <c r="O62" s="229"/>
    </row>
    <row r="63" spans="1:16" s="101" customFormat="1" ht="15.6" outlineLevel="2" x14ac:dyDescent="0.3">
      <c r="A63" s="99"/>
      <c r="B63" s="275" t="s">
        <v>70</v>
      </c>
      <c r="C63" s="99" t="s">
        <v>31</v>
      </c>
      <c r="D63" s="100">
        <v>9</v>
      </c>
      <c r="E63" s="251">
        <v>0</v>
      </c>
      <c r="F63" s="142"/>
      <c r="G63" s="142">
        <v>0</v>
      </c>
      <c r="H63" s="142"/>
      <c r="I63" s="227"/>
      <c r="J63" s="252">
        <v>0</v>
      </c>
      <c r="K63" s="252"/>
      <c r="L63" s="229"/>
      <c r="M63" s="229">
        <f t="shared" si="0"/>
        <v>0</v>
      </c>
      <c r="N63" s="229"/>
      <c r="O63" s="229"/>
    </row>
    <row r="64" spans="1:16" s="101" customFormat="1" ht="15.6" outlineLevel="2" x14ac:dyDescent="0.3">
      <c r="A64" s="99"/>
      <c r="B64" s="275" t="s">
        <v>70</v>
      </c>
      <c r="C64" s="99" t="s">
        <v>31</v>
      </c>
      <c r="D64" s="100">
        <v>5</v>
      </c>
      <c r="E64" s="251">
        <v>0</v>
      </c>
      <c r="F64" s="142"/>
      <c r="G64" s="142">
        <v>0</v>
      </c>
      <c r="H64" s="142"/>
      <c r="I64" s="227"/>
      <c r="J64" s="252">
        <v>0</v>
      </c>
      <c r="K64" s="252"/>
      <c r="L64" s="229"/>
      <c r="M64" s="229">
        <f t="shared" si="0"/>
        <v>0</v>
      </c>
      <c r="N64" s="229"/>
      <c r="O64" s="229"/>
    </row>
    <row r="65" spans="1:15" s="101" customFormat="1" ht="15.6" outlineLevel="1" x14ac:dyDescent="0.3">
      <c r="A65" s="373"/>
      <c r="B65" s="349" t="s">
        <v>6840</v>
      </c>
      <c r="C65" s="373" t="s">
        <v>31</v>
      </c>
      <c r="D65" s="374">
        <v>1</v>
      </c>
      <c r="E65" s="375">
        <v>504288.43</v>
      </c>
      <c r="F65" s="376">
        <f>E65*D65</f>
        <v>504288.43</v>
      </c>
      <c r="G65" s="376">
        <v>855301.20000000007</v>
      </c>
      <c r="H65" s="376">
        <f>G65*D65</f>
        <v>855301.20000000007</v>
      </c>
      <c r="I65" s="377">
        <f>F65+H65</f>
        <v>1359589.6300000001</v>
      </c>
      <c r="J65" s="252">
        <v>504288.43</v>
      </c>
      <c r="K65" s="109"/>
      <c r="L65" s="229"/>
      <c r="M65" s="229">
        <f t="shared" si="0"/>
        <v>855301.20000000007</v>
      </c>
      <c r="N65" s="229"/>
      <c r="O65" s="229"/>
    </row>
    <row r="66" spans="1:15" s="101" customFormat="1" ht="15.6" outlineLevel="3" x14ac:dyDescent="0.3">
      <c r="A66" s="99"/>
      <c r="B66" s="275" t="s">
        <v>71</v>
      </c>
      <c r="C66" s="99" t="s">
        <v>6820</v>
      </c>
      <c r="D66" s="100">
        <v>16.5</v>
      </c>
      <c r="E66" s="251">
        <v>0</v>
      </c>
      <c r="F66" s="142"/>
      <c r="G66" s="142">
        <v>0</v>
      </c>
      <c r="H66" s="142"/>
      <c r="I66" s="227"/>
      <c r="J66" s="252">
        <v>0</v>
      </c>
      <c r="K66" s="252"/>
      <c r="L66" s="229"/>
      <c r="M66" s="229">
        <f t="shared" si="0"/>
        <v>0</v>
      </c>
      <c r="N66" s="229"/>
      <c r="O66" s="229"/>
    </row>
    <row r="67" spans="1:15" s="101" customFormat="1" ht="15.6" outlineLevel="3" x14ac:dyDescent="0.3">
      <c r="A67" s="99"/>
      <c r="B67" s="275" t="s">
        <v>72</v>
      </c>
      <c r="C67" s="99" t="s">
        <v>855</v>
      </c>
      <c r="D67" s="112">
        <v>0.495</v>
      </c>
      <c r="E67" s="251">
        <v>0</v>
      </c>
      <c r="F67" s="142"/>
      <c r="G67" s="142">
        <v>0</v>
      </c>
      <c r="H67" s="142"/>
      <c r="I67" s="227"/>
      <c r="J67" s="252">
        <v>0</v>
      </c>
      <c r="K67" s="252"/>
      <c r="L67" s="229"/>
      <c r="M67" s="229">
        <f t="shared" si="0"/>
        <v>0</v>
      </c>
      <c r="N67" s="229"/>
      <c r="O67" s="229"/>
    </row>
    <row r="68" spans="1:15" s="101" customFormat="1" ht="15.6" outlineLevel="3" x14ac:dyDescent="0.3">
      <c r="A68" s="99"/>
      <c r="B68" s="275" t="s">
        <v>73</v>
      </c>
      <c r="C68" s="99" t="s">
        <v>31</v>
      </c>
      <c r="D68" s="127">
        <v>9</v>
      </c>
      <c r="E68" s="251">
        <v>0</v>
      </c>
      <c r="F68" s="142"/>
      <c r="G68" s="142">
        <v>0</v>
      </c>
      <c r="H68" s="142"/>
      <c r="I68" s="227"/>
      <c r="J68" s="252">
        <v>0</v>
      </c>
      <c r="K68" s="252"/>
      <c r="L68" s="229"/>
      <c r="M68" s="229">
        <f t="shared" si="0"/>
        <v>0</v>
      </c>
      <c r="N68" s="229"/>
      <c r="O68" s="229"/>
    </row>
    <row r="69" spans="1:15" s="101" customFormat="1" ht="15.6" outlineLevel="3" x14ac:dyDescent="0.3">
      <c r="A69" s="99"/>
      <c r="B69" s="275" t="s">
        <v>74</v>
      </c>
      <c r="C69" s="99" t="s">
        <v>31</v>
      </c>
      <c r="D69" s="127">
        <v>4</v>
      </c>
      <c r="E69" s="251">
        <v>0</v>
      </c>
      <c r="F69" s="142"/>
      <c r="G69" s="142">
        <v>0</v>
      </c>
      <c r="H69" s="142"/>
      <c r="I69" s="227"/>
      <c r="J69" s="252">
        <v>0</v>
      </c>
      <c r="K69" s="252"/>
      <c r="L69" s="229"/>
      <c r="M69" s="229">
        <f t="shared" si="0"/>
        <v>0</v>
      </c>
      <c r="N69" s="229"/>
      <c r="O69" s="229"/>
    </row>
    <row r="70" spans="1:15" s="101" customFormat="1" ht="15.6" outlineLevel="3" x14ac:dyDescent="0.3">
      <c r="A70" s="99"/>
      <c r="B70" s="275" t="s">
        <v>75</v>
      </c>
      <c r="C70" s="99" t="s">
        <v>6820</v>
      </c>
      <c r="D70" s="127">
        <v>0.81</v>
      </c>
      <c r="E70" s="251">
        <v>0</v>
      </c>
      <c r="F70" s="142"/>
      <c r="G70" s="142">
        <v>0</v>
      </c>
      <c r="H70" s="142"/>
      <c r="I70" s="227"/>
      <c r="J70" s="252">
        <v>0</v>
      </c>
      <c r="K70" s="252"/>
      <c r="L70" s="229"/>
      <c r="M70" s="229">
        <f t="shared" si="0"/>
        <v>0</v>
      </c>
      <c r="N70" s="229"/>
      <c r="O70" s="229"/>
    </row>
    <row r="71" spans="1:15" s="101" customFormat="1" ht="15.6" outlineLevel="3" x14ac:dyDescent="0.3">
      <c r="A71" s="99"/>
      <c r="B71" s="275" t="s">
        <v>76</v>
      </c>
      <c r="C71" s="99" t="s">
        <v>855</v>
      </c>
      <c r="D71" s="310">
        <v>2.8000000000000001E-2</v>
      </c>
      <c r="E71" s="251">
        <v>0</v>
      </c>
      <c r="F71" s="142"/>
      <c r="G71" s="142">
        <v>0</v>
      </c>
      <c r="H71" s="142"/>
      <c r="I71" s="227"/>
      <c r="J71" s="252">
        <v>0</v>
      </c>
      <c r="K71" s="252"/>
      <c r="L71" s="229"/>
      <c r="M71" s="229">
        <f t="shared" ref="M71:M134" si="7">G71</f>
        <v>0</v>
      </c>
      <c r="N71" s="229"/>
      <c r="O71" s="229"/>
    </row>
    <row r="72" spans="1:15" s="101" customFormat="1" ht="15.6" outlineLevel="3" x14ac:dyDescent="0.3">
      <c r="A72" s="99"/>
      <c r="B72" s="275" t="s">
        <v>77</v>
      </c>
      <c r="C72" s="99" t="s">
        <v>855</v>
      </c>
      <c r="D72" s="310">
        <v>3.5000000000000003E-2</v>
      </c>
      <c r="E72" s="251">
        <v>0</v>
      </c>
      <c r="F72" s="142"/>
      <c r="G72" s="142">
        <v>0</v>
      </c>
      <c r="H72" s="142"/>
      <c r="I72" s="227"/>
      <c r="J72" s="252">
        <v>0</v>
      </c>
      <c r="K72" s="252"/>
      <c r="L72" s="229"/>
      <c r="M72" s="229">
        <f t="shared" si="7"/>
        <v>0</v>
      </c>
      <c r="N72" s="229"/>
      <c r="O72" s="229"/>
    </row>
    <row r="73" spans="1:15" s="101" customFormat="1" ht="15.6" outlineLevel="3" x14ac:dyDescent="0.3">
      <c r="A73" s="99"/>
      <c r="B73" s="275" t="s">
        <v>78</v>
      </c>
      <c r="C73" s="99" t="s">
        <v>6890</v>
      </c>
      <c r="D73" s="127">
        <v>10</v>
      </c>
      <c r="E73" s="251">
        <v>0</v>
      </c>
      <c r="F73" s="142"/>
      <c r="G73" s="142">
        <v>0</v>
      </c>
      <c r="H73" s="142"/>
      <c r="I73" s="227"/>
      <c r="J73" s="252">
        <v>0</v>
      </c>
      <c r="K73" s="252"/>
      <c r="L73" s="229"/>
      <c r="M73" s="229">
        <f t="shared" si="7"/>
        <v>0</v>
      </c>
      <c r="N73" s="229"/>
      <c r="O73" s="229"/>
    </row>
    <row r="74" spans="1:15" s="101" customFormat="1" ht="15.6" outlineLevel="3" x14ac:dyDescent="0.3">
      <c r="A74" s="99"/>
      <c r="B74" s="275" t="s">
        <v>79</v>
      </c>
      <c r="C74" s="99" t="s">
        <v>855</v>
      </c>
      <c r="D74" s="310">
        <v>2.7E-2</v>
      </c>
      <c r="E74" s="251">
        <v>0</v>
      </c>
      <c r="F74" s="142"/>
      <c r="G74" s="142">
        <v>0</v>
      </c>
      <c r="H74" s="142"/>
      <c r="I74" s="227"/>
      <c r="J74" s="252">
        <v>0</v>
      </c>
      <c r="K74" s="252"/>
      <c r="L74" s="229"/>
      <c r="M74" s="229">
        <f t="shared" si="7"/>
        <v>0</v>
      </c>
      <c r="N74" s="229"/>
      <c r="O74" s="229"/>
    </row>
    <row r="75" spans="1:15" s="101" customFormat="1" ht="15.6" outlineLevel="3" x14ac:dyDescent="0.3">
      <c r="A75" s="99"/>
      <c r="B75" s="275" t="s">
        <v>80</v>
      </c>
      <c r="C75" s="99" t="s">
        <v>31</v>
      </c>
      <c r="D75" s="127">
        <v>42</v>
      </c>
      <c r="E75" s="251">
        <v>0</v>
      </c>
      <c r="F75" s="142"/>
      <c r="G75" s="142">
        <v>0</v>
      </c>
      <c r="H75" s="142"/>
      <c r="I75" s="227"/>
      <c r="J75" s="252">
        <v>0</v>
      </c>
      <c r="K75" s="252"/>
      <c r="L75" s="229"/>
      <c r="M75" s="229">
        <f t="shared" si="7"/>
        <v>0</v>
      </c>
      <c r="N75" s="229"/>
      <c r="O75" s="229"/>
    </row>
    <row r="76" spans="1:15" s="101" customFormat="1" ht="15.6" outlineLevel="3" x14ac:dyDescent="0.3">
      <c r="A76" s="99"/>
      <c r="B76" s="275" t="s">
        <v>81</v>
      </c>
      <c r="C76" s="99" t="s">
        <v>31</v>
      </c>
      <c r="D76" s="127">
        <v>42</v>
      </c>
      <c r="E76" s="251">
        <v>0</v>
      </c>
      <c r="F76" s="142"/>
      <c r="G76" s="142">
        <v>0</v>
      </c>
      <c r="H76" s="142"/>
      <c r="I76" s="227"/>
      <c r="J76" s="252">
        <v>0</v>
      </c>
      <c r="K76" s="252"/>
      <c r="L76" s="229"/>
      <c r="M76" s="229">
        <f t="shared" si="7"/>
        <v>0</v>
      </c>
      <c r="N76" s="229"/>
      <c r="O76" s="229"/>
    </row>
    <row r="77" spans="1:15" s="101" customFormat="1" ht="15.6" outlineLevel="3" x14ac:dyDescent="0.3">
      <c r="A77" s="99"/>
      <c r="B77" s="275" t="s">
        <v>6841</v>
      </c>
      <c r="C77" s="99" t="s">
        <v>31</v>
      </c>
      <c r="D77" s="127">
        <v>1</v>
      </c>
      <c r="E77" s="251">
        <v>0</v>
      </c>
      <c r="F77" s="142"/>
      <c r="G77" s="142">
        <v>0</v>
      </c>
      <c r="H77" s="142"/>
      <c r="I77" s="227"/>
      <c r="J77" s="252">
        <v>0</v>
      </c>
      <c r="K77" s="252"/>
      <c r="L77" s="229"/>
      <c r="M77" s="229">
        <f t="shared" si="7"/>
        <v>0</v>
      </c>
      <c r="N77" s="229"/>
      <c r="O77" s="229"/>
    </row>
    <row r="78" spans="1:15" s="101" customFormat="1" ht="15.6" outlineLevel="3" x14ac:dyDescent="0.3">
      <c r="A78" s="99"/>
      <c r="B78" s="275" t="s">
        <v>82</v>
      </c>
      <c r="C78" s="99" t="s">
        <v>855</v>
      </c>
      <c r="D78" s="310">
        <v>0.105</v>
      </c>
      <c r="E78" s="251">
        <v>0</v>
      </c>
      <c r="F78" s="142"/>
      <c r="G78" s="142">
        <v>0</v>
      </c>
      <c r="H78" s="142"/>
      <c r="I78" s="227"/>
      <c r="J78" s="252">
        <v>0</v>
      </c>
      <c r="K78" s="252"/>
      <c r="L78" s="229"/>
      <c r="M78" s="229">
        <f t="shared" si="7"/>
        <v>0</v>
      </c>
      <c r="N78" s="229"/>
      <c r="O78" s="229"/>
    </row>
    <row r="79" spans="1:15" s="101" customFormat="1" ht="15.6" outlineLevel="3" x14ac:dyDescent="0.3">
      <c r="A79" s="99"/>
      <c r="B79" s="275" t="s">
        <v>83</v>
      </c>
      <c r="C79" s="99" t="s">
        <v>855</v>
      </c>
      <c r="D79" s="310">
        <v>0.12</v>
      </c>
      <c r="E79" s="251">
        <v>0</v>
      </c>
      <c r="F79" s="142"/>
      <c r="G79" s="142">
        <v>0</v>
      </c>
      <c r="H79" s="142"/>
      <c r="I79" s="227"/>
      <c r="J79" s="252">
        <v>0</v>
      </c>
      <c r="K79" s="252"/>
      <c r="L79" s="229"/>
      <c r="M79" s="229">
        <f t="shared" si="7"/>
        <v>0</v>
      </c>
      <c r="N79" s="229"/>
      <c r="O79" s="229"/>
    </row>
    <row r="80" spans="1:15" s="101" customFormat="1" ht="15.6" outlineLevel="3" x14ac:dyDescent="0.3">
      <c r="A80" s="99"/>
      <c r="B80" s="275" t="s">
        <v>84</v>
      </c>
      <c r="C80" s="99" t="s">
        <v>855</v>
      </c>
      <c r="D80" s="310">
        <v>3.5000000000000003E-2</v>
      </c>
      <c r="E80" s="251">
        <v>0</v>
      </c>
      <c r="F80" s="142"/>
      <c r="G80" s="142">
        <v>0</v>
      </c>
      <c r="H80" s="142"/>
      <c r="I80" s="227"/>
      <c r="J80" s="252">
        <v>0</v>
      </c>
      <c r="K80" s="252"/>
      <c r="L80" s="229"/>
      <c r="M80" s="229">
        <f t="shared" si="7"/>
        <v>0</v>
      </c>
      <c r="N80" s="229"/>
      <c r="O80" s="229"/>
    </row>
    <row r="81" spans="1:15" s="101" customFormat="1" ht="15.6" outlineLevel="3" x14ac:dyDescent="0.3">
      <c r="A81" s="99"/>
      <c r="B81" s="275" t="s">
        <v>85</v>
      </c>
      <c r="C81" s="99" t="s">
        <v>31</v>
      </c>
      <c r="D81" s="127">
        <v>12</v>
      </c>
      <c r="E81" s="251">
        <v>0</v>
      </c>
      <c r="F81" s="142"/>
      <c r="G81" s="142">
        <v>0</v>
      </c>
      <c r="H81" s="142"/>
      <c r="I81" s="227"/>
      <c r="J81" s="252">
        <v>0</v>
      </c>
      <c r="K81" s="252"/>
      <c r="L81" s="229"/>
      <c r="M81" s="229">
        <f t="shared" si="7"/>
        <v>0</v>
      </c>
      <c r="N81" s="229"/>
      <c r="O81" s="229"/>
    </row>
    <row r="82" spans="1:15" s="101" customFormat="1" ht="15.6" outlineLevel="3" x14ac:dyDescent="0.3">
      <c r="A82" s="99"/>
      <c r="B82" s="275" t="s">
        <v>86</v>
      </c>
      <c r="C82" s="99" t="s">
        <v>31</v>
      </c>
      <c r="D82" s="127">
        <v>8</v>
      </c>
      <c r="E82" s="251">
        <v>0</v>
      </c>
      <c r="F82" s="142"/>
      <c r="G82" s="142">
        <v>0</v>
      </c>
      <c r="H82" s="142"/>
      <c r="I82" s="227"/>
      <c r="J82" s="252">
        <v>0</v>
      </c>
      <c r="K82" s="252"/>
      <c r="L82" s="229"/>
      <c r="M82" s="229">
        <f t="shared" si="7"/>
        <v>0</v>
      </c>
      <c r="N82" s="229"/>
      <c r="O82" s="229"/>
    </row>
    <row r="83" spans="1:15" s="101" customFormat="1" ht="15.6" outlineLevel="3" x14ac:dyDescent="0.3">
      <c r="A83" s="99"/>
      <c r="B83" s="275" t="s">
        <v>87</v>
      </c>
      <c r="C83" s="99" t="s">
        <v>31</v>
      </c>
      <c r="D83" s="127">
        <v>8</v>
      </c>
      <c r="E83" s="251">
        <v>0</v>
      </c>
      <c r="F83" s="142"/>
      <c r="G83" s="142">
        <v>0</v>
      </c>
      <c r="H83" s="142"/>
      <c r="I83" s="227"/>
      <c r="J83" s="252">
        <v>0</v>
      </c>
      <c r="K83" s="252"/>
      <c r="L83" s="229"/>
      <c r="M83" s="229">
        <f t="shared" si="7"/>
        <v>0</v>
      </c>
      <c r="N83" s="229"/>
      <c r="O83" s="229"/>
    </row>
    <row r="84" spans="1:15" s="101" customFormat="1" ht="26.4" outlineLevel="3" x14ac:dyDescent="0.3">
      <c r="A84" s="99"/>
      <c r="B84" s="275" t="s">
        <v>88</v>
      </c>
      <c r="C84" s="99" t="s">
        <v>6814</v>
      </c>
      <c r="D84" s="127">
        <v>21</v>
      </c>
      <c r="E84" s="251">
        <v>0</v>
      </c>
      <c r="F84" s="142"/>
      <c r="G84" s="142">
        <v>0</v>
      </c>
      <c r="H84" s="142"/>
      <c r="I84" s="227"/>
      <c r="J84" s="252">
        <v>0</v>
      </c>
      <c r="K84" s="252"/>
      <c r="L84" s="229"/>
      <c r="M84" s="229">
        <f t="shared" si="7"/>
        <v>0</v>
      </c>
      <c r="N84" s="229"/>
      <c r="O84" s="229"/>
    </row>
    <row r="85" spans="1:15" s="101" customFormat="1" ht="26.4" outlineLevel="3" x14ac:dyDescent="0.3">
      <c r="A85" s="99"/>
      <c r="B85" s="275" t="s">
        <v>89</v>
      </c>
      <c r="C85" s="99" t="s">
        <v>6814</v>
      </c>
      <c r="D85" s="127">
        <v>21.7</v>
      </c>
      <c r="E85" s="251">
        <v>0</v>
      </c>
      <c r="F85" s="142"/>
      <c r="G85" s="142">
        <v>0</v>
      </c>
      <c r="H85" s="142"/>
      <c r="I85" s="227"/>
      <c r="J85" s="252">
        <v>0</v>
      </c>
      <c r="K85" s="252"/>
      <c r="L85" s="229"/>
      <c r="M85" s="229">
        <f t="shared" si="7"/>
        <v>0</v>
      </c>
      <c r="N85" s="229"/>
      <c r="O85" s="229"/>
    </row>
    <row r="86" spans="1:15" s="101" customFormat="1" ht="15.6" outlineLevel="3" x14ac:dyDescent="0.3">
      <c r="A86" s="99"/>
      <c r="B86" s="275" t="s">
        <v>90</v>
      </c>
      <c r="C86" s="99" t="s">
        <v>6820</v>
      </c>
      <c r="D86" s="127">
        <v>0.52</v>
      </c>
      <c r="E86" s="251">
        <v>0</v>
      </c>
      <c r="F86" s="142"/>
      <c r="G86" s="142">
        <v>0</v>
      </c>
      <c r="H86" s="142"/>
      <c r="I86" s="227"/>
      <c r="J86" s="252">
        <v>0</v>
      </c>
      <c r="K86" s="252"/>
      <c r="L86" s="229"/>
      <c r="M86" s="229">
        <f t="shared" si="7"/>
        <v>0</v>
      </c>
      <c r="N86" s="229"/>
      <c r="O86" s="229"/>
    </row>
    <row r="87" spans="1:15" s="101" customFormat="1" ht="15.6" outlineLevel="3" x14ac:dyDescent="0.3">
      <c r="A87" s="99"/>
      <c r="B87" s="275" t="s">
        <v>91</v>
      </c>
      <c r="C87" s="99" t="s">
        <v>6890</v>
      </c>
      <c r="D87" s="127">
        <v>144</v>
      </c>
      <c r="E87" s="251">
        <v>0</v>
      </c>
      <c r="F87" s="142"/>
      <c r="G87" s="142">
        <v>0</v>
      </c>
      <c r="H87" s="142"/>
      <c r="I87" s="227"/>
      <c r="J87" s="252">
        <v>0</v>
      </c>
      <c r="K87" s="252"/>
      <c r="L87" s="229"/>
      <c r="M87" s="229">
        <f t="shared" si="7"/>
        <v>0</v>
      </c>
      <c r="N87" s="229"/>
      <c r="O87" s="229"/>
    </row>
    <row r="88" spans="1:15" s="101" customFormat="1" ht="15.6" outlineLevel="3" x14ac:dyDescent="0.3">
      <c r="A88" s="99"/>
      <c r="B88" s="275" t="s">
        <v>6842</v>
      </c>
      <c r="C88" s="99" t="s">
        <v>6890</v>
      </c>
      <c r="D88" s="127">
        <v>13</v>
      </c>
      <c r="E88" s="251">
        <v>0</v>
      </c>
      <c r="F88" s="142"/>
      <c r="G88" s="142">
        <v>0</v>
      </c>
      <c r="H88" s="142"/>
      <c r="I88" s="227"/>
      <c r="J88" s="252">
        <v>0</v>
      </c>
      <c r="K88" s="252"/>
      <c r="L88" s="229"/>
      <c r="M88" s="229">
        <f t="shared" si="7"/>
        <v>0</v>
      </c>
      <c r="N88" s="229"/>
      <c r="O88" s="229"/>
    </row>
    <row r="89" spans="1:15" s="101" customFormat="1" ht="15.6" outlineLevel="3" x14ac:dyDescent="0.3">
      <c r="A89" s="99"/>
      <c r="B89" s="275" t="s">
        <v>92</v>
      </c>
      <c r="C89" s="99" t="s">
        <v>31</v>
      </c>
      <c r="D89" s="127">
        <v>40</v>
      </c>
      <c r="E89" s="251">
        <v>0</v>
      </c>
      <c r="F89" s="142"/>
      <c r="G89" s="142">
        <v>0</v>
      </c>
      <c r="H89" s="142"/>
      <c r="I89" s="227"/>
      <c r="J89" s="252">
        <v>0</v>
      </c>
      <c r="K89" s="252"/>
      <c r="L89" s="229"/>
      <c r="M89" s="229">
        <f t="shared" si="7"/>
        <v>0</v>
      </c>
      <c r="N89" s="229"/>
      <c r="O89" s="229"/>
    </row>
    <row r="90" spans="1:15" s="101" customFormat="1" ht="15.6" outlineLevel="3" x14ac:dyDescent="0.3">
      <c r="A90" s="99"/>
      <c r="B90" s="275" t="s">
        <v>93</v>
      </c>
      <c r="C90" s="99" t="s">
        <v>31</v>
      </c>
      <c r="D90" s="127">
        <v>315</v>
      </c>
      <c r="E90" s="251">
        <v>0</v>
      </c>
      <c r="F90" s="142"/>
      <c r="G90" s="142">
        <v>0</v>
      </c>
      <c r="H90" s="142"/>
      <c r="I90" s="227"/>
      <c r="J90" s="252">
        <v>0</v>
      </c>
      <c r="K90" s="252"/>
      <c r="L90" s="229"/>
      <c r="M90" s="229">
        <f t="shared" si="7"/>
        <v>0</v>
      </c>
      <c r="N90" s="229"/>
      <c r="O90" s="229"/>
    </row>
    <row r="91" spans="1:15" s="101" customFormat="1" ht="15.6" outlineLevel="3" x14ac:dyDescent="0.3">
      <c r="A91" s="99"/>
      <c r="B91" s="275" t="s">
        <v>80</v>
      </c>
      <c r="C91" s="99" t="s">
        <v>31</v>
      </c>
      <c r="D91" s="127">
        <v>95</v>
      </c>
      <c r="E91" s="251">
        <v>0</v>
      </c>
      <c r="F91" s="142"/>
      <c r="G91" s="142">
        <v>0</v>
      </c>
      <c r="H91" s="142"/>
      <c r="I91" s="227"/>
      <c r="J91" s="252">
        <v>0</v>
      </c>
      <c r="K91" s="252"/>
      <c r="L91" s="229"/>
      <c r="M91" s="229">
        <f t="shared" si="7"/>
        <v>0</v>
      </c>
      <c r="N91" s="229"/>
      <c r="O91" s="229"/>
    </row>
    <row r="92" spans="1:15" s="101" customFormat="1" ht="15.6" outlineLevel="3" x14ac:dyDescent="0.3">
      <c r="A92" s="99"/>
      <c r="B92" s="275" t="s">
        <v>81</v>
      </c>
      <c r="C92" s="99" t="s">
        <v>31</v>
      </c>
      <c r="D92" s="127">
        <v>140</v>
      </c>
      <c r="E92" s="251">
        <v>0</v>
      </c>
      <c r="F92" s="142"/>
      <c r="G92" s="142">
        <v>0</v>
      </c>
      <c r="H92" s="142"/>
      <c r="I92" s="227"/>
      <c r="J92" s="252">
        <v>0</v>
      </c>
      <c r="K92" s="252"/>
      <c r="L92" s="229"/>
      <c r="M92" s="229">
        <f t="shared" si="7"/>
        <v>0</v>
      </c>
      <c r="N92" s="229"/>
      <c r="O92" s="229"/>
    </row>
    <row r="93" spans="1:15" s="101" customFormat="1" ht="15.6" outlineLevel="3" x14ac:dyDescent="0.3">
      <c r="A93" s="99"/>
      <c r="B93" s="275" t="s">
        <v>6843</v>
      </c>
      <c r="C93" s="99" t="s">
        <v>31</v>
      </c>
      <c r="D93" s="127">
        <v>1</v>
      </c>
      <c r="E93" s="251">
        <v>0</v>
      </c>
      <c r="F93" s="142"/>
      <c r="G93" s="142">
        <v>0</v>
      </c>
      <c r="H93" s="142"/>
      <c r="I93" s="227"/>
      <c r="J93" s="252">
        <v>0</v>
      </c>
      <c r="K93" s="252"/>
      <c r="L93" s="229"/>
      <c r="M93" s="229">
        <f t="shared" si="7"/>
        <v>0</v>
      </c>
      <c r="N93" s="229"/>
      <c r="O93" s="229"/>
    </row>
    <row r="94" spans="1:15" s="101" customFormat="1" ht="15.6" outlineLevel="3" x14ac:dyDescent="0.3">
      <c r="A94" s="99"/>
      <c r="B94" s="275" t="s">
        <v>82</v>
      </c>
      <c r="C94" s="99" t="s">
        <v>855</v>
      </c>
      <c r="D94" s="310">
        <v>0.63200000000000001</v>
      </c>
      <c r="E94" s="251">
        <v>0</v>
      </c>
      <c r="F94" s="142"/>
      <c r="G94" s="142">
        <v>0</v>
      </c>
      <c r="H94" s="142"/>
      <c r="I94" s="227"/>
      <c r="J94" s="252">
        <v>0</v>
      </c>
      <c r="K94" s="252"/>
      <c r="L94" s="229"/>
      <c r="M94" s="229">
        <f t="shared" si="7"/>
        <v>0</v>
      </c>
      <c r="N94" s="229"/>
      <c r="O94" s="229"/>
    </row>
    <row r="95" spans="1:15" s="101" customFormat="1" ht="15.6" outlineLevel="3" x14ac:dyDescent="0.3">
      <c r="A95" s="99"/>
      <c r="B95" s="275" t="s">
        <v>94</v>
      </c>
      <c r="C95" s="99" t="s">
        <v>855</v>
      </c>
      <c r="D95" s="310">
        <v>0.129</v>
      </c>
      <c r="E95" s="251">
        <v>0</v>
      </c>
      <c r="F95" s="142"/>
      <c r="G95" s="142">
        <v>0</v>
      </c>
      <c r="H95" s="142"/>
      <c r="I95" s="227"/>
      <c r="J95" s="252">
        <v>0</v>
      </c>
      <c r="K95" s="252"/>
      <c r="L95" s="229"/>
      <c r="M95" s="229">
        <f t="shared" si="7"/>
        <v>0</v>
      </c>
      <c r="N95" s="229"/>
      <c r="O95" s="229"/>
    </row>
    <row r="96" spans="1:15" s="101" customFormat="1" ht="15.6" outlineLevel="3" x14ac:dyDescent="0.3">
      <c r="A96" s="99"/>
      <c r="B96" s="275" t="s">
        <v>95</v>
      </c>
      <c r="C96" s="99" t="s">
        <v>855</v>
      </c>
      <c r="D96" s="310">
        <v>4.4999999999999998E-2</v>
      </c>
      <c r="E96" s="251">
        <v>0</v>
      </c>
      <c r="F96" s="142"/>
      <c r="G96" s="142">
        <v>0</v>
      </c>
      <c r="H96" s="142"/>
      <c r="I96" s="227"/>
      <c r="J96" s="252">
        <v>0</v>
      </c>
      <c r="K96" s="252"/>
      <c r="L96" s="229"/>
      <c r="M96" s="229">
        <f t="shared" si="7"/>
        <v>0</v>
      </c>
      <c r="N96" s="229"/>
      <c r="O96" s="229"/>
    </row>
    <row r="97" spans="1:15" s="101" customFormat="1" ht="15.6" outlineLevel="3" x14ac:dyDescent="0.3">
      <c r="A97" s="99"/>
      <c r="B97" s="275" t="s">
        <v>84</v>
      </c>
      <c r="C97" s="99" t="s">
        <v>855</v>
      </c>
      <c r="D97" s="310">
        <v>5.1999999999999998E-2</v>
      </c>
      <c r="E97" s="251">
        <v>0</v>
      </c>
      <c r="F97" s="142"/>
      <c r="G97" s="142">
        <v>0</v>
      </c>
      <c r="H97" s="142"/>
      <c r="I97" s="227"/>
      <c r="J97" s="252">
        <v>0</v>
      </c>
      <c r="K97" s="252"/>
      <c r="L97" s="229"/>
      <c r="M97" s="229">
        <f t="shared" si="7"/>
        <v>0</v>
      </c>
      <c r="N97" s="229"/>
      <c r="O97" s="229"/>
    </row>
    <row r="98" spans="1:15" s="101" customFormat="1" ht="15.6" outlineLevel="3" x14ac:dyDescent="0.3">
      <c r="A98" s="99"/>
      <c r="B98" s="275" t="s">
        <v>87</v>
      </c>
      <c r="C98" s="99" t="s">
        <v>31</v>
      </c>
      <c r="D98" s="127">
        <v>8</v>
      </c>
      <c r="E98" s="251">
        <v>0</v>
      </c>
      <c r="F98" s="142"/>
      <c r="G98" s="142">
        <v>0</v>
      </c>
      <c r="H98" s="142"/>
      <c r="I98" s="227"/>
      <c r="J98" s="252">
        <v>0</v>
      </c>
      <c r="K98" s="252"/>
      <c r="L98" s="229"/>
      <c r="M98" s="229">
        <f t="shared" si="7"/>
        <v>0</v>
      </c>
      <c r="N98" s="229"/>
      <c r="O98" s="229"/>
    </row>
    <row r="99" spans="1:15" s="101" customFormat="1" ht="15.6" outlineLevel="3" x14ac:dyDescent="0.3">
      <c r="A99" s="99"/>
      <c r="B99" s="275" t="s">
        <v>85</v>
      </c>
      <c r="C99" s="99" t="s">
        <v>31</v>
      </c>
      <c r="D99" s="127">
        <v>14</v>
      </c>
      <c r="E99" s="251">
        <v>0</v>
      </c>
      <c r="F99" s="142"/>
      <c r="G99" s="142">
        <v>0</v>
      </c>
      <c r="H99" s="142"/>
      <c r="I99" s="227"/>
      <c r="J99" s="252">
        <v>0</v>
      </c>
      <c r="K99" s="252"/>
      <c r="L99" s="229"/>
      <c r="M99" s="229">
        <f t="shared" si="7"/>
        <v>0</v>
      </c>
      <c r="N99" s="229"/>
      <c r="O99" s="229"/>
    </row>
    <row r="100" spans="1:15" s="101" customFormat="1" ht="15.6" outlineLevel="3" x14ac:dyDescent="0.3">
      <c r="A100" s="99"/>
      <c r="B100" s="275" t="s">
        <v>96</v>
      </c>
      <c r="C100" s="99" t="s">
        <v>31</v>
      </c>
      <c r="D100" s="127">
        <v>24</v>
      </c>
      <c r="E100" s="251">
        <v>0</v>
      </c>
      <c r="F100" s="142"/>
      <c r="G100" s="142">
        <v>0</v>
      </c>
      <c r="H100" s="142"/>
      <c r="I100" s="227"/>
      <c r="J100" s="252">
        <v>0</v>
      </c>
      <c r="K100" s="252"/>
      <c r="L100" s="229"/>
      <c r="M100" s="229">
        <f t="shared" si="7"/>
        <v>0</v>
      </c>
      <c r="N100" s="229"/>
      <c r="O100" s="229"/>
    </row>
    <row r="101" spans="1:15" s="101" customFormat="1" ht="15.6" outlineLevel="3" x14ac:dyDescent="0.3">
      <c r="A101" s="99"/>
      <c r="B101" s="275" t="s">
        <v>6844</v>
      </c>
      <c r="C101" s="99" t="s">
        <v>6820</v>
      </c>
      <c r="D101" s="127">
        <v>0.7</v>
      </c>
      <c r="E101" s="251">
        <v>0</v>
      </c>
      <c r="F101" s="142"/>
      <c r="G101" s="142">
        <v>0</v>
      </c>
      <c r="H101" s="142"/>
      <c r="I101" s="227"/>
      <c r="J101" s="252">
        <v>0</v>
      </c>
      <c r="K101" s="252"/>
      <c r="L101" s="229"/>
      <c r="M101" s="229">
        <f t="shared" si="7"/>
        <v>0</v>
      </c>
      <c r="N101" s="229"/>
      <c r="O101" s="229"/>
    </row>
    <row r="102" spans="1:15" s="101" customFormat="1" ht="15.6" outlineLevel="3" x14ac:dyDescent="0.3">
      <c r="A102" s="99"/>
      <c r="B102" s="275" t="s">
        <v>76</v>
      </c>
      <c r="C102" s="99" t="s">
        <v>855</v>
      </c>
      <c r="D102" s="310">
        <v>4.3999999999999997E-2</v>
      </c>
      <c r="E102" s="251">
        <v>0</v>
      </c>
      <c r="F102" s="142"/>
      <c r="G102" s="142">
        <v>0</v>
      </c>
      <c r="H102" s="142"/>
      <c r="I102" s="227"/>
      <c r="J102" s="252">
        <v>0</v>
      </c>
      <c r="K102" s="252"/>
      <c r="L102" s="229"/>
      <c r="M102" s="229">
        <f t="shared" si="7"/>
        <v>0</v>
      </c>
      <c r="N102" s="229"/>
      <c r="O102" s="229"/>
    </row>
    <row r="103" spans="1:15" s="103" customFormat="1" ht="15.6" outlineLevel="1" x14ac:dyDescent="0.3">
      <c r="A103" s="373"/>
      <c r="B103" s="349" t="s">
        <v>97</v>
      </c>
      <c r="C103" s="373" t="s">
        <v>6820</v>
      </c>
      <c r="D103" s="374">
        <v>41.2</v>
      </c>
      <c r="E103" s="375">
        <v>44343.5</v>
      </c>
      <c r="F103" s="376">
        <f>E103*D103</f>
        <v>1826952.2000000002</v>
      </c>
      <c r="G103" s="376">
        <v>47372</v>
      </c>
      <c r="H103" s="376">
        <f>G103*D103</f>
        <v>1951726.4000000001</v>
      </c>
      <c r="I103" s="377">
        <f>F103+H103</f>
        <v>3778678.6000000006</v>
      </c>
      <c r="J103" s="252">
        <v>44343.5</v>
      </c>
      <c r="K103" s="252"/>
      <c r="L103" s="229"/>
      <c r="M103" s="229">
        <f t="shared" si="7"/>
        <v>47372</v>
      </c>
      <c r="N103" s="229"/>
      <c r="O103" s="229"/>
    </row>
    <row r="104" spans="1:15" s="101" customFormat="1" ht="15.6" outlineLevel="3" x14ac:dyDescent="0.3">
      <c r="A104" s="99"/>
      <c r="B104" s="275" t="s">
        <v>98</v>
      </c>
      <c r="C104" s="99" t="s">
        <v>6820</v>
      </c>
      <c r="D104" s="127">
        <v>41.2</v>
      </c>
      <c r="E104" s="251">
        <v>0</v>
      </c>
      <c r="F104" s="142"/>
      <c r="G104" s="142">
        <v>0</v>
      </c>
      <c r="H104" s="142"/>
      <c r="I104" s="227"/>
      <c r="J104" s="252">
        <v>0</v>
      </c>
      <c r="K104" s="252"/>
      <c r="L104" s="229"/>
      <c r="M104" s="229">
        <f t="shared" si="7"/>
        <v>0</v>
      </c>
      <c r="N104" s="229"/>
      <c r="O104" s="229"/>
    </row>
    <row r="105" spans="1:15" s="101" customFormat="1" ht="15.6" outlineLevel="3" x14ac:dyDescent="0.3">
      <c r="A105" s="99"/>
      <c r="B105" s="275" t="s">
        <v>76</v>
      </c>
      <c r="C105" s="99" t="s">
        <v>855</v>
      </c>
      <c r="D105" s="310">
        <v>2.7959999999999998</v>
      </c>
      <c r="E105" s="251">
        <v>0</v>
      </c>
      <c r="F105" s="142"/>
      <c r="G105" s="142">
        <v>0</v>
      </c>
      <c r="H105" s="142"/>
      <c r="I105" s="227"/>
      <c r="J105" s="252">
        <v>0</v>
      </c>
      <c r="K105" s="252"/>
      <c r="L105" s="229"/>
      <c r="M105" s="229">
        <f t="shared" si="7"/>
        <v>0</v>
      </c>
      <c r="N105" s="229"/>
      <c r="O105" s="229"/>
    </row>
    <row r="106" spans="1:15" s="101" customFormat="1" ht="15.6" outlineLevel="3" x14ac:dyDescent="0.3">
      <c r="A106" s="99"/>
      <c r="B106" s="275" t="s">
        <v>99</v>
      </c>
      <c r="C106" s="99" t="s">
        <v>6814</v>
      </c>
      <c r="D106" s="127">
        <v>370</v>
      </c>
      <c r="E106" s="251">
        <v>0</v>
      </c>
      <c r="F106" s="142"/>
      <c r="G106" s="142">
        <v>0</v>
      </c>
      <c r="H106" s="142"/>
      <c r="I106" s="227"/>
      <c r="J106" s="252">
        <v>0</v>
      </c>
      <c r="K106" s="252"/>
      <c r="L106" s="229"/>
      <c r="M106" s="229">
        <f t="shared" si="7"/>
        <v>0</v>
      </c>
      <c r="N106" s="229"/>
      <c r="O106" s="229"/>
    </row>
    <row r="107" spans="1:15" s="101" customFormat="1" ht="15.6" outlineLevel="3" x14ac:dyDescent="0.3">
      <c r="A107" s="99"/>
      <c r="B107" s="275" t="s">
        <v>100</v>
      </c>
      <c r="C107" s="99" t="s">
        <v>6890</v>
      </c>
      <c r="D107" s="127">
        <v>510</v>
      </c>
      <c r="E107" s="251">
        <v>0</v>
      </c>
      <c r="F107" s="142"/>
      <c r="G107" s="142">
        <v>0</v>
      </c>
      <c r="H107" s="142"/>
      <c r="I107" s="227"/>
      <c r="J107" s="252">
        <v>0</v>
      </c>
      <c r="K107" s="252"/>
      <c r="L107" s="229"/>
      <c r="M107" s="229">
        <f t="shared" si="7"/>
        <v>0</v>
      </c>
      <c r="N107" s="229"/>
      <c r="O107" s="229"/>
    </row>
    <row r="108" spans="1:15" s="101" customFormat="1" ht="15.6" outlineLevel="3" x14ac:dyDescent="0.3">
      <c r="A108" s="99"/>
      <c r="B108" s="275" t="s">
        <v>101</v>
      </c>
      <c r="C108" s="99" t="s">
        <v>855</v>
      </c>
      <c r="D108" s="310">
        <v>8.7999999999999995E-2</v>
      </c>
      <c r="E108" s="251">
        <v>0</v>
      </c>
      <c r="F108" s="142"/>
      <c r="G108" s="142">
        <v>0</v>
      </c>
      <c r="H108" s="142"/>
      <c r="I108" s="227"/>
      <c r="J108" s="252">
        <v>0</v>
      </c>
      <c r="K108" s="252"/>
      <c r="L108" s="229"/>
      <c r="M108" s="229">
        <f t="shared" si="7"/>
        <v>0</v>
      </c>
      <c r="N108" s="229"/>
      <c r="O108" s="229"/>
    </row>
    <row r="109" spans="1:15" s="101" customFormat="1" ht="15.6" outlineLevel="3" x14ac:dyDescent="0.3">
      <c r="A109" s="99"/>
      <c r="B109" s="275" t="s">
        <v>87</v>
      </c>
      <c r="C109" s="99" t="s">
        <v>31</v>
      </c>
      <c r="D109" s="127">
        <v>48</v>
      </c>
      <c r="E109" s="251">
        <v>0</v>
      </c>
      <c r="F109" s="142"/>
      <c r="G109" s="142">
        <v>0</v>
      </c>
      <c r="H109" s="142"/>
      <c r="I109" s="227"/>
      <c r="J109" s="252">
        <v>0</v>
      </c>
      <c r="K109" s="252"/>
      <c r="L109" s="229"/>
      <c r="M109" s="229">
        <f t="shared" si="7"/>
        <v>0</v>
      </c>
      <c r="N109" s="229"/>
      <c r="O109" s="229"/>
    </row>
    <row r="110" spans="1:15" s="101" customFormat="1" ht="15.6" outlineLevel="3" x14ac:dyDescent="0.3">
      <c r="A110" s="99"/>
      <c r="B110" s="275" t="s">
        <v>102</v>
      </c>
      <c r="C110" s="99" t="s">
        <v>31</v>
      </c>
      <c r="D110" s="100">
        <v>18</v>
      </c>
      <c r="E110" s="251">
        <v>0</v>
      </c>
      <c r="F110" s="142"/>
      <c r="G110" s="142">
        <v>0</v>
      </c>
      <c r="H110" s="142"/>
      <c r="I110" s="227"/>
      <c r="J110" s="252">
        <v>0</v>
      </c>
      <c r="K110" s="252"/>
      <c r="L110" s="229"/>
      <c r="M110" s="229">
        <f t="shared" si="7"/>
        <v>0</v>
      </c>
      <c r="N110" s="229"/>
      <c r="O110" s="229"/>
    </row>
    <row r="111" spans="1:15" s="101" customFormat="1" ht="15.6" outlineLevel="3" x14ac:dyDescent="0.3">
      <c r="A111" s="99"/>
      <c r="B111" s="275" t="s">
        <v>84</v>
      </c>
      <c r="C111" s="99" t="s">
        <v>855</v>
      </c>
      <c r="D111" s="112">
        <v>0.95399999999999996</v>
      </c>
      <c r="E111" s="251">
        <v>0</v>
      </c>
      <c r="F111" s="142"/>
      <c r="G111" s="142">
        <v>0</v>
      </c>
      <c r="H111" s="142"/>
      <c r="I111" s="227"/>
      <c r="J111" s="252">
        <v>0</v>
      </c>
      <c r="K111" s="252"/>
      <c r="L111" s="229"/>
      <c r="M111" s="229">
        <f t="shared" si="7"/>
        <v>0</v>
      </c>
      <c r="N111" s="229"/>
      <c r="O111" s="229"/>
    </row>
    <row r="112" spans="1:15" s="101" customFormat="1" ht="15.6" outlineLevel="3" x14ac:dyDescent="0.3">
      <c r="A112" s="99"/>
      <c r="B112" s="275" t="s">
        <v>87</v>
      </c>
      <c r="C112" s="99" t="s">
        <v>31</v>
      </c>
      <c r="D112" s="100">
        <v>36</v>
      </c>
      <c r="E112" s="251">
        <v>0</v>
      </c>
      <c r="F112" s="142"/>
      <c r="G112" s="142">
        <v>0</v>
      </c>
      <c r="H112" s="142"/>
      <c r="I112" s="227"/>
      <c r="J112" s="252">
        <v>0</v>
      </c>
      <c r="K112" s="252"/>
      <c r="L112" s="229"/>
      <c r="M112" s="229">
        <f t="shared" si="7"/>
        <v>0</v>
      </c>
      <c r="N112" s="229"/>
      <c r="O112" s="229"/>
    </row>
    <row r="113" spans="1:15" s="101" customFormat="1" ht="15.6" outlineLevel="3" x14ac:dyDescent="0.3">
      <c r="A113" s="99"/>
      <c r="B113" s="275" t="s">
        <v>6845</v>
      </c>
      <c r="C113" s="99" t="s">
        <v>31</v>
      </c>
      <c r="D113" s="100">
        <v>1</v>
      </c>
      <c r="E113" s="251">
        <v>0</v>
      </c>
      <c r="F113" s="142"/>
      <c r="G113" s="142">
        <v>0</v>
      </c>
      <c r="H113" s="142"/>
      <c r="I113" s="227"/>
      <c r="J113" s="252">
        <v>0</v>
      </c>
      <c r="K113" s="252"/>
      <c r="L113" s="229"/>
      <c r="M113" s="229">
        <f t="shared" si="7"/>
        <v>0</v>
      </c>
      <c r="N113" s="229"/>
      <c r="O113" s="229"/>
    </row>
    <row r="114" spans="1:15" s="101" customFormat="1" ht="15.6" outlineLevel="3" x14ac:dyDescent="0.3">
      <c r="A114" s="99"/>
      <c r="B114" s="275" t="s">
        <v>83</v>
      </c>
      <c r="C114" s="99" t="s">
        <v>855</v>
      </c>
      <c r="D114" s="112">
        <v>7.8E-2</v>
      </c>
      <c r="E114" s="251">
        <v>0</v>
      </c>
      <c r="F114" s="142"/>
      <c r="G114" s="142">
        <v>0</v>
      </c>
      <c r="H114" s="142"/>
      <c r="I114" s="227"/>
      <c r="J114" s="252">
        <v>0</v>
      </c>
      <c r="K114" s="252"/>
      <c r="L114" s="229"/>
      <c r="M114" s="229">
        <f t="shared" si="7"/>
        <v>0</v>
      </c>
      <c r="N114" s="229"/>
      <c r="O114" s="229"/>
    </row>
    <row r="115" spans="1:15" s="101" customFormat="1" ht="15.6" outlineLevel="3" x14ac:dyDescent="0.3">
      <c r="A115" s="99"/>
      <c r="B115" s="275" t="s">
        <v>84</v>
      </c>
      <c r="C115" s="99" t="s">
        <v>855</v>
      </c>
      <c r="D115" s="112">
        <v>0.04</v>
      </c>
      <c r="E115" s="251">
        <v>0</v>
      </c>
      <c r="F115" s="142"/>
      <c r="G115" s="142">
        <v>0</v>
      </c>
      <c r="H115" s="142"/>
      <c r="I115" s="227"/>
      <c r="J115" s="252">
        <v>0</v>
      </c>
      <c r="K115" s="252"/>
      <c r="L115" s="229"/>
      <c r="M115" s="229">
        <f t="shared" si="7"/>
        <v>0</v>
      </c>
      <c r="N115" s="229"/>
      <c r="O115" s="229"/>
    </row>
    <row r="116" spans="1:15" s="101" customFormat="1" ht="15.6" outlineLevel="3" x14ac:dyDescent="0.3">
      <c r="A116" s="99"/>
      <c r="B116" s="275" t="s">
        <v>87</v>
      </c>
      <c r="C116" s="99" t="s">
        <v>31</v>
      </c>
      <c r="D116" s="100">
        <v>4</v>
      </c>
      <c r="E116" s="251">
        <v>0</v>
      </c>
      <c r="F116" s="142"/>
      <c r="G116" s="142">
        <v>0</v>
      </c>
      <c r="H116" s="142"/>
      <c r="I116" s="227"/>
      <c r="J116" s="252">
        <v>0</v>
      </c>
      <c r="K116" s="252"/>
      <c r="L116" s="229"/>
      <c r="M116" s="229">
        <f t="shared" si="7"/>
        <v>0</v>
      </c>
      <c r="N116" s="229"/>
      <c r="O116" s="229"/>
    </row>
    <row r="117" spans="1:15" s="101" customFormat="1" ht="15.6" outlineLevel="3" x14ac:dyDescent="0.3">
      <c r="A117" s="99"/>
      <c r="B117" s="275" t="s">
        <v>94</v>
      </c>
      <c r="C117" s="99" t="s">
        <v>855</v>
      </c>
      <c r="D117" s="112">
        <v>5.6000000000000001E-2</v>
      </c>
      <c r="E117" s="251">
        <v>0</v>
      </c>
      <c r="F117" s="142"/>
      <c r="G117" s="142">
        <v>0</v>
      </c>
      <c r="H117" s="142"/>
      <c r="I117" s="227"/>
      <c r="J117" s="252">
        <v>0</v>
      </c>
      <c r="K117" s="252"/>
      <c r="L117" s="229"/>
      <c r="M117" s="229">
        <f t="shared" si="7"/>
        <v>0</v>
      </c>
      <c r="N117" s="229"/>
      <c r="O117" s="229"/>
    </row>
    <row r="118" spans="1:15" s="101" customFormat="1" ht="15.6" outlineLevel="3" x14ac:dyDescent="0.3">
      <c r="A118" s="99"/>
      <c r="B118" s="275" t="s">
        <v>95</v>
      </c>
      <c r="C118" s="99" t="s">
        <v>855</v>
      </c>
      <c r="D118" s="112">
        <v>8.0000000000000002E-3</v>
      </c>
      <c r="E118" s="251">
        <v>0</v>
      </c>
      <c r="F118" s="142"/>
      <c r="G118" s="142">
        <v>0</v>
      </c>
      <c r="H118" s="142"/>
      <c r="I118" s="227"/>
      <c r="J118" s="252">
        <v>0</v>
      </c>
      <c r="K118" s="252"/>
      <c r="L118" s="229"/>
      <c r="M118" s="229">
        <f t="shared" si="7"/>
        <v>0</v>
      </c>
      <c r="N118" s="229"/>
      <c r="O118" s="229"/>
    </row>
    <row r="119" spans="1:15" s="101" customFormat="1" ht="15.6" outlineLevel="3" x14ac:dyDescent="0.3">
      <c r="A119" s="99"/>
      <c r="B119" s="275" t="s">
        <v>103</v>
      </c>
      <c r="C119" s="99" t="s">
        <v>855</v>
      </c>
      <c r="D119" s="112">
        <v>0.16500000000000001</v>
      </c>
      <c r="E119" s="251">
        <v>0</v>
      </c>
      <c r="F119" s="142"/>
      <c r="G119" s="142">
        <v>0</v>
      </c>
      <c r="H119" s="142"/>
      <c r="I119" s="227"/>
      <c r="J119" s="252">
        <v>0</v>
      </c>
      <c r="K119" s="252"/>
      <c r="L119" s="229"/>
      <c r="M119" s="229">
        <f t="shared" si="7"/>
        <v>0</v>
      </c>
      <c r="N119" s="229"/>
      <c r="O119" s="229"/>
    </row>
    <row r="120" spans="1:15" s="106" customFormat="1" ht="15.6" outlineLevel="1" x14ac:dyDescent="0.3">
      <c r="A120" s="378"/>
      <c r="B120" s="349" t="s">
        <v>104</v>
      </c>
      <c r="C120" s="378" t="s">
        <v>6814</v>
      </c>
      <c r="D120" s="377">
        <v>387</v>
      </c>
      <c r="E120" s="377">
        <v>3576</v>
      </c>
      <c r="F120" s="377">
        <f>E120*D120</f>
        <v>1383912</v>
      </c>
      <c r="G120" s="377">
        <v>3510</v>
      </c>
      <c r="H120" s="377">
        <f>G120*D120</f>
        <v>1358370</v>
      </c>
      <c r="I120" s="377">
        <f>F120+H120</f>
        <v>2742282</v>
      </c>
      <c r="J120" s="253">
        <v>3576</v>
      </c>
      <c r="K120" s="253">
        <f>'ВСЕ СМЕТЫ КДС'!G1944+'ВСЕ СМЕТЫ КДС'!G1949+'ВСЕ СМЕТЫ КДС'!G1954</f>
        <v>3056.5545937379902</v>
      </c>
      <c r="L120" s="153">
        <f>((J120/(K120/100))-100)/100</f>
        <v>0.16994474998948347</v>
      </c>
      <c r="M120" s="107">
        <v>3510</v>
      </c>
      <c r="N120" s="107">
        <f>'ВСЕ СМЕТЫ КДС'!G1945+'ВСЕ СМЕТЫ КДС'!G1950+'ВСЕ СМЕТЫ КДС'!G1955</f>
        <v>1317.1459893243236</v>
      </c>
      <c r="O120" s="153">
        <f>((M120/(N120/100))-100)/100</f>
        <v>1.66485266511769</v>
      </c>
    </row>
    <row r="121" spans="1:15" s="101" customFormat="1" ht="15.6" outlineLevel="2" x14ac:dyDescent="0.3">
      <c r="A121" s="99"/>
      <c r="B121" s="275" t="s">
        <v>105</v>
      </c>
      <c r="C121" s="99" t="s">
        <v>6814</v>
      </c>
      <c r="D121" s="100">
        <v>387</v>
      </c>
      <c r="E121" s="251">
        <v>0</v>
      </c>
      <c r="F121" s="142"/>
      <c r="G121" s="142">
        <v>0</v>
      </c>
      <c r="H121" s="142"/>
      <c r="I121" s="227"/>
      <c r="J121" s="252">
        <v>0</v>
      </c>
      <c r="K121" s="252"/>
      <c r="L121" s="229"/>
      <c r="M121" s="229">
        <f t="shared" si="7"/>
        <v>0</v>
      </c>
      <c r="N121" s="229"/>
      <c r="O121" s="229"/>
    </row>
    <row r="122" spans="1:15" s="101" customFormat="1" ht="15.6" outlineLevel="2" x14ac:dyDescent="0.3">
      <c r="A122" s="99"/>
      <c r="B122" s="275" t="s">
        <v>106</v>
      </c>
      <c r="C122" s="99" t="s">
        <v>6814</v>
      </c>
      <c r="D122" s="100">
        <v>387</v>
      </c>
      <c r="E122" s="251">
        <v>0</v>
      </c>
      <c r="F122" s="142"/>
      <c r="G122" s="142">
        <v>0</v>
      </c>
      <c r="H122" s="142"/>
      <c r="I122" s="227"/>
      <c r="J122" s="252">
        <v>0</v>
      </c>
      <c r="K122" s="252"/>
      <c r="L122" s="229"/>
      <c r="M122" s="229">
        <f t="shared" si="7"/>
        <v>0</v>
      </c>
      <c r="N122" s="229"/>
      <c r="O122" s="229"/>
    </row>
    <row r="123" spans="1:15" s="101" customFormat="1" ht="26.4" outlineLevel="2" x14ac:dyDescent="0.3">
      <c r="A123" s="99"/>
      <c r="B123" s="275" t="s">
        <v>6846</v>
      </c>
      <c r="C123" s="99" t="s">
        <v>6820</v>
      </c>
      <c r="D123" s="100">
        <v>31</v>
      </c>
      <c r="E123" s="251">
        <v>0</v>
      </c>
      <c r="F123" s="142"/>
      <c r="G123" s="142">
        <v>0</v>
      </c>
      <c r="H123" s="142"/>
      <c r="I123" s="227"/>
      <c r="J123" s="252">
        <v>0</v>
      </c>
      <c r="K123" s="252"/>
      <c r="L123" s="229"/>
      <c r="M123" s="229">
        <f t="shared" si="7"/>
        <v>0</v>
      </c>
      <c r="N123" s="229"/>
      <c r="O123" s="229"/>
    </row>
    <row r="124" spans="1:15" s="101" customFormat="1" ht="15.6" outlineLevel="2" x14ac:dyDescent="0.3">
      <c r="A124" s="99"/>
      <c r="B124" s="275" t="s">
        <v>107</v>
      </c>
      <c r="C124" s="99" t="s">
        <v>855</v>
      </c>
      <c r="D124" s="112">
        <v>3.64</v>
      </c>
      <c r="E124" s="251">
        <v>0</v>
      </c>
      <c r="F124" s="142"/>
      <c r="G124" s="142">
        <v>0</v>
      </c>
      <c r="H124" s="142"/>
      <c r="I124" s="227"/>
      <c r="J124" s="252">
        <v>0</v>
      </c>
      <c r="K124" s="252"/>
      <c r="L124" s="229"/>
      <c r="M124" s="229">
        <f t="shared" si="7"/>
        <v>0</v>
      </c>
      <c r="N124" s="229"/>
      <c r="O124" s="229"/>
    </row>
    <row r="125" spans="1:15" s="101" customFormat="1" ht="15.6" outlineLevel="2" x14ac:dyDescent="0.3">
      <c r="A125" s="99"/>
      <c r="B125" s="275" t="s">
        <v>108</v>
      </c>
      <c r="C125" s="99" t="s">
        <v>855</v>
      </c>
      <c r="D125" s="112">
        <v>4.7E-2</v>
      </c>
      <c r="E125" s="251">
        <v>0</v>
      </c>
      <c r="F125" s="142"/>
      <c r="G125" s="142">
        <v>0</v>
      </c>
      <c r="H125" s="142"/>
      <c r="I125" s="227"/>
      <c r="J125" s="252">
        <v>0</v>
      </c>
      <c r="K125" s="252"/>
      <c r="L125" s="229"/>
      <c r="M125" s="229">
        <f t="shared" si="7"/>
        <v>0</v>
      </c>
      <c r="N125" s="229"/>
      <c r="O125" s="229"/>
    </row>
    <row r="126" spans="1:15" s="101" customFormat="1" ht="15.6" outlineLevel="2" x14ac:dyDescent="0.3">
      <c r="A126" s="99"/>
      <c r="B126" s="277" t="s">
        <v>109</v>
      </c>
      <c r="C126" s="99" t="s">
        <v>31</v>
      </c>
      <c r="D126" s="100">
        <v>590</v>
      </c>
      <c r="E126" s="251">
        <v>0</v>
      </c>
      <c r="F126" s="142"/>
      <c r="G126" s="142">
        <v>0</v>
      </c>
      <c r="H126" s="142"/>
      <c r="I126" s="227"/>
      <c r="J126" s="252">
        <v>0</v>
      </c>
      <c r="K126" s="252"/>
      <c r="L126" s="229"/>
      <c r="M126" s="229">
        <f t="shared" si="7"/>
        <v>0</v>
      </c>
      <c r="N126" s="229"/>
      <c r="O126" s="229"/>
    </row>
    <row r="127" spans="1:15" s="101" customFormat="1" ht="26.4" outlineLevel="2" x14ac:dyDescent="0.3">
      <c r="A127" s="99"/>
      <c r="B127" s="277" t="s">
        <v>110</v>
      </c>
      <c r="C127" s="99" t="s">
        <v>6814</v>
      </c>
      <c r="D127" s="100">
        <v>70</v>
      </c>
      <c r="E127" s="251">
        <v>0</v>
      </c>
      <c r="F127" s="142"/>
      <c r="G127" s="142">
        <v>0</v>
      </c>
      <c r="H127" s="142"/>
      <c r="I127" s="227"/>
      <c r="J127" s="252">
        <v>0</v>
      </c>
      <c r="K127" s="252"/>
      <c r="L127" s="229"/>
      <c r="M127" s="229">
        <f t="shared" si="7"/>
        <v>0</v>
      </c>
      <c r="N127" s="229"/>
      <c r="O127" s="229"/>
    </row>
    <row r="128" spans="1:15" s="101" customFormat="1" ht="15.6" outlineLevel="2" x14ac:dyDescent="0.3">
      <c r="A128" s="99"/>
      <c r="B128" s="277" t="s">
        <v>111</v>
      </c>
      <c r="C128" s="99" t="s">
        <v>6890</v>
      </c>
      <c r="D128" s="100">
        <v>63</v>
      </c>
      <c r="E128" s="251">
        <v>0</v>
      </c>
      <c r="F128" s="142"/>
      <c r="G128" s="142">
        <v>0</v>
      </c>
      <c r="H128" s="142"/>
      <c r="I128" s="227"/>
      <c r="J128" s="252">
        <v>0</v>
      </c>
      <c r="K128" s="252"/>
      <c r="L128" s="229"/>
      <c r="M128" s="229">
        <f t="shared" si="7"/>
        <v>0</v>
      </c>
      <c r="N128" s="229"/>
      <c r="O128" s="229"/>
    </row>
    <row r="129" spans="1:15" s="101" customFormat="1" ht="15.6" outlineLevel="2" x14ac:dyDescent="0.3">
      <c r="A129" s="99"/>
      <c r="B129" s="277" t="s">
        <v>112</v>
      </c>
      <c r="C129" s="99" t="s">
        <v>6890</v>
      </c>
      <c r="D129" s="100">
        <v>58</v>
      </c>
      <c r="E129" s="251">
        <v>0</v>
      </c>
      <c r="F129" s="142"/>
      <c r="G129" s="142">
        <v>0</v>
      </c>
      <c r="H129" s="142"/>
      <c r="I129" s="227"/>
      <c r="J129" s="252">
        <v>0</v>
      </c>
      <c r="K129" s="252"/>
      <c r="L129" s="229"/>
      <c r="M129" s="229">
        <f t="shared" si="7"/>
        <v>0</v>
      </c>
      <c r="N129" s="229"/>
      <c r="O129" s="229"/>
    </row>
    <row r="130" spans="1:15" s="101" customFormat="1" ht="15.6" outlineLevel="2" x14ac:dyDescent="0.3">
      <c r="A130" s="99"/>
      <c r="B130" s="277" t="s">
        <v>113</v>
      </c>
      <c r="C130" s="99" t="s">
        <v>31</v>
      </c>
      <c r="D130" s="100">
        <v>20</v>
      </c>
      <c r="E130" s="251">
        <v>0</v>
      </c>
      <c r="F130" s="142"/>
      <c r="G130" s="142">
        <v>0</v>
      </c>
      <c r="H130" s="142"/>
      <c r="I130" s="227"/>
      <c r="J130" s="252">
        <v>0</v>
      </c>
      <c r="K130" s="252"/>
      <c r="L130" s="229"/>
      <c r="M130" s="229">
        <f t="shared" si="7"/>
        <v>0</v>
      </c>
      <c r="N130" s="229"/>
      <c r="O130" s="229"/>
    </row>
    <row r="131" spans="1:15" s="101" customFormat="1" ht="15.6" outlineLevel="2" x14ac:dyDescent="0.3">
      <c r="A131" s="99"/>
      <c r="B131" s="277" t="s">
        <v>114</v>
      </c>
      <c r="C131" s="99" t="s">
        <v>31</v>
      </c>
      <c r="D131" s="100">
        <v>80</v>
      </c>
      <c r="E131" s="251">
        <v>0</v>
      </c>
      <c r="F131" s="142"/>
      <c r="G131" s="142">
        <v>0</v>
      </c>
      <c r="H131" s="142"/>
      <c r="I131" s="227"/>
      <c r="J131" s="252">
        <v>0</v>
      </c>
      <c r="K131" s="252"/>
      <c r="L131" s="229"/>
      <c r="M131" s="229">
        <f t="shared" si="7"/>
        <v>0</v>
      </c>
      <c r="N131" s="229"/>
      <c r="O131" s="229"/>
    </row>
    <row r="132" spans="1:15" s="101" customFormat="1" ht="15.6" outlineLevel="2" x14ac:dyDescent="0.3">
      <c r="A132" s="99"/>
      <c r="B132" s="277" t="s">
        <v>115</v>
      </c>
      <c r="C132" s="99" t="s">
        <v>31</v>
      </c>
      <c r="D132" s="100">
        <v>20</v>
      </c>
      <c r="E132" s="251">
        <v>0</v>
      </c>
      <c r="F132" s="142"/>
      <c r="G132" s="142">
        <v>0</v>
      </c>
      <c r="H132" s="142"/>
      <c r="I132" s="227"/>
      <c r="J132" s="252">
        <v>0</v>
      </c>
      <c r="K132" s="252"/>
      <c r="L132" s="229"/>
      <c r="M132" s="229">
        <f t="shared" si="7"/>
        <v>0</v>
      </c>
      <c r="N132" s="229"/>
      <c r="O132" s="229"/>
    </row>
    <row r="133" spans="1:15" s="101" customFormat="1" ht="26.4" outlineLevel="2" x14ac:dyDescent="0.3">
      <c r="A133" s="99"/>
      <c r="B133" s="277" t="s">
        <v>116</v>
      </c>
      <c r="C133" s="99" t="s">
        <v>31</v>
      </c>
      <c r="D133" s="100">
        <v>20</v>
      </c>
      <c r="E133" s="251">
        <v>0</v>
      </c>
      <c r="F133" s="142"/>
      <c r="G133" s="142">
        <v>0</v>
      </c>
      <c r="H133" s="142"/>
      <c r="I133" s="227"/>
      <c r="J133" s="252">
        <v>0</v>
      </c>
      <c r="K133" s="252"/>
      <c r="L133" s="229"/>
      <c r="M133" s="229">
        <f t="shared" si="7"/>
        <v>0</v>
      </c>
      <c r="N133" s="229"/>
      <c r="O133" s="229"/>
    </row>
    <row r="134" spans="1:15" s="106" customFormat="1" ht="15.6" outlineLevel="1" x14ac:dyDescent="0.3">
      <c r="A134" s="378"/>
      <c r="B134" s="349" t="s">
        <v>117</v>
      </c>
      <c r="C134" s="378" t="s">
        <v>31</v>
      </c>
      <c r="D134" s="377">
        <v>15</v>
      </c>
      <c r="E134" s="377">
        <v>25728.400000000001</v>
      </c>
      <c r="F134" s="377">
        <f>E134*D134</f>
        <v>385926</v>
      </c>
      <c r="G134" s="377">
        <v>850.2</v>
      </c>
      <c r="H134" s="377">
        <f>G134*D134</f>
        <v>12753</v>
      </c>
      <c r="I134" s="377">
        <f>F134+H134</f>
        <v>398679</v>
      </c>
      <c r="J134" s="252">
        <v>25728.400000000001</v>
      </c>
      <c r="K134" s="252"/>
      <c r="L134" s="229"/>
      <c r="M134" s="229">
        <f t="shared" si="7"/>
        <v>850.2</v>
      </c>
      <c r="N134" s="229"/>
      <c r="O134" s="229"/>
    </row>
    <row r="135" spans="1:15" s="106" customFormat="1" ht="15.6" outlineLevel="1" x14ac:dyDescent="0.3">
      <c r="A135" s="378"/>
      <c r="B135" s="349" t="s">
        <v>118</v>
      </c>
      <c r="C135" s="378" t="s">
        <v>31</v>
      </c>
      <c r="D135" s="377">
        <v>1</v>
      </c>
      <c r="E135" s="377">
        <v>89509.680000000008</v>
      </c>
      <c r="F135" s="377">
        <f>E135*D135</f>
        <v>89509.680000000008</v>
      </c>
      <c r="G135" s="377">
        <v>73184.800000000003</v>
      </c>
      <c r="H135" s="377">
        <f>G135*D135</f>
        <v>73184.800000000003</v>
      </c>
      <c r="I135" s="377">
        <f>F135+H135</f>
        <v>162694.48000000001</v>
      </c>
      <c r="J135" s="252">
        <v>89509.680000000008</v>
      </c>
      <c r="K135" s="252"/>
      <c r="L135" s="229"/>
      <c r="M135" s="229">
        <f t="shared" ref="M135:M178" si="8">G135</f>
        <v>73184.800000000003</v>
      </c>
      <c r="N135" s="229"/>
      <c r="O135" s="229"/>
    </row>
    <row r="136" spans="1:15" s="101" customFormat="1" ht="15.6" outlineLevel="2" x14ac:dyDescent="0.3">
      <c r="A136" s="99"/>
      <c r="B136" s="277" t="s">
        <v>119</v>
      </c>
      <c r="C136" s="102" t="s">
        <v>6814</v>
      </c>
      <c r="D136" s="127">
        <v>15</v>
      </c>
      <c r="E136" s="251">
        <v>0</v>
      </c>
      <c r="F136" s="142"/>
      <c r="G136" s="142">
        <v>0</v>
      </c>
      <c r="H136" s="142"/>
      <c r="I136" s="227"/>
      <c r="J136" s="252">
        <v>0</v>
      </c>
      <c r="K136" s="252"/>
      <c r="L136" s="229"/>
      <c r="M136" s="229">
        <f t="shared" si="8"/>
        <v>0</v>
      </c>
      <c r="N136" s="229"/>
      <c r="O136" s="229"/>
    </row>
    <row r="137" spans="1:15" s="101" customFormat="1" ht="26.4" outlineLevel="2" x14ac:dyDescent="0.3">
      <c r="A137" s="99"/>
      <c r="B137" s="277" t="s">
        <v>120</v>
      </c>
      <c r="C137" s="102" t="s">
        <v>31</v>
      </c>
      <c r="D137" s="127">
        <v>1</v>
      </c>
      <c r="E137" s="251">
        <v>0</v>
      </c>
      <c r="F137" s="142"/>
      <c r="G137" s="142">
        <v>0</v>
      </c>
      <c r="H137" s="142"/>
      <c r="I137" s="227"/>
      <c r="J137" s="252">
        <v>0</v>
      </c>
      <c r="K137" s="252"/>
      <c r="L137" s="229"/>
      <c r="M137" s="229">
        <f t="shared" si="8"/>
        <v>0</v>
      </c>
      <c r="N137" s="229"/>
      <c r="O137" s="229"/>
    </row>
    <row r="138" spans="1:15" s="101" customFormat="1" ht="15.6" outlineLevel="2" x14ac:dyDescent="0.3">
      <c r="A138" s="99"/>
      <c r="B138" s="277" t="s">
        <v>121</v>
      </c>
      <c r="C138" s="102" t="s">
        <v>6814</v>
      </c>
      <c r="D138" s="127">
        <v>6</v>
      </c>
      <c r="E138" s="251">
        <v>0</v>
      </c>
      <c r="F138" s="142"/>
      <c r="G138" s="142">
        <v>0</v>
      </c>
      <c r="H138" s="142"/>
      <c r="I138" s="227"/>
      <c r="J138" s="252">
        <v>0</v>
      </c>
      <c r="K138" s="252"/>
      <c r="L138" s="229"/>
      <c r="M138" s="229">
        <f t="shared" si="8"/>
        <v>0</v>
      </c>
      <c r="N138" s="229"/>
      <c r="O138" s="229"/>
    </row>
    <row r="139" spans="1:15" s="101" customFormat="1" ht="15.6" outlineLevel="2" x14ac:dyDescent="0.3">
      <c r="A139" s="99"/>
      <c r="B139" s="277" t="s">
        <v>122</v>
      </c>
      <c r="C139" s="102" t="s">
        <v>6814</v>
      </c>
      <c r="D139" s="127">
        <v>6</v>
      </c>
      <c r="E139" s="251">
        <v>0</v>
      </c>
      <c r="F139" s="142"/>
      <c r="G139" s="142">
        <v>0</v>
      </c>
      <c r="H139" s="142"/>
      <c r="I139" s="227"/>
      <c r="J139" s="252">
        <v>0</v>
      </c>
      <c r="K139" s="252"/>
      <c r="L139" s="229"/>
      <c r="M139" s="229">
        <f t="shared" si="8"/>
        <v>0</v>
      </c>
      <c r="N139" s="229"/>
      <c r="O139" s="229"/>
    </row>
    <row r="140" spans="1:15" s="101" customFormat="1" ht="26.4" outlineLevel="2" x14ac:dyDescent="0.3">
      <c r="A140" s="99"/>
      <c r="B140" s="277" t="s">
        <v>123</v>
      </c>
      <c r="C140" s="102" t="s">
        <v>855</v>
      </c>
      <c r="D140" s="310">
        <v>1.2E-2</v>
      </c>
      <c r="E140" s="251">
        <v>0</v>
      </c>
      <c r="F140" s="142"/>
      <c r="G140" s="142">
        <v>0</v>
      </c>
      <c r="H140" s="142"/>
      <c r="I140" s="227"/>
      <c r="J140" s="252">
        <v>0</v>
      </c>
      <c r="K140" s="252"/>
      <c r="L140" s="229"/>
      <c r="M140" s="229">
        <f t="shared" si="8"/>
        <v>0</v>
      </c>
      <c r="N140" s="229"/>
      <c r="O140" s="229"/>
    </row>
    <row r="141" spans="1:15" s="101" customFormat="1" ht="15.6" outlineLevel="2" x14ac:dyDescent="0.3">
      <c r="A141" s="99"/>
      <c r="B141" s="277" t="s">
        <v>124</v>
      </c>
      <c r="C141" s="102" t="s">
        <v>6820</v>
      </c>
      <c r="D141" s="127">
        <v>0.1</v>
      </c>
      <c r="E141" s="251">
        <v>0</v>
      </c>
      <c r="F141" s="142"/>
      <c r="G141" s="142">
        <v>0</v>
      </c>
      <c r="H141" s="142"/>
      <c r="I141" s="227"/>
      <c r="J141" s="252">
        <v>0</v>
      </c>
      <c r="K141" s="252"/>
      <c r="L141" s="229"/>
      <c r="M141" s="229">
        <f t="shared" si="8"/>
        <v>0</v>
      </c>
      <c r="N141" s="229"/>
      <c r="O141" s="229"/>
    </row>
    <row r="142" spans="1:15" s="101" customFormat="1" ht="15.6" outlineLevel="2" x14ac:dyDescent="0.3">
      <c r="A142" s="99"/>
      <c r="B142" s="277" t="s">
        <v>125</v>
      </c>
      <c r="C142" s="102" t="s">
        <v>855</v>
      </c>
      <c r="D142" s="310">
        <v>1.4999999999999999E-2</v>
      </c>
      <c r="E142" s="251">
        <v>0</v>
      </c>
      <c r="F142" s="142"/>
      <c r="G142" s="142">
        <v>0</v>
      </c>
      <c r="H142" s="142"/>
      <c r="I142" s="227"/>
      <c r="J142" s="252">
        <v>0</v>
      </c>
      <c r="K142" s="252"/>
      <c r="L142" s="229"/>
      <c r="M142" s="229">
        <f t="shared" si="8"/>
        <v>0</v>
      </c>
      <c r="N142" s="229"/>
      <c r="O142" s="229"/>
    </row>
    <row r="143" spans="1:15" s="101" customFormat="1" ht="15.6" outlineLevel="2" x14ac:dyDescent="0.3">
      <c r="A143" s="99"/>
      <c r="B143" s="277" t="s">
        <v>126</v>
      </c>
      <c r="C143" s="102" t="s">
        <v>31</v>
      </c>
      <c r="D143" s="127">
        <v>32</v>
      </c>
      <c r="E143" s="251">
        <v>0</v>
      </c>
      <c r="F143" s="142"/>
      <c r="G143" s="142">
        <v>0</v>
      </c>
      <c r="H143" s="142"/>
      <c r="I143" s="227"/>
      <c r="J143" s="252">
        <v>0</v>
      </c>
      <c r="K143" s="252"/>
      <c r="L143" s="229"/>
      <c r="M143" s="229">
        <f t="shared" si="8"/>
        <v>0</v>
      </c>
      <c r="N143" s="229"/>
      <c r="O143" s="229"/>
    </row>
    <row r="144" spans="1:15" s="101" customFormat="1" ht="26.4" outlineLevel="2" x14ac:dyDescent="0.3">
      <c r="A144" s="99"/>
      <c r="B144" s="277" t="s">
        <v>127</v>
      </c>
      <c r="C144" s="102" t="s">
        <v>6814</v>
      </c>
      <c r="D144" s="127">
        <v>1.3</v>
      </c>
      <c r="E144" s="251">
        <v>0</v>
      </c>
      <c r="F144" s="142"/>
      <c r="G144" s="142">
        <v>0</v>
      </c>
      <c r="H144" s="142"/>
      <c r="I144" s="227"/>
      <c r="J144" s="252">
        <v>0</v>
      </c>
      <c r="K144" s="252"/>
      <c r="L144" s="229"/>
      <c r="M144" s="229">
        <f t="shared" si="8"/>
        <v>0</v>
      </c>
      <c r="N144" s="229"/>
      <c r="O144" s="229"/>
    </row>
    <row r="145" spans="1:15" s="101" customFormat="1" ht="15.6" outlineLevel="2" x14ac:dyDescent="0.3">
      <c r="A145" s="99"/>
      <c r="B145" s="277" t="s">
        <v>6847</v>
      </c>
      <c r="C145" s="102" t="s">
        <v>6820</v>
      </c>
      <c r="D145" s="127">
        <v>0.15</v>
      </c>
      <c r="E145" s="251">
        <v>0</v>
      </c>
      <c r="F145" s="142"/>
      <c r="G145" s="142">
        <v>0</v>
      </c>
      <c r="H145" s="142"/>
      <c r="I145" s="227"/>
      <c r="J145" s="252">
        <v>0</v>
      </c>
      <c r="K145" s="252"/>
      <c r="L145" s="229"/>
      <c r="M145" s="229">
        <f t="shared" si="8"/>
        <v>0</v>
      </c>
      <c r="N145" s="229"/>
      <c r="O145" s="229"/>
    </row>
    <row r="146" spans="1:15" s="101" customFormat="1" ht="15.6" outlineLevel="2" x14ac:dyDescent="0.3">
      <c r="A146" s="99"/>
      <c r="B146" s="277" t="s">
        <v>6848</v>
      </c>
      <c r="C146" s="102" t="s">
        <v>6890</v>
      </c>
      <c r="D146" s="127">
        <v>3</v>
      </c>
      <c r="E146" s="251">
        <v>0</v>
      </c>
      <c r="F146" s="142"/>
      <c r="G146" s="142">
        <v>0</v>
      </c>
      <c r="H146" s="142"/>
      <c r="I146" s="227"/>
      <c r="J146" s="252">
        <v>0</v>
      </c>
      <c r="K146" s="252"/>
      <c r="L146" s="229"/>
      <c r="M146" s="229">
        <f t="shared" si="8"/>
        <v>0</v>
      </c>
      <c r="N146" s="229"/>
      <c r="O146" s="229"/>
    </row>
    <row r="147" spans="1:15" s="101" customFormat="1" ht="15.6" outlineLevel="2" x14ac:dyDescent="0.3">
      <c r="A147" s="99"/>
      <c r="B147" s="277" t="s">
        <v>128</v>
      </c>
      <c r="C147" s="102" t="s">
        <v>6814</v>
      </c>
      <c r="D147" s="127">
        <v>18</v>
      </c>
      <c r="E147" s="251">
        <v>0</v>
      </c>
      <c r="F147" s="142"/>
      <c r="G147" s="142">
        <v>0</v>
      </c>
      <c r="H147" s="142"/>
      <c r="I147" s="227"/>
      <c r="J147" s="252">
        <v>0</v>
      </c>
      <c r="K147" s="252"/>
      <c r="L147" s="229"/>
      <c r="M147" s="229">
        <f t="shared" si="8"/>
        <v>0</v>
      </c>
      <c r="N147" s="229"/>
      <c r="O147" s="229"/>
    </row>
    <row r="148" spans="1:15" s="101" customFormat="1" ht="15.6" outlineLevel="2" x14ac:dyDescent="0.3">
      <c r="A148" s="99"/>
      <c r="B148" s="277" t="s">
        <v>129</v>
      </c>
      <c r="C148" s="102" t="s">
        <v>6814</v>
      </c>
      <c r="D148" s="127">
        <v>11</v>
      </c>
      <c r="E148" s="251">
        <v>0</v>
      </c>
      <c r="F148" s="142"/>
      <c r="G148" s="142">
        <v>0</v>
      </c>
      <c r="H148" s="142"/>
      <c r="I148" s="227"/>
      <c r="J148" s="252">
        <v>0</v>
      </c>
      <c r="K148" s="252"/>
      <c r="L148" s="229"/>
      <c r="M148" s="229">
        <f t="shared" si="8"/>
        <v>0</v>
      </c>
      <c r="N148" s="229"/>
      <c r="O148" s="229"/>
    </row>
    <row r="149" spans="1:15" s="101" customFormat="1" ht="39.6" outlineLevel="2" x14ac:dyDescent="0.3">
      <c r="A149" s="99"/>
      <c r="B149" s="277" t="s">
        <v>130</v>
      </c>
      <c r="C149" s="102" t="s">
        <v>6890</v>
      </c>
      <c r="D149" s="127">
        <v>3</v>
      </c>
      <c r="E149" s="251">
        <v>0</v>
      </c>
      <c r="F149" s="142"/>
      <c r="G149" s="142">
        <v>0</v>
      </c>
      <c r="H149" s="142"/>
      <c r="I149" s="227"/>
      <c r="J149" s="252">
        <v>0</v>
      </c>
      <c r="K149" s="252"/>
      <c r="L149" s="229"/>
      <c r="M149" s="229">
        <f t="shared" si="8"/>
        <v>0</v>
      </c>
      <c r="N149" s="229"/>
      <c r="O149" s="229"/>
    </row>
    <row r="150" spans="1:15" s="101" customFormat="1" ht="15.6" outlineLevel="1" x14ac:dyDescent="0.3">
      <c r="A150" s="378"/>
      <c r="B150" s="349" t="s">
        <v>131</v>
      </c>
      <c r="C150" s="378" t="s">
        <v>31</v>
      </c>
      <c r="D150" s="377">
        <v>12</v>
      </c>
      <c r="E150" s="377">
        <v>11909.974166666669</v>
      </c>
      <c r="F150" s="377">
        <f>E150*D150</f>
        <v>142919.69000000003</v>
      </c>
      <c r="G150" s="377">
        <v>4538.7333333333336</v>
      </c>
      <c r="H150" s="377">
        <f>G150*D150</f>
        <v>54464.800000000003</v>
      </c>
      <c r="I150" s="377">
        <f>F150+H150</f>
        <v>197384.49000000005</v>
      </c>
      <c r="J150" s="252">
        <v>11909.974166666669</v>
      </c>
      <c r="K150" s="252"/>
      <c r="L150" s="229"/>
      <c r="M150" s="229">
        <f t="shared" si="8"/>
        <v>4538.7333333333336</v>
      </c>
      <c r="N150" s="229"/>
      <c r="O150" s="229"/>
    </row>
    <row r="151" spans="1:15" s="101" customFormat="1" ht="26.4" outlineLevel="2" x14ac:dyDescent="0.3">
      <c r="A151" s="99"/>
      <c r="B151" s="277" t="s">
        <v>132</v>
      </c>
      <c r="C151" s="102" t="s">
        <v>31</v>
      </c>
      <c r="D151" s="127">
        <v>2</v>
      </c>
      <c r="E151" s="251">
        <v>0</v>
      </c>
      <c r="F151" s="142"/>
      <c r="G151" s="142">
        <v>0</v>
      </c>
      <c r="H151" s="142"/>
      <c r="I151" s="227"/>
      <c r="J151" s="252">
        <v>0</v>
      </c>
      <c r="K151" s="252"/>
      <c r="L151" s="229"/>
      <c r="M151" s="229">
        <f t="shared" si="8"/>
        <v>0</v>
      </c>
      <c r="N151" s="229"/>
      <c r="O151" s="229"/>
    </row>
    <row r="152" spans="1:15" s="101" customFormat="1" ht="26.4" outlineLevel="2" x14ac:dyDescent="0.3">
      <c r="A152" s="99"/>
      <c r="B152" s="277" t="s">
        <v>133</v>
      </c>
      <c r="C152" s="102" t="s">
        <v>31</v>
      </c>
      <c r="D152" s="127">
        <v>1</v>
      </c>
      <c r="E152" s="251">
        <v>0</v>
      </c>
      <c r="F152" s="142"/>
      <c r="G152" s="142">
        <v>0</v>
      </c>
      <c r="H152" s="142"/>
      <c r="I152" s="227"/>
      <c r="J152" s="252">
        <v>0</v>
      </c>
      <c r="K152" s="252"/>
      <c r="L152" s="229"/>
      <c r="M152" s="229">
        <f t="shared" si="8"/>
        <v>0</v>
      </c>
      <c r="N152" s="229"/>
      <c r="O152" s="229"/>
    </row>
    <row r="153" spans="1:15" s="101" customFormat="1" ht="26.4" outlineLevel="2" x14ac:dyDescent="0.3">
      <c r="A153" s="99"/>
      <c r="B153" s="277" t="s">
        <v>134</v>
      </c>
      <c r="C153" s="102" t="s">
        <v>31</v>
      </c>
      <c r="D153" s="127">
        <v>3</v>
      </c>
      <c r="E153" s="251">
        <v>0</v>
      </c>
      <c r="F153" s="142"/>
      <c r="G153" s="142">
        <v>0</v>
      </c>
      <c r="H153" s="142"/>
      <c r="I153" s="227"/>
      <c r="J153" s="252">
        <v>0</v>
      </c>
      <c r="K153" s="252"/>
      <c r="L153" s="229"/>
      <c r="M153" s="229">
        <f t="shared" si="8"/>
        <v>0</v>
      </c>
      <c r="N153" s="229"/>
      <c r="O153" s="229"/>
    </row>
    <row r="154" spans="1:15" s="101" customFormat="1" ht="26.4" outlineLevel="2" x14ac:dyDescent="0.3">
      <c r="A154" s="99"/>
      <c r="B154" s="277" t="s">
        <v>135</v>
      </c>
      <c r="C154" s="102" t="s">
        <v>31</v>
      </c>
      <c r="D154" s="127">
        <v>2</v>
      </c>
      <c r="E154" s="251">
        <v>0</v>
      </c>
      <c r="F154" s="142"/>
      <c r="G154" s="142">
        <v>0</v>
      </c>
      <c r="H154" s="142"/>
      <c r="I154" s="227"/>
      <c r="J154" s="252">
        <v>0</v>
      </c>
      <c r="K154" s="252"/>
      <c r="L154" s="229"/>
      <c r="M154" s="229">
        <f t="shared" si="8"/>
        <v>0</v>
      </c>
      <c r="N154" s="229"/>
      <c r="O154" s="229"/>
    </row>
    <row r="155" spans="1:15" s="101" customFormat="1" ht="26.4" outlineLevel="2" x14ac:dyDescent="0.3">
      <c r="A155" s="99"/>
      <c r="B155" s="277" t="s">
        <v>136</v>
      </c>
      <c r="C155" s="102" t="s">
        <v>31</v>
      </c>
      <c r="D155" s="127">
        <v>1</v>
      </c>
      <c r="E155" s="251">
        <v>0</v>
      </c>
      <c r="F155" s="142"/>
      <c r="G155" s="142">
        <v>0</v>
      </c>
      <c r="H155" s="142"/>
      <c r="I155" s="227"/>
      <c r="J155" s="252">
        <v>0</v>
      </c>
      <c r="K155" s="252"/>
      <c r="L155" s="229"/>
      <c r="M155" s="229">
        <f t="shared" si="8"/>
        <v>0</v>
      </c>
      <c r="N155" s="229"/>
      <c r="O155" s="229"/>
    </row>
    <row r="156" spans="1:15" s="101" customFormat="1" ht="26.4" outlineLevel="2" x14ac:dyDescent="0.3">
      <c r="A156" s="99"/>
      <c r="B156" s="277" t="s">
        <v>137</v>
      </c>
      <c r="C156" s="102" t="s">
        <v>31</v>
      </c>
      <c r="D156" s="127">
        <v>3</v>
      </c>
      <c r="E156" s="251">
        <v>0</v>
      </c>
      <c r="F156" s="142"/>
      <c r="G156" s="142">
        <v>0</v>
      </c>
      <c r="H156" s="142"/>
      <c r="I156" s="227"/>
      <c r="J156" s="252">
        <v>0</v>
      </c>
      <c r="K156" s="252"/>
      <c r="L156" s="229"/>
      <c r="M156" s="229">
        <f t="shared" si="8"/>
        <v>0</v>
      </c>
      <c r="N156" s="229"/>
      <c r="O156" s="229"/>
    </row>
    <row r="157" spans="1:15" s="101" customFormat="1" ht="26.4" outlineLevel="2" x14ac:dyDescent="0.3">
      <c r="A157" s="99"/>
      <c r="B157" s="277" t="s">
        <v>138</v>
      </c>
      <c r="C157" s="102" t="s">
        <v>6814</v>
      </c>
      <c r="D157" s="127">
        <v>11</v>
      </c>
      <c r="E157" s="251">
        <v>0</v>
      </c>
      <c r="F157" s="142"/>
      <c r="G157" s="142">
        <v>0</v>
      </c>
      <c r="H157" s="142"/>
      <c r="I157" s="227"/>
      <c r="J157" s="252">
        <v>0</v>
      </c>
      <c r="K157" s="252"/>
      <c r="L157" s="229"/>
      <c r="M157" s="229">
        <f t="shared" si="8"/>
        <v>0</v>
      </c>
      <c r="N157" s="229"/>
      <c r="O157" s="229"/>
    </row>
    <row r="158" spans="1:15" s="101" customFormat="1" ht="15.6" outlineLevel="2" x14ac:dyDescent="0.3">
      <c r="A158" s="99"/>
      <c r="B158" s="277" t="s">
        <v>139</v>
      </c>
      <c r="C158" s="102" t="s">
        <v>31</v>
      </c>
      <c r="D158" s="127">
        <v>110</v>
      </c>
      <c r="E158" s="251">
        <v>0</v>
      </c>
      <c r="F158" s="142"/>
      <c r="G158" s="142">
        <v>0</v>
      </c>
      <c r="H158" s="142"/>
      <c r="I158" s="227"/>
      <c r="J158" s="252">
        <v>0</v>
      </c>
      <c r="K158" s="252"/>
      <c r="L158" s="229"/>
      <c r="M158" s="229">
        <f t="shared" si="8"/>
        <v>0</v>
      </c>
      <c r="N158" s="229"/>
      <c r="O158" s="229"/>
    </row>
    <row r="159" spans="1:15" s="101" customFormat="1" ht="15.6" outlineLevel="2" x14ac:dyDescent="0.3">
      <c r="A159" s="99"/>
      <c r="B159" s="277" t="s">
        <v>140</v>
      </c>
      <c r="C159" s="102" t="s">
        <v>6814</v>
      </c>
      <c r="D159" s="127">
        <v>3</v>
      </c>
      <c r="E159" s="251">
        <v>0</v>
      </c>
      <c r="F159" s="142"/>
      <c r="G159" s="142">
        <v>0</v>
      </c>
      <c r="H159" s="142"/>
      <c r="I159" s="227"/>
      <c r="J159" s="252">
        <v>0</v>
      </c>
      <c r="K159" s="252"/>
      <c r="L159" s="229"/>
      <c r="M159" s="229">
        <f t="shared" si="8"/>
        <v>0</v>
      </c>
      <c r="N159" s="229"/>
      <c r="O159" s="229"/>
    </row>
    <row r="160" spans="1:15" s="101" customFormat="1" ht="39.6" outlineLevel="2" x14ac:dyDescent="0.3">
      <c r="A160" s="99"/>
      <c r="B160" s="277" t="s">
        <v>6849</v>
      </c>
      <c r="C160" s="102" t="s">
        <v>6820</v>
      </c>
      <c r="D160" s="127">
        <v>0.25</v>
      </c>
      <c r="E160" s="251">
        <v>0</v>
      </c>
      <c r="F160" s="142"/>
      <c r="G160" s="142">
        <v>0</v>
      </c>
      <c r="H160" s="142"/>
      <c r="I160" s="227"/>
      <c r="J160" s="252">
        <v>0</v>
      </c>
      <c r="K160" s="252"/>
      <c r="L160" s="229"/>
      <c r="M160" s="229">
        <f t="shared" si="8"/>
        <v>0</v>
      </c>
      <c r="N160" s="229"/>
      <c r="O160" s="229"/>
    </row>
    <row r="161" spans="1:15" s="106" customFormat="1" ht="26.4" outlineLevel="1" x14ac:dyDescent="0.3">
      <c r="A161" s="378"/>
      <c r="B161" s="349" t="s">
        <v>141</v>
      </c>
      <c r="C161" s="378" t="s">
        <v>31</v>
      </c>
      <c r="D161" s="377">
        <v>5</v>
      </c>
      <c r="E161" s="377">
        <v>43829.718000000008</v>
      </c>
      <c r="F161" s="377">
        <f>E161*D161</f>
        <v>219148.59000000003</v>
      </c>
      <c r="G161" s="377">
        <v>26306.28</v>
      </c>
      <c r="H161" s="377">
        <f>G161*D161</f>
        <v>131531.4</v>
      </c>
      <c r="I161" s="377">
        <f>F161+H161</f>
        <v>350679.99</v>
      </c>
      <c r="J161" s="252">
        <v>43829.718000000008</v>
      </c>
      <c r="K161" s="252"/>
      <c r="L161" s="229"/>
      <c r="M161" s="229">
        <f t="shared" si="8"/>
        <v>26306.28</v>
      </c>
      <c r="N161" s="229"/>
      <c r="O161" s="229"/>
    </row>
    <row r="162" spans="1:15" s="101" customFormat="1" ht="15.6" outlineLevel="2" x14ac:dyDescent="0.3">
      <c r="A162" s="99"/>
      <c r="B162" s="277" t="s">
        <v>119</v>
      </c>
      <c r="C162" s="102" t="s">
        <v>6814</v>
      </c>
      <c r="D162" s="127">
        <v>45</v>
      </c>
      <c r="E162" s="251">
        <v>0</v>
      </c>
      <c r="F162" s="142"/>
      <c r="G162" s="142">
        <v>0</v>
      </c>
      <c r="H162" s="142"/>
      <c r="I162" s="227"/>
      <c r="J162" s="252">
        <v>0</v>
      </c>
      <c r="K162" s="252"/>
      <c r="L162" s="229"/>
      <c r="M162" s="229">
        <f t="shared" si="8"/>
        <v>0</v>
      </c>
      <c r="N162" s="229"/>
      <c r="O162" s="229"/>
    </row>
    <row r="163" spans="1:15" s="101" customFormat="1" ht="15.6" outlineLevel="2" x14ac:dyDescent="0.3">
      <c r="A163" s="99"/>
      <c r="B163" s="277" t="s">
        <v>121</v>
      </c>
      <c r="C163" s="102" t="s">
        <v>6814</v>
      </c>
      <c r="D163" s="127">
        <v>45</v>
      </c>
      <c r="E163" s="251">
        <v>0</v>
      </c>
      <c r="F163" s="142"/>
      <c r="G163" s="142">
        <v>0</v>
      </c>
      <c r="H163" s="142"/>
      <c r="I163" s="227"/>
      <c r="J163" s="252">
        <v>0</v>
      </c>
      <c r="K163" s="252"/>
      <c r="L163" s="229"/>
      <c r="M163" s="229">
        <f t="shared" si="8"/>
        <v>0</v>
      </c>
      <c r="N163" s="229"/>
      <c r="O163" s="229"/>
    </row>
    <row r="164" spans="1:15" s="101" customFormat="1" ht="26.4" outlineLevel="2" x14ac:dyDescent="0.3">
      <c r="A164" s="99"/>
      <c r="B164" s="277" t="s">
        <v>142</v>
      </c>
      <c r="C164" s="102" t="s">
        <v>31</v>
      </c>
      <c r="D164" s="127">
        <v>5</v>
      </c>
      <c r="E164" s="251">
        <v>0</v>
      </c>
      <c r="F164" s="142"/>
      <c r="G164" s="142">
        <v>0</v>
      </c>
      <c r="H164" s="142"/>
      <c r="I164" s="227"/>
      <c r="J164" s="252">
        <v>0</v>
      </c>
      <c r="K164" s="252"/>
      <c r="L164" s="229"/>
      <c r="M164" s="229">
        <f t="shared" si="8"/>
        <v>0</v>
      </c>
      <c r="N164" s="229"/>
      <c r="O164" s="229"/>
    </row>
    <row r="165" spans="1:15" s="101" customFormat="1" ht="15.6" outlineLevel="2" x14ac:dyDescent="0.3">
      <c r="A165" s="99"/>
      <c r="B165" s="277" t="s">
        <v>143</v>
      </c>
      <c r="C165" s="102" t="s">
        <v>855</v>
      </c>
      <c r="D165" s="310">
        <v>0.12</v>
      </c>
      <c r="E165" s="251">
        <v>0</v>
      </c>
      <c r="F165" s="142"/>
      <c r="G165" s="142">
        <v>0</v>
      </c>
      <c r="H165" s="142"/>
      <c r="I165" s="227"/>
      <c r="J165" s="252">
        <v>0</v>
      </c>
      <c r="K165" s="252"/>
      <c r="L165" s="229"/>
      <c r="M165" s="229">
        <f t="shared" si="8"/>
        <v>0</v>
      </c>
      <c r="N165" s="229"/>
      <c r="O165" s="229"/>
    </row>
    <row r="166" spans="1:15" s="101" customFormat="1" ht="26.4" outlineLevel="2" x14ac:dyDescent="0.3">
      <c r="A166" s="99"/>
      <c r="B166" s="277" t="s">
        <v>144</v>
      </c>
      <c r="C166" s="102" t="s">
        <v>6814</v>
      </c>
      <c r="D166" s="127">
        <v>3.2</v>
      </c>
      <c r="E166" s="251">
        <v>0</v>
      </c>
      <c r="F166" s="142"/>
      <c r="G166" s="142">
        <v>0</v>
      </c>
      <c r="H166" s="142"/>
      <c r="I166" s="227"/>
      <c r="J166" s="252">
        <v>0</v>
      </c>
      <c r="K166" s="252"/>
      <c r="L166" s="229"/>
      <c r="M166" s="229">
        <f t="shared" si="8"/>
        <v>0</v>
      </c>
      <c r="N166" s="229"/>
      <c r="O166" s="229"/>
    </row>
    <row r="167" spans="1:15" s="101" customFormat="1" ht="15.6" outlineLevel="2" x14ac:dyDescent="0.3">
      <c r="A167" s="99"/>
      <c r="B167" s="277" t="s">
        <v>145</v>
      </c>
      <c r="C167" s="102" t="s">
        <v>31</v>
      </c>
      <c r="D167" s="127">
        <v>20</v>
      </c>
      <c r="E167" s="251">
        <v>0</v>
      </c>
      <c r="F167" s="142"/>
      <c r="G167" s="142">
        <v>0</v>
      </c>
      <c r="H167" s="142"/>
      <c r="I167" s="227"/>
      <c r="J167" s="252">
        <v>0</v>
      </c>
      <c r="K167" s="252"/>
      <c r="L167" s="229"/>
      <c r="M167" s="229">
        <f t="shared" si="8"/>
        <v>0</v>
      </c>
      <c r="N167" s="229"/>
      <c r="O167" s="229"/>
    </row>
    <row r="168" spans="1:15" s="101" customFormat="1" ht="15.6" outlineLevel="2" x14ac:dyDescent="0.3">
      <c r="A168" s="99"/>
      <c r="B168" s="277" t="s">
        <v>146</v>
      </c>
      <c r="C168" s="102" t="s">
        <v>855</v>
      </c>
      <c r="D168" s="310">
        <v>4.5999999999999999E-2</v>
      </c>
      <c r="E168" s="251">
        <v>0</v>
      </c>
      <c r="F168" s="142"/>
      <c r="G168" s="142">
        <v>0</v>
      </c>
      <c r="H168" s="142"/>
      <c r="I168" s="227"/>
      <c r="J168" s="252">
        <v>0</v>
      </c>
      <c r="K168" s="252"/>
      <c r="L168" s="229"/>
      <c r="M168" s="229">
        <f t="shared" si="8"/>
        <v>0</v>
      </c>
      <c r="N168" s="229"/>
      <c r="O168" s="229"/>
    </row>
    <row r="169" spans="1:15" s="101" customFormat="1" ht="26.4" outlineLevel="2" x14ac:dyDescent="0.3">
      <c r="A169" s="99"/>
      <c r="B169" s="277" t="s">
        <v>147</v>
      </c>
      <c r="C169" s="102" t="s">
        <v>6814</v>
      </c>
      <c r="D169" s="127">
        <v>30</v>
      </c>
      <c r="E169" s="251">
        <v>0</v>
      </c>
      <c r="F169" s="142"/>
      <c r="G169" s="142">
        <v>0</v>
      </c>
      <c r="H169" s="142"/>
      <c r="I169" s="227"/>
      <c r="J169" s="252">
        <v>0</v>
      </c>
      <c r="K169" s="252"/>
      <c r="L169" s="229"/>
      <c r="M169" s="229">
        <f t="shared" si="8"/>
        <v>0</v>
      </c>
      <c r="N169" s="229"/>
      <c r="O169" s="229"/>
    </row>
    <row r="170" spans="1:15" s="101" customFormat="1" ht="26.4" outlineLevel="2" x14ac:dyDescent="0.3">
      <c r="A170" s="99"/>
      <c r="B170" s="277" t="s">
        <v>6850</v>
      </c>
      <c r="C170" s="102" t="s">
        <v>6820</v>
      </c>
      <c r="D170" s="127">
        <v>0.15</v>
      </c>
      <c r="E170" s="251">
        <v>0</v>
      </c>
      <c r="F170" s="142"/>
      <c r="G170" s="142">
        <v>0</v>
      </c>
      <c r="H170" s="142"/>
      <c r="I170" s="227"/>
      <c r="J170" s="252">
        <v>0</v>
      </c>
      <c r="K170" s="252"/>
      <c r="L170" s="229"/>
      <c r="M170" s="229">
        <f t="shared" si="8"/>
        <v>0</v>
      </c>
      <c r="N170" s="229"/>
      <c r="O170" s="229"/>
    </row>
    <row r="171" spans="1:15" s="101" customFormat="1" ht="26.4" outlineLevel="2" x14ac:dyDescent="0.3">
      <c r="A171" s="99"/>
      <c r="B171" s="277" t="s">
        <v>148</v>
      </c>
      <c r="C171" s="102" t="s">
        <v>6820</v>
      </c>
      <c r="D171" s="127">
        <v>0.14000000000000001</v>
      </c>
      <c r="E171" s="251">
        <v>0</v>
      </c>
      <c r="F171" s="142"/>
      <c r="G171" s="142">
        <v>0</v>
      </c>
      <c r="H171" s="142"/>
      <c r="I171" s="227"/>
      <c r="J171" s="252">
        <v>0</v>
      </c>
      <c r="K171" s="252"/>
      <c r="L171" s="229"/>
      <c r="M171" s="229">
        <f t="shared" si="8"/>
        <v>0</v>
      </c>
      <c r="N171" s="229"/>
      <c r="O171" s="229"/>
    </row>
    <row r="172" spans="1:15" s="106" customFormat="1" ht="15.6" outlineLevel="1" x14ac:dyDescent="0.3">
      <c r="A172" s="378"/>
      <c r="B172" s="349" t="s">
        <v>149</v>
      </c>
      <c r="C172" s="378" t="s">
        <v>31</v>
      </c>
      <c r="D172" s="377">
        <v>1</v>
      </c>
      <c r="E172" s="377">
        <v>219290.07</v>
      </c>
      <c r="F172" s="377">
        <f>E172*D172</f>
        <v>219290.07</v>
      </c>
      <c r="G172" s="377">
        <v>155542.39999999999</v>
      </c>
      <c r="H172" s="377">
        <f>G172*D172</f>
        <v>155542.39999999999</v>
      </c>
      <c r="I172" s="377">
        <f>F172+H172</f>
        <v>374832.47</v>
      </c>
      <c r="J172" s="252">
        <v>219290.07</v>
      </c>
      <c r="K172" s="252"/>
      <c r="L172" s="229"/>
      <c r="M172" s="229">
        <f t="shared" si="8"/>
        <v>155542.39999999999</v>
      </c>
      <c r="N172" s="229"/>
      <c r="O172" s="229"/>
    </row>
    <row r="173" spans="1:15" ht="15.6" outlineLevel="2" x14ac:dyDescent="0.3">
      <c r="A173" s="99"/>
      <c r="B173" s="277" t="s">
        <v>150</v>
      </c>
      <c r="C173" s="102" t="s">
        <v>31</v>
      </c>
      <c r="D173" s="127">
        <v>1</v>
      </c>
      <c r="E173" s="109">
        <v>0</v>
      </c>
      <c r="F173" s="109"/>
      <c r="G173" s="109">
        <v>0</v>
      </c>
      <c r="H173" s="109"/>
      <c r="I173" s="227"/>
      <c r="J173" s="252">
        <v>0</v>
      </c>
      <c r="K173" s="251"/>
      <c r="L173" s="230"/>
      <c r="M173" s="229">
        <f t="shared" si="8"/>
        <v>0</v>
      </c>
      <c r="N173" s="230"/>
      <c r="O173" s="230"/>
    </row>
    <row r="174" spans="1:15" ht="15.6" outlineLevel="2" x14ac:dyDescent="0.3">
      <c r="A174" s="99"/>
      <c r="B174" s="277" t="s">
        <v>151</v>
      </c>
      <c r="C174" s="102" t="s">
        <v>31</v>
      </c>
      <c r="D174" s="127">
        <v>1</v>
      </c>
      <c r="E174" s="109">
        <v>0</v>
      </c>
      <c r="F174" s="109"/>
      <c r="G174" s="109">
        <v>0</v>
      </c>
      <c r="H174" s="109"/>
      <c r="I174" s="227"/>
      <c r="J174" s="252">
        <v>0</v>
      </c>
      <c r="K174" s="251"/>
      <c r="L174" s="230"/>
      <c r="M174" s="229">
        <f t="shared" si="8"/>
        <v>0</v>
      </c>
      <c r="N174" s="230"/>
      <c r="O174" s="230"/>
    </row>
    <row r="175" spans="1:15" ht="15.6" outlineLevel="2" x14ac:dyDescent="0.3">
      <c r="A175" s="99"/>
      <c r="B175" s="277" t="s">
        <v>152</v>
      </c>
      <c r="C175" s="102" t="s">
        <v>31</v>
      </c>
      <c r="D175" s="127">
        <v>1</v>
      </c>
      <c r="E175" s="109">
        <v>0</v>
      </c>
      <c r="F175" s="109"/>
      <c r="G175" s="109">
        <v>0</v>
      </c>
      <c r="H175" s="109"/>
      <c r="I175" s="227"/>
      <c r="J175" s="252">
        <v>0</v>
      </c>
      <c r="K175" s="251"/>
      <c r="L175" s="230"/>
      <c r="M175" s="229">
        <f t="shared" si="8"/>
        <v>0</v>
      </c>
      <c r="N175" s="230"/>
      <c r="O175" s="230"/>
    </row>
    <row r="176" spans="1:15" ht="15.6" outlineLevel="2" x14ac:dyDescent="0.3">
      <c r="A176" s="99"/>
      <c r="B176" s="277" t="s">
        <v>153</v>
      </c>
      <c r="C176" s="102" t="s">
        <v>6890</v>
      </c>
      <c r="D176" s="127">
        <v>11.4</v>
      </c>
      <c r="E176" s="109">
        <v>0</v>
      </c>
      <c r="F176" s="109"/>
      <c r="G176" s="109">
        <v>0</v>
      </c>
      <c r="H176" s="109"/>
      <c r="I176" s="227"/>
      <c r="J176" s="252">
        <v>0</v>
      </c>
      <c r="K176" s="251"/>
      <c r="L176" s="230"/>
      <c r="M176" s="229">
        <f t="shared" si="8"/>
        <v>0</v>
      </c>
      <c r="N176" s="230"/>
      <c r="O176" s="230"/>
    </row>
    <row r="177" spans="1:16" ht="15.6" outlineLevel="2" x14ac:dyDescent="0.3">
      <c r="A177" s="99"/>
      <c r="B177" s="277" t="s">
        <v>154</v>
      </c>
      <c r="C177" s="102" t="s">
        <v>6890</v>
      </c>
      <c r="D177" s="127">
        <v>11.4</v>
      </c>
      <c r="E177" s="109">
        <v>0</v>
      </c>
      <c r="F177" s="109"/>
      <c r="G177" s="109">
        <v>0</v>
      </c>
      <c r="H177" s="109"/>
      <c r="I177" s="227"/>
      <c r="J177" s="252">
        <v>0</v>
      </c>
      <c r="K177" s="251"/>
      <c r="L177" s="230"/>
      <c r="M177" s="229">
        <f t="shared" si="8"/>
        <v>0</v>
      </c>
      <c r="N177" s="230"/>
      <c r="O177" s="230"/>
    </row>
    <row r="178" spans="1:16" ht="15.6" outlineLevel="1" x14ac:dyDescent="0.3">
      <c r="A178" s="99"/>
      <c r="B178" s="277" t="s">
        <v>155</v>
      </c>
      <c r="C178" s="102" t="s">
        <v>6890</v>
      </c>
      <c r="D178" s="127">
        <v>11.4</v>
      </c>
      <c r="E178" s="109">
        <v>0</v>
      </c>
      <c r="F178" s="109"/>
      <c r="G178" s="109">
        <v>0</v>
      </c>
      <c r="H178" s="109"/>
      <c r="I178" s="227"/>
      <c r="J178" s="252">
        <v>0</v>
      </c>
      <c r="K178" s="251"/>
      <c r="L178" s="230"/>
      <c r="M178" s="229">
        <f t="shared" si="8"/>
        <v>0</v>
      </c>
      <c r="N178" s="230"/>
      <c r="O178" s="230"/>
    </row>
    <row r="179" spans="1:16" s="180" customFormat="1" ht="15.6" x14ac:dyDescent="0.3">
      <c r="A179" s="339" t="s">
        <v>156</v>
      </c>
      <c r="B179" s="340" t="s">
        <v>157</v>
      </c>
      <c r="C179" s="341"/>
      <c r="D179" s="342"/>
      <c r="E179" s="342"/>
      <c r="F179" s="342">
        <f>F180+F187+F189+F194+F196+F221</f>
        <v>11518228.359999999</v>
      </c>
      <c r="G179" s="342"/>
      <c r="H179" s="342">
        <f>H180+H187+H189+H194+H196+H221</f>
        <v>20862917.377999999</v>
      </c>
      <c r="I179" s="343">
        <f>I180+I187+I189+I194+I196+I221</f>
        <v>32381145.738000002</v>
      </c>
      <c r="J179" s="344"/>
      <c r="K179" s="344"/>
      <c r="L179" s="345"/>
      <c r="M179" s="345"/>
      <c r="N179" s="345"/>
      <c r="O179" s="345"/>
    </row>
    <row r="180" spans="1:16" ht="15.6" outlineLevel="1" x14ac:dyDescent="0.3">
      <c r="A180" s="378"/>
      <c r="B180" s="349" t="s">
        <v>158</v>
      </c>
      <c r="C180" s="378"/>
      <c r="D180" s="377"/>
      <c r="E180" s="377"/>
      <c r="F180" s="377">
        <f>SUM(F181:F186)</f>
        <v>1391114.46</v>
      </c>
      <c r="G180" s="377"/>
      <c r="H180" s="377">
        <f>SUM(H181:H186)</f>
        <v>3336530</v>
      </c>
      <c r="I180" s="377">
        <f>SUM(I181:I186)</f>
        <v>4727644.46</v>
      </c>
      <c r="J180" s="247"/>
      <c r="K180" s="247"/>
      <c r="L180" s="247"/>
      <c r="M180" s="247"/>
      <c r="N180" s="247"/>
      <c r="O180" s="247"/>
    </row>
    <row r="181" spans="1:16" ht="24.75" customHeight="1" outlineLevel="1" x14ac:dyDescent="0.3">
      <c r="A181" s="99"/>
      <c r="B181" s="278" t="s">
        <v>6892</v>
      </c>
      <c r="C181" s="112" t="s">
        <v>855</v>
      </c>
      <c r="D181" s="112">
        <v>13.9</v>
      </c>
      <c r="E181" s="109">
        <v>95478</v>
      </c>
      <c r="F181" s="109">
        <f t="shared" ref="F181:F186" si="9">E181*D181</f>
        <v>1327144.2</v>
      </c>
      <c r="G181" s="109">
        <v>229000</v>
      </c>
      <c r="H181" s="109">
        <f t="shared" ref="H181:H186" si="10">G181*D181</f>
        <v>3183100</v>
      </c>
      <c r="I181" s="337">
        <f>F181+H181</f>
        <v>4510244.2</v>
      </c>
      <c r="J181" s="253">
        <v>95478</v>
      </c>
      <c r="K181" s="253">
        <f>'ВСЕ СМЕТЫ КДС'!G2447</f>
        <v>81128.973360842108</v>
      </c>
      <c r="L181" s="153">
        <f>((J181/(K181/100))-100)/100</f>
        <v>0.17686685834586954</v>
      </c>
      <c r="M181" s="107">
        <v>229000</v>
      </c>
      <c r="N181" s="107">
        <f>'ВСЕ СМЕТЫ КДС'!G2448+'ВСЕ СМЕТЫ КДС'!G2449</f>
        <v>124240.49759826942</v>
      </c>
      <c r="O181" s="153">
        <f>((M181/(N181/100))-100)/100</f>
        <v>0.84319931444954077</v>
      </c>
      <c r="P181" s="181"/>
    </row>
    <row r="182" spans="1:16" ht="26.4" outlineLevel="2" x14ac:dyDescent="0.3">
      <c r="A182" s="99"/>
      <c r="B182" s="278" t="s">
        <v>6851</v>
      </c>
      <c r="C182" s="112" t="s">
        <v>855</v>
      </c>
      <c r="D182" s="112"/>
      <c r="E182" s="109">
        <v>0</v>
      </c>
      <c r="F182" s="109">
        <f t="shared" si="9"/>
        <v>0</v>
      </c>
      <c r="G182" s="109">
        <v>0</v>
      </c>
      <c r="H182" s="109">
        <f t="shared" si="10"/>
        <v>0</v>
      </c>
      <c r="I182" s="337">
        <f t="shared" ref="I182:I195" si="11">F182+H182</f>
        <v>0</v>
      </c>
      <c r="J182" s="253">
        <v>0</v>
      </c>
      <c r="K182" s="109"/>
      <c r="L182" s="109"/>
      <c r="M182" s="107">
        <f>G182</f>
        <v>0</v>
      </c>
      <c r="N182" s="109"/>
      <c r="O182" s="109"/>
    </row>
    <row r="183" spans="1:16" ht="26.4" outlineLevel="2" x14ac:dyDescent="0.3">
      <c r="A183" s="99"/>
      <c r="B183" s="278" t="s">
        <v>6852</v>
      </c>
      <c r="C183" s="112" t="s">
        <v>855</v>
      </c>
      <c r="D183" s="112"/>
      <c r="E183" s="109"/>
      <c r="F183" s="109">
        <f t="shared" si="9"/>
        <v>0</v>
      </c>
      <c r="G183" s="109"/>
      <c r="H183" s="109">
        <f t="shared" si="10"/>
        <v>0</v>
      </c>
      <c r="I183" s="337">
        <f t="shared" si="11"/>
        <v>0</v>
      </c>
      <c r="J183" s="252"/>
      <c r="K183" s="142"/>
      <c r="L183" s="142"/>
      <c r="M183" s="229"/>
      <c r="N183" s="109"/>
      <c r="O183" s="109"/>
    </row>
    <row r="184" spans="1:16" ht="15.6" outlineLevel="2" x14ac:dyDescent="0.3">
      <c r="A184" s="99"/>
      <c r="B184" s="278" t="s">
        <v>159</v>
      </c>
      <c r="C184" s="112" t="s">
        <v>855</v>
      </c>
      <c r="D184" s="112"/>
      <c r="E184" s="109"/>
      <c r="F184" s="109">
        <f t="shared" si="9"/>
        <v>0</v>
      </c>
      <c r="G184" s="109"/>
      <c r="H184" s="109">
        <f t="shared" si="10"/>
        <v>0</v>
      </c>
      <c r="I184" s="337">
        <f t="shared" si="11"/>
        <v>0</v>
      </c>
      <c r="J184" s="252"/>
      <c r="K184" s="142"/>
      <c r="L184" s="142"/>
      <c r="M184" s="229"/>
      <c r="N184" s="109"/>
      <c r="O184" s="109"/>
    </row>
    <row r="185" spans="1:16" ht="15.6" outlineLevel="2" x14ac:dyDescent="0.3">
      <c r="A185" s="99"/>
      <c r="B185" s="278" t="s">
        <v>84</v>
      </c>
      <c r="C185" s="112" t="s">
        <v>855</v>
      </c>
      <c r="D185" s="112"/>
      <c r="E185" s="109"/>
      <c r="F185" s="109">
        <f t="shared" si="9"/>
        <v>0</v>
      </c>
      <c r="G185" s="109"/>
      <c r="H185" s="109">
        <f t="shared" si="10"/>
        <v>0</v>
      </c>
      <c r="I185" s="337">
        <f t="shared" si="11"/>
        <v>0</v>
      </c>
      <c r="J185" s="252"/>
      <c r="K185" s="142"/>
      <c r="L185" s="142"/>
      <c r="M185" s="229"/>
      <c r="N185" s="109"/>
      <c r="O185" s="109"/>
    </row>
    <row r="186" spans="1:16" ht="26.4" outlineLevel="1" x14ac:dyDescent="0.3">
      <c r="A186" s="99"/>
      <c r="B186" s="278" t="s">
        <v>6853</v>
      </c>
      <c r="C186" s="112" t="s">
        <v>855</v>
      </c>
      <c r="D186" s="112">
        <v>0.67</v>
      </c>
      <c r="E186" s="109">
        <v>95478</v>
      </c>
      <c r="F186" s="109">
        <f t="shared" si="9"/>
        <v>63970.26</v>
      </c>
      <c r="G186" s="109">
        <v>229000</v>
      </c>
      <c r="H186" s="109">
        <f t="shared" si="10"/>
        <v>153430</v>
      </c>
      <c r="I186" s="337">
        <f t="shared" si="11"/>
        <v>217400.26</v>
      </c>
      <c r="J186" s="253">
        <v>95478</v>
      </c>
      <c r="K186" s="253">
        <f>'ВСЕ СМЕТЫ КДС'!G2447</f>
        <v>81128.973360842108</v>
      </c>
      <c r="L186" s="153">
        <f>((J186/(K186/100))-100)/100</f>
        <v>0.17686685834586954</v>
      </c>
      <c r="M186" s="107">
        <v>229000</v>
      </c>
      <c r="N186" s="107">
        <f>'ВСЕ СМЕТЫ КДС'!G2448+'ВСЕ СМЕТЫ КДС'!G2449</f>
        <v>124240.49759826942</v>
      </c>
      <c r="O186" s="153">
        <f>((M186/(N186/100))-100)/100</f>
        <v>0.84319931444954077</v>
      </c>
      <c r="P186" s="181"/>
    </row>
    <row r="187" spans="1:16" ht="15.6" outlineLevel="1" x14ac:dyDescent="0.3">
      <c r="A187" s="378"/>
      <c r="B187" s="349" t="s">
        <v>160</v>
      </c>
      <c r="C187" s="378" t="s">
        <v>6814</v>
      </c>
      <c r="D187" s="377">
        <v>439.29</v>
      </c>
      <c r="E187" s="377"/>
      <c r="F187" s="377">
        <f>SUM(F188:F188)</f>
        <v>1823053.5</v>
      </c>
      <c r="G187" s="377"/>
      <c r="H187" s="377">
        <f>SUM(H188:H188)</f>
        <v>292127.85000000003</v>
      </c>
      <c r="I187" s="377">
        <f>SUM(I188:I188)</f>
        <v>2115181.35</v>
      </c>
      <c r="J187" s="247"/>
      <c r="K187" s="247"/>
      <c r="L187" s="247"/>
      <c r="M187" s="247"/>
      <c r="N187" s="247"/>
      <c r="O187" s="247"/>
    </row>
    <row r="188" spans="1:16" s="98" customFormat="1" ht="15.6" outlineLevel="1" x14ac:dyDescent="0.3">
      <c r="A188" s="99"/>
      <c r="B188" s="278" t="s">
        <v>6854</v>
      </c>
      <c r="C188" s="113" t="s">
        <v>6814</v>
      </c>
      <c r="D188" s="100">
        <v>439.29</v>
      </c>
      <c r="E188" s="109">
        <v>4150</v>
      </c>
      <c r="F188" s="109">
        <f>E188*D188</f>
        <v>1823053.5</v>
      </c>
      <c r="G188" s="109">
        <v>665</v>
      </c>
      <c r="H188" s="109">
        <f>G188*D188</f>
        <v>292127.85000000003</v>
      </c>
      <c r="I188" s="337">
        <f t="shared" si="11"/>
        <v>2115181.35</v>
      </c>
      <c r="J188" s="253">
        <v>4150</v>
      </c>
      <c r="K188" s="253">
        <f>'ВСЕ СМЕТЫ КДС'!G2473+'ВСЕ СМЕТЫ КДС'!G2477+'ВСЕ СМЕТЫ КДС'!G2482+'ВСЕ СМЕТЫ КДС'!G2483</f>
        <v>7300.9635980048006</v>
      </c>
      <c r="L188" s="153">
        <f>((J188/(K188/100))-100)/100</f>
        <v>-0.43158188035150485</v>
      </c>
      <c r="M188" s="107">
        <v>665</v>
      </c>
      <c r="N188" s="107">
        <f>'ВСЕ СМЕТЫ КДС'!G2478+'ВСЕ СМЕТЫ КДС'!G2484</f>
        <v>644.98481073763026</v>
      </c>
      <c r="O188" s="153">
        <f>((M188/(N188/100))-100)/100</f>
        <v>3.1032031962860598E-2</v>
      </c>
    </row>
    <row r="189" spans="1:16" ht="15.6" outlineLevel="1" x14ac:dyDescent="0.3">
      <c r="A189" s="378"/>
      <c r="B189" s="349" t="s">
        <v>161</v>
      </c>
      <c r="C189" s="378"/>
      <c r="D189" s="377"/>
      <c r="E189" s="377"/>
      <c r="F189" s="377">
        <f>SUM(F190:F193)</f>
        <v>202237.8</v>
      </c>
      <c r="G189" s="377"/>
      <c r="H189" s="377">
        <f>SUM(H190:H193)</f>
        <v>401840.08799999999</v>
      </c>
      <c r="I189" s="377">
        <f>SUM(I190:I193)</f>
        <v>604077.88800000004</v>
      </c>
      <c r="J189" s="111"/>
      <c r="K189" s="111"/>
      <c r="L189" s="111"/>
      <c r="M189" s="111"/>
      <c r="N189" s="111"/>
      <c r="O189" s="111"/>
    </row>
    <row r="190" spans="1:16" ht="15.6" outlineLevel="1" x14ac:dyDescent="0.3">
      <c r="A190" s="99"/>
      <c r="B190" s="278" t="s">
        <v>162</v>
      </c>
      <c r="C190" s="113" t="s">
        <v>31</v>
      </c>
      <c r="D190" s="100">
        <v>71</v>
      </c>
      <c r="E190" s="109">
        <v>707.4</v>
      </c>
      <c r="F190" s="109">
        <f>E190*D190</f>
        <v>50225.4</v>
      </c>
      <c r="G190" s="109">
        <v>1310.4000000000001</v>
      </c>
      <c r="H190" s="109">
        <f>G190*D190</f>
        <v>93038.400000000009</v>
      </c>
      <c r="I190" s="337">
        <f t="shared" si="11"/>
        <v>143263.80000000002</v>
      </c>
      <c r="J190" s="252">
        <v>707.4</v>
      </c>
      <c r="K190" s="252"/>
      <c r="L190" s="229"/>
      <c r="M190" s="229">
        <f>G190</f>
        <v>1310.4000000000001</v>
      </c>
      <c r="N190" s="229"/>
      <c r="O190" s="229"/>
    </row>
    <row r="191" spans="1:16" ht="15.6" outlineLevel="1" x14ac:dyDescent="0.3">
      <c r="A191" s="99"/>
      <c r="B191" s="278" t="s">
        <v>163</v>
      </c>
      <c r="C191" s="113" t="s">
        <v>31</v>
      </c>
      <c r="D191" s="100">
        <v>350</v>
      </c>
      <c r="E191" s="109">
        <v>235.8</v>
      </c>
      <c r="F191" s="109">
        <f>E191*D191</f>
        <v>82530</v>
      </c>
      <c r="G191" s="109">
        <v>326.35199999999998</v>
      </c>
      <c r="H191" s="109">
        <f>G191*D191</f>
        <v>114223.2</v>
      </c>
      <c r="I191" s="337">
        <f t="shared" si="11"/>
        <v>196753.2</v>
      </c>
      <c r="J191" s="252">
        <v>235.8</v>
      </c>
      <c r="K191" s="252"/>
      <c r="L191" s="229"/>
      <c r="M191" s="229">
        <f>G191</f>
        <v>326.35199999999998</v>
      </c>
      <c r="N191" s="229"/>
      <c r="O191" s="229"/>
    </row>
    <row r="192" spans="1:16" ht="15.6" outlineLevel="1" x14ac:dyDescent="0.3">
      <c r="A192" s="99"/>
      <c r="B192" s="278" t="s">
        <v>87</v>
      </c>
      <c r="C192" s="113" t="s">
        <v>31</v>
      </c>
      <c r="D192" s="100">
        <v>260</v>
      </c>
      <c r="E192" s="109">
        <v>188.64000000000001</v>
      </c>
      <c r="F192" s="109">
        <f>E192*D192</f>
        <v>49046.400000000001</v>
      </c>
      <c r="G192" s="109">
        <v>492.96</v>
      </c>
      <c r="H192" s="109">
        <f>G192*D192</f>
        <v>128169.59999999999</v>
      </c>
      <c r="I192" s="337">
        <f t="shared" si="11"/>
        <v>177216</v>
      </c>
      <c r="J192" s="252">
        <v>188.64000000000001</v>
      </c>
      <c r="K192" s="252"/>
      <c r="L192" s="229"/>
      <c r="M192" s="229">
        <f>G192</f>
        <v>492.96</v>
      </c>
      <c r="N192" s="229"/>
      <c r="O192" s="229"/>
    </row>
    <row r="193" spans="1:15" ht="15.6" outlineLevel="1" x14ac:dyDescent="0.3">
      <c r="A193" s="99"/>
      <c r="B193" s="278" t="s">
        <v>164</v>
      </c>
      <c r="C193" s="113" t="s">
        <v>31</v>
      </c>
      <c r="D193" s="100">
        <v>130</v>
      </c>
      <c r="E193" s="109">
        <v>157.20000000000002</v>
      </c>
      <c r="F193" s="109">
        <f>E193*D193</f>
        <v>20436.000000000004</v>
      </c>
      <c r="G193" s="109">
        <v>510.83759999999995</v>
      </c>
      <c r="H193" s="109">
        <f>G193*D193</f>
        <v>66408.887999999992</v>
      </c>
      <c r="I193" s="337">
        <f t="shared" si="11"/>
        <v>86844.887999999992</v>
      </c>
      <c r="J193" s="252">
        <v>157.20000000000002</v>
      </c>
      <c r="K193" s="252"/>
      <c r="L193" s="229"/>
      <c r="M193" s="229">
        <f>G193</f>
        <v>510.83759999999995</v>
      </c>
      <c r="N193" s="229"/>
      <c r="O193" s="229"/>
    </row>
    <row r="194" spans="1:15" ht="15.6" outlineLevel="1" x14ac:dyDescent="0.3">
      <c r="A194" s="378"/>
      <c r="B194" s="349" t="s">
        <v>165</v>
      </c>
      <c r="C194" s="378"/>
      <c r="D194" s="377"/>
      <c r="E194" s="377"/>
      <c r="F194" s="377">
        <f>F195</f>
        <v>103490</v>
      </c>
      <c r="G194" s="377"/>
      <c r="H194" s="377">
        <f>H195</f>
        <v>6500</v>
      </c>
      <c r="I194" s="377">
        <f>I195</f>
        <v>109990</v>
      </c>
      <c r="J194" s="247"/>
      <c r="K194" s="247"/>
      <c r="L194" s="247"/>
      <c r="M194" s="247"/>
      <c r="N194" s="247"/>
      <c r="O194" s="247"/>
    </row>
    <row r="195" spans="1:15" ht="26.4" outlineLevel="1" x14ac:dyDescent="0.3">
      <c r="A195" s="99"/>
      <c r="B195" s="278" t="s">
        <v>166</v>
      </c>
      <c r="C195" s="113" t="s">
        <v>855</v>
      </c>
      <c r="D195" s="112">
        <v>1</v>
      </c>
      <c r="E195" s="109">
        <v>103490</v>
      </c>
      <c r="F195" s="109">
        <f>E195*D195</f>
        <v>103490</v>
      </c>
      <c r="G195" s="109">
        <v>6500</v>
      </c>
      <c r="H195" s="109">
        <f>G195*D195</f>
        <v>6500</v>
      </c>
      <c r="I195" s="337">
        <f t="shared" si="11"/>
        <v>109990</v>
      </c>
      <c r="J195" s="252">
        <v>103490</v>
      </c>
      <c r="K195" s="252"/>
      <c r="L195" s="229"/>
      <c r="M195" s="229">
        <f>G195</f>
        <v>6500</v>
      </c>
      <c r="N195" s="229"/>
      <c r="O195" s="229"/>
    </row>
    <row r="196" spans="1:15" ht="15.6" outlineLevel="1" x14ac:dyDescent="0.3">
      <c r="A196" s="378"/>
      <c r="B196" s="349" t="s">
        <v>167</v>
      </c>
      <c r="C196" s="378"/>
      <c r="D196" s="377"/>
      <c r="E196" s="377"/>
      <c r="F196" s="377">
        <f>SUM(F197:F220)</f>
        <v>6149267.5999999996</v>
      </c>
      <c r="G196" s="377"/>
      <c r="H196" s="377">
        <f>SUM(H197:H220)</f>
        <v>16539153.999999998</v>
      </c>
      <c r="I196" s="377">
        <f>SUM(I197:I220)</f>
        <v>22688421.599999998</v>
      </c>
      <c r="J196" s="247"/>
      <c r="K196" s="247"/>
      <c r="L196" s="247"/>
      <c r="M196" s="247"/>
      <c r="N196" s="247"/>
      <c r="O196" s="247"/>
    </row>
    <row r="197" spans="1:15" ht="26.4" outlineLevel="1" x14ac:dyDescent="0.3">
      <c r="A197" s="102"/>
      <c r="B197" s="279" t="s">
        <v>168</v>
      </c>
      <c r="C197" s="226" t="s">
        <v>6814</v>
      </c>
      <c r="D197" s="254">
        <v>2230.6</v>
      </c>
      <c r="E197" s="235">
        <v>2711</v>
      </c>
      <c r="F197" s="236">
        <f>E197*D197</f>
        <v>6047156.5999999996</v>
      </c>
      <c r="G197" s="236">
        <v>7373</v>
      </c>
      <c r="H197" s="236">
        <f>G197*D197</f>
        <v>16446213.799999999</v>
      </c>
      <c r="I197" s="379">
        <f>F197+H197</f>
        <v>22493370.399999999</v>
      </c>
      <c r="J197" s="253">
        <v>2711</v>
      </c>
      <c r="K197" s="253">
        <f>'ВСЕ СМЕТЫ КДС'!G50+'ВСЕ СМЕТЫ КДС'!G55+'ВСЕ СМЕТЫ КДС'!G60+'ВСЕ СМЕТЫ КДС'!G72</f>
        <v>2097.9088783924785</v>
      </c>
      <c r="L197" s="153">
        <f>((J197/(K197/100))-100)/100</f>
        <v>0.29223915677276807</v>
      </c>
      <c r="M197" s="107">
        <v>7373</v>
      </c>
      <c r="N197" s="107">
        <f>'ВСЕ СМЕТЫ КДС'!G51+'ВСЕ СМЕТЫ КДС'!G56+'ВСЕ СМЕТЫ КДС'!G61+'ВСЕ СМЕТЫ КДС'!G62+'ВСЕ СМЕТЫ КДС'!G63+'ВСЕ СМЕТЫ КДС'!G64+'ВСЕ СМЕТЫ КДС'!G65+'ВСЕ СМЕТЫ КДС'!G66+'ВСЕ СМЕТЫ КДС'!G67+'ВСЕ СМЕТЫ КДС'!G73</f>
        <v>7392.3655930099812</v>
      </c>
      <c r="O197" s="153">
        <f>((M197/(N197/100))-100)/100</f>
        <v>-2.6196746855015364E-3</v>
      </c>
    </row>
    <row r="198" spans="1:15" ht="24" customHeight="1" outlineLevel="2" x14ac:dyDescent="0.3">
      <c r="A198" s="102"/>
      <c r="B198" s="279" t="s">
        <v>89</v>
      </c>
      <c r="C198" s="232" t="s">
        <v>6814</v>
      </c>
      <c r="D198" s="255"/>
      <c r="E198" s="256"/>
      <c r="F198" s="256"/>
      <c r="G198" s="256"/>
      <c r="H198" s="257"/>
      <c r="I198" s="258"/>
      <c r="J198" s="259"/>
      <c r="K198" s="259"/>
      <c r="L198" s="226"/>
      <c r="M198" s="226"/>
      <c r="N198" s="226"/>
      <c r="O198" s="226"/>
    </row>
    <row r="199" spans="1:15" ht="16.5" customHeight="1" outlineLevel="2" x14ac:dyDescent="0.3">
      <c r="A199" s="102"/>
      <c r="B199" s="279" t="s">
        <v>169</v>
      </c>
      <c r="C199" s="232" t="s">
        <v>6814</v>
      </c>
      <c r="D199" s="260"/>
      <c r="E199" s="261"/>
      <c r="F199" s="261"/>
      <c r="G199" s="261"/>
      <c r="H199" s="262"/>
      <c r="I199" s="258"/>
      <c r="J199" s="259"/>
      <c r="K199" s="259"/>
      <c r="L199" s="226"/>
      <c r="M199" s="226"/>
      <c r="N199" s="226"/>
      <c r="O199" s="226"/>
    </row>
    <row r="200" spans="1:15" ht="16.5" customHeight="1" outlineLevel="2" x14ac:dyDescent="0.3">
      <c r="A200" s="102"/>
      <c r="B200" s="279" t="s">
        <v>170</v>
      </c>
      <c r="C200" s="232" t="s">
        <v>6814</v>
      </c>
      <c r="D200" s="260"/>
      <c r="E200" s="261"/>
      <c r="F200" s="261"/>
      <c r="G200" s="261"/>
      <c r="H200" s="262"/>
      <c r="I200" s="258"/>
      <c r="J200" s="259"/>
      <c r="K200" s="259"/>
      <c r="L200" s="226"/>
      <c r="M200" s="226"/>
      <c r="N200" s="226"/>
      <c r="O200" s="226"/>
    </row>
    <row r="201" spans="1:15" ht="16.5" customHeight="1" outlineLevel="2" x14ac:dyDescent="0.3">
      <c r="A201" s="102"/>
      <c r="B201" s="279" t="s">
        <v>171</v>
      </c>
      <c r="C201" s="232" t="s">
        <v>6814</v>
      </c>
      <c r="D201" s="260"/>
      <c r="E201" s="261"/>
      <c r="F201" s="261"/>
      <c r="G201" s="261"/>
      <c r="H201" s="262"/>
      <c r="I201" s="258"/>
      <c r="J201" s="259"/>
      <c r="K201" s="259"/>
      <c r="L201" s="226"/>
      <c r="M201" s="226"/>
      <c r="N201" s="226"/>
      <c r="O201" s="226"/>
    </row>
    <row r="202" spans="1:15" ht="16.5" customHeight="1" outlineLevel="2" x14ac:dyDescent="0.3">
      <c r="A202" s="102"/>
      <c r="B202" s="279" t="s">
        <v>172</v>
      </c>
      <c r="C202" s="232" t="s">
        <v>6820</v>
      </c>
      <c r="D202" s="260"/>
      <c r="E202" s="261"/>
      <c r="F202" s="261"/>
      <c r="G202" s="261"/>
      <c r="H202" s="262"/>
      <c r="I202" s="258"/>
      <c r="J202" s="259"/>
      <c r="K202" s="259"/>
      <c r="L202" s="226"/>
      <c r="M202" s="226"/>
      <c r="N202" s="226"/>
      <c r="O202" s="226"/>
    </row>
    <row r="203" spans="1:15" ht="16.5" customHeight="1" outlineLevel="2" x14ac:dyDescent="0.3">
      <c r="A203" s="102"/>
      <c r="B203" s="279" t="s">
        <v>173</v>
      </c>
      <c r="C203" s="232" t="s">
        <v>6820</v>
      </c>
      <c r="D203" s="260"/>
      <c r="E203" s="261"/>
      <c r="F203" s="261"/>
      <c r="G203" s="261"/>
      <c r="H203" s="262"/>
      <c r="I203" s="258"/>
      <c r="J203" s="259"/>
      <c r="K203" s="259"/>
      <c r="L203" s="226"/>
      <c r="M203" s="226"/>
      <c r="N203" s="226"/>
      <c r="O203" s="226"/>
    </row>
    <row r="204" spans="1:15" ht="16.5" customHeight="1" outlineLevel="2" x14ac:dyDescent="0.3">
      <c r="A204" s="102"/>
      <c r="B204" s="279" t="s">
        <v>174</v>
      </c>
      <c r="C204" s="232" t="s">
        <v>6890</v>
      </c>
      <c r="D204" s="259"/>
      <c r="E204" s="259"/>
      <c r="F204" s="259"/>
      <c r="G204" s="259"/>
      <c r="H204" s="259"/>
      <c r="I204" s="258"/>
      <c r="J204" s="259"/>
      <c r="K204" s="259"/>
      <c r="L204" s="226"/>
      <c r="M204" s="226"/>
      <c r="N204" s="226"/>
      <c r="O204" s="226"/>
    </row>
    <row r="205" spans="1:15" ht="16.5" customHeight="1" outlineLevel="2" x14ac:dyDescent="0.3">
      <c r="A205" s="102"/>
      <c r="B205" s="279" t="s">
        <v>175</v>
      </c>
      <c r="C205" s="232" t="s">
        <v>176</v>
      </c>
      <c r="D205" s="260"/>
      <c r="E205" s="261"/>
      <c r="F205" s="261"/>
      <c r="G205" s="261"/>
      <c r="H205" s="262"/>
      <c r="I205" s="258"/>
      <c r="J205" s="259"/>
      <c r="K205" s="259"/>
      <c r="L205" s="226"/>
      <c r="M205" s="226"/>
      <c r="N205" s="226"/>
      <c r="O205" s="226"/>
    </row>
    <row r="206" spans="1:15" ht="16.5" customHeight="1" outlineLevel="2" x14ac:dyDescent="0.3">
      <c r="A206" s="102"/>
      <c r="B206" s="279" t="s">
        <v>6842</v>
      </c>
      <c r="C206" s="232" t="s">
        <v>6890</v>
      </c>
      <c r="D206" s="259"/>
      <c r="E206" s="259"/>
      <c r="F206" s="259"/>
      <c r="G206" s="259"/>
      <c r="H206" s="259"/>
      <c r="I206" s="258"/>
      <c r="J206" s="259"/>
      <c r="K206" s="259"/>
      <c r="L206" s="226"/>
      <c r="M206" s="226"/>
      <c r="N206" s="226"/>
      <c r="O206" s="226"/>
    </row>
    <row r="207" spans="1:15" ht="16.5" customHeight="1" outlineLevel="2" x14ac:dyDescent="0.3">
      <c r="A207" s="102"/>
      <c r="B207" s="279" t="s">
        <v>177</v>
      </c>
      <c r="C207" s="232" t="s">
        <v>176</v>
      </c>
      <c r="D207" s="260"/>
      <c r="E207" s="261"/>
      <c r="F207" s="261"/>
      <c r="G207" s="261"/>
      <c r="H207" s="262"/>
      <c r="I207" s="258"/>
      <c r="J207" s="259"/>
      <c r="K207" s="259"/>
      <c r="L207" s="226"/>
      <c r="M207" s="226"/>
      <c r="N207" s="226"/>
      <c r="O207" s="226"/>
    </row>
    <row r="208" spans="1:15" ht="16.5" customHeight="1" outlineLevel="2" x14ac:dyDescent="0.3">
      <c r="A208" s="102"/>
      <c r="B208" s="279" t="s">
        <v>178</v>
      </c>
      <c r="C208" s="232" t="s">
        <v>6890</v>
      </c>
      <c r="D208" s="259"/>
      <c r="E208" s="259"/>
      <c r="F208" s="259"/>
      <c r="G208" s="259"/>
      <c r="H208" s="259"/>
      <c r="I208" s="258"/>
      <c r="J208" s="259"/>
      <c r="K208" s="259"/>
      <c r="L208" s="226"/>
      <c r="M208" s="226"/>
      <c r="N208" s="226"/>
      <c r="O208" s="226"/>
    </row>
    <row r="209" spans="1:15" ht="16.5" customHeight="1" outlineLevel="2" x14ac:dyDescent="0.3">
      <c r="A209" s="102"/>
      <c r="B209" s="279" t="s">
        <v>179</v>
      </c>
      <c r="C209" s="232" t="s">
        <v>31</v>
      </c>
      <c r="D209" s="260"/>
      <c r="E209" s="261"/>
      <c r="F209" s="261"/>
      <c r="G209" s="261"/>
      <c r="H209" s="262"/>
      <c r="I209" s="258"/>
      <c r="J209" s="259"/>
      <c r="K209" s="259"/>
      <c r="L209" s="226"/>
      <c r="M209" s="226"/>
      <c r="N209" s="226"/>
      <c r="O209" s="226"/>
    </row>
    <row r="210" spans="1:15" ht="16.5" customHeight="1" outlineLevel="2" x14ac:dyDescent="0.3">
      <c r="A210" s="102"/>
      <c r="B210" s="279" t="s">
        <v>180</v>
      </c>
      <c r="C210" s="232" t="s">
        <v>31</v>
      </c>
      <c r="D210" s="260"/>
      <c r="E210" s="261"/>
      <c r="F210" s="261"/>
      <c r="G210" s="261"/>
      <c r="H210" s="262"/>
      <c r="I210" s="258"/>
      <c r="J210" s="259"/>
      <c r="K210" s="259"/>
      <c r="L210" s="226"/>
      <c r="M210" s="226"/>
      <c r="N210" s="226"/>
      <c r="O210" s="226"/>
    </row>
    <row r="211" spans="1:15" ht="16.5" customHeight="1" outlineLevel="2" x14ac:dyDescent="0.3">
      <c r="A211" s="102"/>
      <c r="B211" s="279" t="s">
        <v>181</v>
      </c>
      <c r="C211" s="232" t="s">
        <v>31</v>
      </c>
      <c r="D211" s="260"/>
      <c r="E211" s="261"/>
      <c r="F211" s="261"/>
      <c r="G211" s="261"/>
      <c r="H211" s="262"/>
      <c r="I211" s="258"/>
      <c r="J211" s="259"/>
      <c r="K211" s="259"/>
      <c r="L211" s="226"/>
      <c r="M211" s="226"/>
      <c r="N211" s="226"/>
      <c r="O211" s="226"/>
    </row>
    <row r="212" spans="1:15" ht="16.5" customHeight="1" outlineLevel="2" x14ac:dyDescent="0.3">
      <c r="A212" s="102"/>
      <c r="B212" s="279" t="s">
        <v>182</v>
      </c>
      <c r="C212" s="232" t="s">
        <v>31</v>
      </c>
      <c r="D212" s="260"/>
      <c r="E212" s="261"/>
      <c r="F212" s="261"/>
      <c r="G212" s="261"/>
      <c r="H212" s="262"/>
      <c r="I212" s="258"/>
      <c r="J212" s="259"/>
      <c r="K212" s="259"/>
      <c r="L212" s="226"/>
      <c r="M212" s="226"/>
      <c r="N212" s="226"/>
      <c r="O212" s="226"/>
    </row>
    <row r="213" spans="1:15" ht="16.5" customHeight="1" outlineLevel="2" x14ac:dyDescent="0.3">
      <c r="A213" s="102"/>
      <c r="B213" s="279" t="s">
        <v>183</v>
      </c>
      <c r="C213" s="232" t="s">
        <v>31</v>
      </c>
      <c r="D213" s="260"/>
      <c r="E213" s="261"/>
      <c r="F213" s="261"/>
      <c r="G213" s="261"/>
      <c r="H213" s="262"/>
      <c r="I213" s="258"/>
      <c r="J213" s="259"/>
      <c r="K213" s="259"/>
      <c r="L213" s="226"/>
      <c r="M213" s="226"/>
      <c r="N213" s="226"/>
      <c r="O213" s="226"/>
    </row>
    <row r="214" spans="1:15" ht="16.5" customHeight="1" outlineLevel="2" x14ac:dyDescent="0.3">
      <c r="A214" s="102"/>
      <c r="B214" s="279" t="s">
        <v>184</v>
      </c>
      <c r="C214" s="232" t="s">
        <v>31</v>
      </c>
      <c r="D214" s="260"/>
      <c r="E214" s="261"/>
      <c r="F214" s="261"/>
      <c r="G214" s="261"/>
      <c r="H214" s="262"/>
      <c r="I214" s="258"/>
      <c r="J214" s="259"/>
      <c r="K214" s="259"/>
      <c r="L214" s="226"/>
      <c r="M214" s="226"/>
      <c r="N214" s="226"/>
      <c r="O214" s="226"/>
    </row>
    <row r="215" spans="1:15" ht="16.5" customHeight="1" outlineLevel="2" x14ac:dyDescent="0.3">
      <c r="A215" s="102"/>
      <c r="B215" s="279" t="s">
        <v>93</v>
      </c>
      <c r="C215" s="232" t="s">
        <v>31</v>
      </c>
      <c r="D215" s="263"/>
      <c r="E215" s="264"/>
      <c r="F215" s="264"/>
      <c r="G215" s="264"/>
      <c r="H215" s="265"/>
      <c r="I215" s="258"/>
      <c r="J215" s="259"/>
      <c r="K215" s="259"/>
      <c r="L215" s="226"/>
      <c r="M215" s="226"/>
      <c r="N215" s="226"/>
      <c r="O215" s="226"/>
    </row>
    <row r="216" spans="1:15" ht="26.4" outlineLevel="1" x14ac:dyDescent="0.3">
      <c r="A216" s="102"/>
      <c r="B216" s="279" t="s">
        <v>185</v>
      </c>
      <c r="C216" s="226" t="s">
        <v>6814</v>
      </c>
      <c r="D216" s="266">
        <v>20.2</v>
      </c>
      <c r="E216" s="237">
        <v>5055</v>
      </c>
      <c r="F216" s="237">
        <f>E216*D216</f>
        <v>102111</v>
      </c>
      <c r="G216" s="237">
        <v>4601</v>
      </c>
      <c r="H216" s="237">
        <f>G216*D216</f>
        <v>92940.2</v>
      </c>
      <c r="I216" s="238">
        <f>F216+H216</f>
        <v>195051.2</v>
      </c>
      <c r="J216" s="253">
        <v>5055</v>
      </c>
      <c r="K216" s="253">
        <f>'ВСЕ СМЕТЫ КДС'!G2421</f>
        <v>3958.6381067421053</v>
      </c>
      <c r="L216" s="153">
        <f>((J216/(K216/100))-100)/100</f>
        <v>0.27695431198690273</v>
      </c>
      <c r="M216" s="107">
        <v>4601</v>
      </c>
      <c r="N216" s="107">
        <f>'ВСЕ СМЕТЫ КДС'!G2422+'ВСЕ СМЕТЫ КДС'!G2423</f>
        <v>3603.3152124884027</v>
      </c>
      <c r="O216" s="153">
        <f>((M216/(N216/100))-100)/100</f>
        <v>0.27687968681002773</v>
      </c>
    </row>
    <row r="217" spans="1:15" ht="15.6" outlineLevel="2" x14ac:dyDescent="0.3">
      <c r="A217" s="102"/>
      <c r="B217" s="279" t="s">
        <v>186</v>
      </c>
      <c r="C217" s="226" t="s">
        <v>6814</v>
      </c>
      <c r="D217" s="223"/>
      <c r="E217" s="223"/>
      <c r="F217" s="223"/>
      <c r="G217" s="223"/>
      <c r="H217" s="223"/>
      <c r="I217" s="183"/>
      <c r="J217" s="127"/>
      <c r="K217" s="127"/>
      <c r="L217" s="127"/>
      <c r="M217" s="127"/>
      <c r="N217" s="127"/>
      <c r="O217" s="127"/>
    </row>
    <row r="218" spans="1:15" ht="15.6" outlineLevel="2" x14ac:dyDescent="0.3">
      <c r="A218" s="102"/>
      <c r="B218" s="279" t="s">
        <v>187</v>
      </c>
      <c r="C218" s="226" t="s">
        <v>188</v>
      </c>
      <c r="D218" s="224"/>
      <c r="E218" s="224"/>
      <c r="F218" s="224"/>
      <c r="G218" s="224"/>
      <c r="H218" s="224"/>
      <c r="I218" s="239"/>
      <c r="J218" s="127"/>
      <c r="K218" s="127"/>
      <c r="L218" s="127"/>
      <c r="M218" s="127"/>
      <c r="N218" s="127"/>
      <c r="O218" s="127"/>
    </row>
    <row r="219" spans="1:15" ht="15.6" outlineLevel="2" x14ac:dyDescent="0.3">
      <c r="A219" s="102"/>
      <c r="B219" s="279" t="s">
        <v>189</v>
      </c>
      <c r="C219" s="226" t="s">
        <v>188</v>
      </c>
      <c r="D219" s="224"/>
      <c r="E219" s="224"/>
      <c r="F219" s="224"/>
      <c r="G219" s="224"/>
      <c r="H219" s="224"/>
      <c r="I219" s="239"/>
      <c r="J219" s="127"/>
      <c r="K219" s="127"/>
      <c r="L219" s="127"/>
      <c r="M219" s="127"/>
      <c r="N219" s="127"/>
      <c r="O219" s="127"/>
    </row>
    <row r="220" spans="1:15" ht="15.6" outlineLevel="2" x14ac:dyDescent="0.3">
      <c r="A220" s="102"/>
      <c r="B220" s="279" t="s">
        <v>190</v>
      </c>
      <c r="C220" s="226" t="s">
        <v>6820</v>
      </c>
      <c r="D220" s="225"/>
      <c r="E220" s="225"/>
      <c r="F220" s="225"/>
      <c r="G220" s="225"/>
      <c r="H220" s="225"/>
      <c r="I220" s="240"/>
      <c r="J220" s="127"/>
      <c r="K220" s="127"/>
      <c r="L220" s="127"/>
      <c r="M220" s="127"/>
      <c r="N220" s="127"/>
      <c r="O220" s="127"/>
    </row>
    <row r="221" spans="1:15" ht="15.6" outlineLevel="1" x14ac:dyDescent="0.3">
      <c r="A221" s="378"/>
      <c r="B221" s="349" t="s">
        <v>191</v>
      </c>
      <c r="C221" s="378"/>
      <c r="D221" s="377"/>
      <c r="E221" s="377"/>
      <c r="F221" s="377">
        <f>SUM(F222:F224)</f>
        <v>1849065</v>
      </c>
      <c r="G221" s="377"/>
      <c r="H221" s="377">
        <f>SUM(H222:H224)</f>
        <v>286765.44</v>
      </c>
      <c r="I221" s="377">
        <f>SUM(I222:I224)</f>
        <v>2135830.44</v>
      </c>
      <c r="J221" s="111"/>
      <c r="K221" s="111"/>
      <c r="L221" s="111"/>
      <c r="M221" s="111"/>
      <c r="N221" s="111"/>
      <c r="O221" s="111"/>
    </row>
    <row r="222" spans="1:15" ht="15.6" outlineLevel="1" x14ac:dyDescent="0.3">
      <c r="A222" s="99"/>
      <c r="B222" s="278" t="s">
        <v>192</v>
      </c>
      <c r="C222" s="113" t="s">
        <v>6820</v>
      </c>
      <c r="D222" s="100">
        <v>7.6</v>
      </c>
      <c r="E222" s="109">
        <v>39300</v>
      </c>
      <c r="F222" s="109">
        <f>E222*D222</f>
        <v>298680</v>
      </c>
      <c r="G222" s="109">
        <v>23774.400000000001</v>
      </c>
      <c r="H222" s="109">
        <f>G222*D222</f>
        <v>180685.44</v>
      </c>
      <c r="I222" s="221">
        <f>F222+H222</f>
        <v>479365.44</v>
      </c>
      <c r="J222" s="252">
        <v>39300</v>
      </c>
      <c r="K222" s="252"/>
      <c r="L222" s="229"/>
      <c r="M222" s="229">
        <f>G222</f>
        <v>23774.400000000001</v>
      </c>
      <c r="N222" s="229"/>
      <c r="O222" s="229"/>
    </row>
    <row r="223" spans="1:15" ht="15.6" outlineLevel="1" x14ac:dyDescent="0.3">
      <c r="A223" s="99"/>
      <c r="B223" s="278" t="s">
        <v>193</v>
      </c>
      <c r="C223" s="113" t="s">
        <v>6814</v>
      </c>
      <c r="D223" s="100">
        <v>115</v>
      </c>
      <c r="E223" s="109">
        <v>1179</v>
      </c>
      <c r="F223" s="109">
        <f>E223*D223</f>
        <v>135585</v>
      </c>
      <c r="G223" s="109">
        <v>0</v>
      </c>
      <c r="H223" s="109">
        <f>G223*D223</f>
        <v>0</v>
      </c>
      <c r="I223" s="221">
        <f>F223+H223</f>
        <v>135585</v>
      </c>
      <c r="J223" s="252">
        <v>1179</v>
      </c>
      <c r="K223" s="252"/>
      <c r="L223" s="229"/>
      <c r="M223" s="229">
        <f>G223</f>
        <v>0</v>
      </c>
      <c r="N223" s="229"/>
      <c r="O223" s="229"/>
    </row>
    <row r="224" spans="1:15" ht="15.6" outlineLevel="1" x14ac:dyDescent="0.3">
      <c r="A224" s="99"/>
      <c r="B224" s="278" t="s">
        <v>76</v>
      </c>
      <c r="C224" s="113" t="s">
        <v>6890</v>
      </c>
      <c r="D224" s="100">
        <v>600</v>
      </c>
      <c r="E224" s="109">
        <v>2358</v>
      </c>
      <c r="F224" s="109">
        <f>E224*D224</f>
        <v>1414800</v>
      </c>
      <c r="G224" s="109">
        <v>176.8</v>
      </c>
      <c r="H224" s="109">
        <f>G224*D224</f>
        <v>106080</v>
      </c>
      <c r="I224" s="221">
        <f>F224+H224</f>
        <v>1520880</v>
      </c>
      <c r="J224" s="252">
        <v>2358</v>
      </c>
      <c r="K224" s="252"/>
      <c r="L224" s="229"/>
      <c r="M224" s="229">
        <f>G224</f>
        <v>176.8</v>
      </c>
      <c r="N224" s="229"/>
      <c r="O224" s="229"/>
    </row>
    <row r="225" spans="1:15" ht="15.6" x14ac:dyDescent="0.3">
      <c r="A225" s="360" t="s">
        <v>194</v>
      </c>
      <c r="B225" s="340" t="s">
        <v>195</v>
      </c>
      <c r="C225" s="341"/>
      <c r="D225" s="342"/>
      <c r="E225" s="342"/>
      <c r="F225" s="342">
        <f>SUM(F226:F343)</f>
        <v>3943362</v>
      </c>
      <c r="G225" s="342"/>
      <c r="H225" s="342">
        <f>SUM(H226:H343)</f>
        <v>7445173.6320000002</v>
      </c>
      <c r="I225" s="343">
        <f>SUM(I226:I343)</f>
        <v>11388535.632000001</v>
      </c>
      <c r="J225" s="344"/>
      <c r="K225" s="344"/>
      <c r="L225" s="345"/>
      <c r="M225" s="345"/>
      <c r="N225" s="345"/>
      <c r="O225" s="345"/>
    </row>
    <row r="226" spans="1:15" ht="15.6" outlineLevel="1" x14ac:dyDescent="0.3">
      <c r="A226" s="378"/>
      <c r="B226" s="349" t="s">
        <v>196</v>
      </c>
      <c r="C226" s="378" t="s">
        <v>197</v>
      </c>
      <c r="D226" s="377">
        <v>1</v>
      </c>
      <c r="E226" s="377">
        <v>910581</v>
      </c>
      <c r="F226" s="377">
        <f>E226*D226</f>
        <v>910581</v>
      </c>
      <c r="G226" s="377">
        <v>979866.57599999988</v>
      </c>
      <c r="H226" s="377">
        <f>G226*D226</f>
        <v>979866.57599999988</v>
      </c>
      <c r="I226" s="377">
        <f>F226+H226</f>
        <v>1890447.5759999999</v>
      </c>
      <c r="J226" s="252">
        <v>910581</v>
      </c>
      <c r="K226" s="252"/>
      <c r="L226" s="229"/>
      <c r="M226" s="229">
        <f t="shared" ref="M226:M289" si="12">G226</f>
        <v>979866.57599999988</v>
      </c>
      <c r="N226" s="229"/>
      <c r="O226" s="229"/>
    </row>
    <row r="227" spans="1:15" ht="26.4" outlineLevel="2" x14ac:dyDescent="0.3">
      <c r="A227" s="114"/>
      <c r="B227" s="281" t="s">
        <v>198</v>
      </c>
      <c r="C227" s="282" t="s">
        <v>199</v>
      </c>
      <c r="D227" s="283">
        <v>165</v>
      </c>
      <c r="E227" s="109">
        <v>0</v>
      </c>
      <c r="F227" s="109">
        <f>E227*D227</f>
        <v>0</v>
      </c>
      <c r="G227" s="109">
        <v>0</v>
      </c>
      <c r="H227" s="109">
        <f>G227*D227</f>
        <v>0</v>
      </c>
      <c r="I227" s="221">
        <f>F227+H227</f>
        <v>0</v>
      </c>
      <c r="J227" s="252">
        <v>0</v>
      </c>
      <c r="K227" s="252"/>
      <c r="L227" s="229"/>
      <c r="M227" s="229">
        <f t="shared" si="12"/>
        <v>0</v>
      </c>
      <c r="N227" s="229"/>
      <c r="O227" s="229"/>
    </row>
    <row r="228" spans="1:15" ht="26.4" outlineLevel="2" x14ac:dyDescent="0.3">
      <c r="A228" s="114"/>
      <c r="B228" s="281" t="s">
        <v>200</v>
      </c>
      <c r="C228" s="282" t="s">
        <v>199</v>
      </c>
      <c r="D228" s="283">
        <v>17</v>
      </c>
      <c r="E228" s="109">
        <v>0</v>
      </c>
      <c r="F228" s="109"/>
      <c r="G228" s="109">
        <v>0</v>
      </c>
      <c r="H228" s="109"/>
      <c r="I228" s="221"/>
      <c r="J228" s="252">
        <v>0</v>
      </c>
      <c r="K228" s="252"/>
      <c r="L228" s="229"/>
      <c r="M228" s="229">
        <f t="shared" si="12"/>
        <v>0</v>
      </c>
      <c r="N228" s="229"/>
      <c r="O228" s="229"/>
    </row>
    <row r="229" spans="1:15" ht="26.4" outlineLevel="2" x14ac:dyDescent="0.3">
      <c r="A229" s="114"/>
      <c r="B229" s="281" t="s">
        <v>201</v>
      </c>
      <c r="C229" s="282" t="s">
        <v>199</v>
      </c>
      <c r="D229" s="283">
        <v>9</v>
      </c>
      <c r="E229" s="109">
        <v>0</v>
      </c>
      <c r="F229" s="109"/>
      <c r="G229" s="109">
        <v>0</v>
      </c>
      <c r="H229" s="109"/>
      <c r="I229" s="221"/>
      <c r="J229" s="252">
        <v>0</v>
      </c>
      <c r="K229" s="252"/>
      <c r="L229" s="229"/>
      <c r="M229" s="229">
        <f t="shared" si="12"/>
        <v>0</v>
      </c>
      <c r="N229" s="229"/>
      <c r="O229" s="229"/>
    </row>
    <row r="230" spans="1:15" ht="26.4" outlineLevel="2" x14ac:dyDescent="0.3">
      <c r="A230" s="114"/>
      <c r="B230" s="281" t="s">
        <v>202</v>
      </c>
      <c r="C230" s="282" t="s">
        <v>199</v>
      </c>
      <c r="D230" s="283">
        <v>11</v>
      </c>
      <c r="E230" s="109">
        <v>0</v>
      </c>
      <c r="F230" s="109"/>
      <c r="G230" s="109">
        <v>0</v>
      </c>
      <c r="H230" s="109"/>
      <c r="I230" s="221"/>
      <c r="J230" s="252">
        <v>0</v>
      </c>
      <c r="K230" s="252"/>
      <c r="L230" s="229"/>
      <c r="M230" s="229">
        <f t="shared" si="12"/>
        <v>0</v>
      </c>
      <c r="N230" s="229"/>
      <c r="O230" s="229"/>
    </row>
    <row r="231" spans="1:15" ht="26.4" outlineLevel="2" x14ac:dyDescent="0.3">
      <c r="A231" s="114"/>
      <c r="B231" s="281" t="s">
        <v>203</v>
      </c>
      <c r="C231" s="282" t="s">
        <v>199</v>
      </c>
      <c r="D231" s="283">
        <v>20</v>
      </c>
      <c r="E231" s="109">
        <v>0</v>
      </c>
      <c r="F231" s="109"/>
      <c r="G231" s="109">
        <v>0</v>
      </c>
      <c r="H231" s="109"/>
      <c r="I231" s="221"/>
      <c r="J231" s="252">
        <v>0</v>
      </c>
      <c r="K231" s="252"/>
      <c r="L231" s="229"/>
      <c r="M231" s="229">
        <f t="shared" si="12"/>
        <v>0</v>
      </c>
      <c r="N231" s="229"/>
      <c r="O231" s="229"/>
    </row>
    <row r="232" spans="1:15" ht="26.4" outlineLevel="2" x14ac:dyDescent="0.3">
      <c r="A232" s="114"/>
      <c r="B232" s="281" t="s">
        <v>204</v>
      </c>
      <c r="C232" s="282" t="s">
        <v>199</v>
      </c>
      <c r="D232" s="283">
        <v>10</v>
      </c>
      <c r="E232" s="109">
        <v>0</v>
      </c>
      <c r="F232" s="109"/>
      <c r="G232" s="109">
        <v>0</v>
      </c>
      <c r="H232" s="109"/>
      <c r="I232" s="221"/>
      <c r="J232" s="252">
        <v>0</v>
      </c>
      <c r="K232" s="252"/>
      <c r="L232" s="229"/>
      <c r="M232" s="229">
        <f t="shared" si="12"/>
        <v>0</v>
      </c>
      <c r="N232" s="229"/>
      <c r="O232" s="229"/>
    </row>
    <row r="233" spans="1:15" ht="26.4" outlineLevel="2" x14ac:dyDescent="0.3">
      <c r="A233" s="114"/>
      <c r="B233" s="281" t="s">
        <v>205</v>
      </c>
      <c r="C233" s="282" t="s">
        <v>199</v>
      </c>
      <c r="D233" s="283">
        <v>8</v>
      </c>
      <c r="E233" s="109">
        <v>0</v>
      </c>
      <c r="F233" s="109"/>
      <c r="G233" s="109">
        <v>0</v>
      </c>
      <c r="H233" s="109"/>
      <c r="I233" s="221"/>
      <c r="J233" s="252">
        <v>0</v>
      </c>
      <c r="K233" s="252"/>
      <c r="L233" s="229"/>
      <c r="M233" s="229">
        <f t="shared" si="12"/>
        <v>0</v>
      </c>
      <c r="N233" s="229"/>
      <c r="O233" s="229"/>
    </row>
    <row r="234" spans="1:15" ht="26.4" outlineLevel="2" x14ac:dyDescent="0.3">
      <c r="A234" s="114"/>
      <c r="B234" s="281" t="s">
        <v>6904</v>
      </c>
      <c r="C234" s="282" t="s">
        <v>199</v>
      </c>
      <c r="D234" s="283">
        <v>17</v>
      </c>
      <c r="E234" s="109">
        <v>0</v>
      </c>
      <c r="F234" s="109"/>
      <c r="G234" s="109">
        <v>0</v>
      </c>
      <c r="H234" s="109"/>
      <c r="I234" s="221"/>
      <c r="J234" s="252">
        <v>0</v>
      </c>
      <c r="K234" s="252"/>
      <c r="L234" s="229"/>
      <c r="M234" s="229">
        <f t="shared" si="12"/>
        <v>0</v>
      </c>
      <c r="N234" s="229"/>
      <c r="O234" s="229"/>
    </row>
    <row r="235" spans="1:15" ht="26.4" outlineLevel="2" x14ac:dyDescent="0.3">
      <c r="A235" s="114"/>
      <c r="B235" s="281" t="s">
        <v>6905</v>
      </c>
      <c r="C235" s="282" t="s">
        <v>199</v>
      </c>
      <c r="D235" s="283">
        <v>15</v>
      </c>
      <c r="E235" s="109">
        <v>0</v>
      </c>
      <c r="F235" s="109"/>
      <c r="G235" s="109">
        <v>0</v>
      </c>
      <c r="H235" s="109"/>
      <c r="I235" s="221"/>
      <c r="J235" s="252">
        <v>0</v>
      </c>
      <c r="K235" s="252"/>
      <c r="L235" s="229"/>
      <c r="M235" s="229">
        <f t="shared" si="12"/>
        <v>0</v>
      </c>
      <c r="N235" s="229"/>
      <c r="O235" s="229"/>
    </row>
    <row r="236" spans="1:15" ht="26.4" outlineLevel="2" x14ac:dyDescent="0.3">
      <c r="A236" s="114"/>
      <c r="B236" s="281" t="s">
        <v>6906</v>
      </c>
      <c r="C236" s="282" t="s">
        <v>199</v>
      </c>
      <c r="D236" s="283">
        <v>90</v>
      </c>
      <c r="E236" s="109">
        <v>0</v>
      </c>
      <c r="F236" s="109"/>
      <c r="G236" s="109">
        <v>0</v>
      </c>
      <c r="H236" s="109"/>
      <c r="I236" s="221"/>
      <c r="J236" s="252">
        <v>0</v>
      </c>
      <c r="K236" s="252"/>
      <c r="L236" s="229"/>
      <c r="M236" s="229">
        <f t="shared" si="12"/>
        <v>0</v>
      </c>
      <c r="N236" s="229"/>
      <c r="O236" s="229"/>
    </row>
    <row r="237" spans="1:15" ht="26.4" outlineLevel="2" x14ac:dyDescent="0.3">
      <c r="A237" s="114"/>
      <c r="B237" s="281" t="s">
        <v>206</v>
      </c>
      <c r="C237" s="284" t="s">
        <v>31</v>
      </c>
      <c r="D237" s="285">
        <v>2</v>
      </c>
      <c r="E237" s="109">
        <v>0</v>
      </c>
      <c r="F237" s="109"/>
      <c r="G237" s="109">
        <v>0</v>
      </c>
      <c r="H237" s="109"/>
      <c r="I237" s="221"/>
      <c r="J237" s="252">
        <v>0</v>
      </c>
      <c r="K237" s="252"/>
      <c r="L237" s="229"/>
      <c r="M237" s="229">
        <f t="shared" si="12"/>
        <v>0</v>
      </c>
      <c r="N237" s="229"/>
      <c r="O237" s="229"/>
    </row>
    <row r="238" spans="1:15" ht="26.4" outlineLevel="2" x14ac:dyDescent="0.3">
      <c r="A238" s="114"/>
      <c r="B238" s="281" t="s">
        <v>207</v>
      </c>
      <c r="C238" s="284" t="s">
        <v>6808</v>
      </c>
      <c r="D238" s="285">
        <v>2</v>
      </c>
      <c r="E238" s="109">
        <v>0</v>
      </c>
      <c r="F238" s="109"/>
      <c r="G238" s="109">
        <v>0</v>
      </c>
      <c r="H238" s="109"/>
      <c r="I238" s="221"/>
      <c r="J238" s="252">
        <v>0</v>
      </c>
      <c r="K238" s="252"/>
      <c r="L238" s="229"/>
      <c r="M238" s="229">
        <f t="shared" si="12"/>
        <v>0</v>
      </c>
      <c r="N238" s="229"/>
      <c r="O238" s="229"/>
    </row>
    <row r="239" spans="1:15" ht="26.4" outlineLevel="2" x14ac:dyDescent="0.3">
      <c r="A239" s="114"/>
      <c r="B239" s="281" t="s">
        <v>208</v>
      </c>
      <c r="C239" s="284" t="s">
        <v>31</v>
      </c>
      <c r="D239" s="285">
        <v>8</v>
      </c>
      <c r="E239" s="109">
        <v>0</v>
      </c>
      <c r="F239" s="109"/>
      <c r="G239" s="109">
        <v>0</v>
      </c>
      <c r="H239" s="109"/>
      <c r="I239" s="221"/>
      <c r="J239" s="252">
        <v>0</v>
      </c>
      <c r="K239" s="252"/>
      <c r="L239" s="229"/>
      <c r="M239" s="229">
        <f t="shared" si="12"/>
        <v>0</v>
      </c>
      <c r="N239" s="229"/>
      <c r="O239" s="229"/>
    </row>
    <row r="240" spans="1:15" ht="26.4" outlineLevel="2" x14ac:dyDescent="0.3">
      <c r="A240" s="114"/>
      <c r="B240" s="281" t="s">
        <v>209</v>
      </c>
      <c r="C240" s="284" t="s">
        <v>31</v>
      </c>
      <c r="D240" s="285">
        <v>2</v>
      </c>
      <c r="E240" s="109">
        <v>0</v>
      </c>
      <c r="F240" s="109"/>
      <c r="G240" s="109">
        <v>0</v>
      </c>
      <c r="H240" s="109"/>
      <c r="I240" s="221"/>
      <c r="J240" s="252">
        <v>0</v>
      </c>
      <c r="K240" s="252"/>
      <c r="L240" s="229"/>
      <c r="M240" s="229">
        <f t="shared" si="12"/>
        <v>0</v>
      </c>
      <c r="N240" s="229"/>
      <c r="O240" s="229"/>
    </row>
    <row r="241" spans="1:15" ht="26.4" outlineLevel="2" x14ac:dyDescent="0.3">
      <c r="A241" s="114"/>
      <c r="B241" s="281" t="s">
        <v>210</v>
      </c>
      <c r="C241" s="284" t="s">
        <v>31</v>
      </c>
      <c r="D241" s="285">
        <v>14</v>
      </c>
      <c r="E241" s="109">
        <v>0</v>
      </c>
      <c r="F241" s="109"/>
      <c r="G241" s="109">
        <v>0</v>
      </c>
      <c r="H241" s="109"/>
      <c r="I241" s="221"/>
      <c r="J241" s="252">
        <v>0</v>
      </c>
      <c r="K241" s="252"/>
      <c r="L241" s="229"/>
      <c r="M241" s="229">
        <f t="shared" si="12"/>
        <v>0</v>
      </c>
      <c r="N241" s="229"/>
      <c r="O241" s="229"/>
    </row>
    <row r="242" spans="1:15" ht="26.4" outlineLevel="2" x14ac:dyDescent="0.3">
      <c r="A242" s="114"/>
      <c r="B242" s="281" t="s">
        <v>211</v>
      </c>
      <c r="C242" s="284" t="s">
        <v>31</v>
      </c>
      <c r="D242" s="285">
        <v>22</v>
      </c>
      <c r="E242" s="109">
        <v>0</v>
      </c>
      <c r="F242" s="109"/>
      <c r="G242" s="109">
        <v>0</v>
      </c>
      <c r="H242" s="109"/>
      <c r="I242" s="221"/>
      <c r="J242" s="252">
        <v>0</v>
      </c>
      <c r="K242" s="252"/>
      <c r="L242" s="229"/>
      <c r="M242" s="229">
        <f t="shared" si="12"/>
        <v>0</v>
      </c>
      <c r="N242" s="229"/>
      <c r="O242" s="229"/>
    </row>
    <row r="243" spans="1:15" ht="26.4" outlineLevel="2" x14ac:dyDescent="0.3">
      <c r="A243" s="114"/>
      <c r="B243" s="281" t="s">
        <v>212</v>
      </c>
      <c r="C243" s="284" t="s">
        <v>6808</v>
      </c>
      <c r="D243" s="285">
        <v>1</v>
      </c>
      <c r="E243" s="109">
        <v>0</v>
      </c>
      <c r="F243" s="109"/>
      <c r="G243" s="109">
        <v>0</v>
      </c>
      <c r="H243" s="109"/>
      <c r="I243" s="221"/>
      <c r="J243" s="252">
        <v>0</v>
      </c>
      <c r="K243" s="252"/>
      <c r="L243" s="229"/>
      <c r="M243" s="229">
        <f t="shared" si="12"/>
        <v>0</v>
      </c>
      <c r="N243" s="229"/>
      <c r="O243" s="229"/>
    </row>
    <row r="244" spans="1:15" ht="26.4" outlineLevel="2" x14ac:dyDescent="0.3">
      <c r="A244" s="114"/>
      <c r="B244" s="281" t="s">
        <v>213</v>
      </c>
      <c r="C244" s="284" t="s">
        <v>6808</v>
      </c>
      <c r="D244" s="285">
        <v>11</v>
      </c>
      <c r="E244" s="109">
        <v>0</v>
      </c>
      <c r="F244" s="109"/>
      <c r="G244" s="109">
        <v>0</v>
      </c>
      <c r="H244" s="109"/>
      <c r="I244" s="221"/>
      <c r="J244" s="252">
        <v>0</v>
      </c>
      <c r="K244" s="252"/>
      <c r="L244" s="229"/>
      <c r="M244" s="229">
        <f t="shared" si="12"/>
        <v>0</v>
      </c>
      <c r="N244" s="229"/>
      <c r="O244" s="229"/>
    </row>
    <row r="245" spans="1:15" ht="26.4" outlineLevel="2" x14ac:dyDescent="0.3">
      <c r="A245" s="114"/>
      <c r="B245" s="281" t="s">
        <v>214</v>
      </c>
      <c r="C245" s="284" t="s">
        <v>31</v>
      </c>
      <c r="D245" s="285">
        <v>12</v>
      </c>
      <c r="E245" s="109">
        <v>0</v>
      </c>
      <c r="F245" s="109"/>
      <c r="G245" s="109">
        <v>0</v>
      </c>
      <c r="H245" s="109"/>
      <c r="I245" s="221"/>
      <c r="J245" s="252">
        <v>0</v>
      </c>
      <c r="K245" s="252"/>
      <c r="L245" s="229"/>
      <c r="M245" s="229">
        <f t="shared" si="12"/>
        <v>0</v>
      </c>
      <c r="N245" s="229"/>
      <c r="O245" s="229"/>
    </row>
    <row r="246" spans="1:15" ht="26.4" outlineLevel="2" x14ac:dyDescent="0.3">
      <c r="A246" s="114"/>
      <c r="B246" s="281" t="s">
        <v>215</v>
      </c>
      <c r="C246" s="284" t="s">
        <v>31</v>
      </c>
      <c r="D246" s="285">
        <v>23</v>
      </c>
      <c r="E246" s="109">
        <v>0</v>
      </c>
      <c r="F246" s="109"/>
      <c r="G246" s="109">
        <v>0</v>
      </c>
      <c r="H246" s="109"/>
      <c r="I246" s="221"/>
      <c r="J246" s="252">
        <v>0</v>
      </c>
      <c r="K246" s="252"/>
      <c r="L246" s="229"/>
      <c r="M246" s="229">
        <f t="shared" si="12"/>
        <v>0</v>
      </c>
      <c r="N246" s="229"/>
      <c r="O246" s="229"/>
    </row>
    <row r="247" spans="1:15" ht="26.4" outlineLevel="2" x14ac:dyDescent="0.3">
      <c r="A247" s="114"/>
      <c r="B247" s="281" t="s">
        <v>216</v>
      </c>
      <c r="C247" s="284" t="s">
        <v>31</v>
      </c>
      <c r="D247" s="285">
        <v>3</v>
      </c>
      <c r="E247" s="109">
        <v>0</v>
      </c>
      <c r="F247" s="109"/>
      <c r="G247" s="109">
        <v>0</v>
      </c>
      <c r="H247" s="109"/>
      <c r="I247" s="221"/>
      <c r="J247" s="252">
        <v>0</v>
      </c>
      <c r="K247" s="252"/>
      <c r="L247" s="229"/>
      <c r="M247" s="229">
        <f t="shared" si="12"/>
        <v>0</v>
      </c>
      <c r="N247" s="229"/>
      <c r="O247" s="229"/>
    </row>
    <row r="248" spans="1:15" ht="26.4" outlineLevel="2" x14ac:dyDescent="0.3">
      <c r="A248" s="114"/>
      <c r="B248" s="281" t="s">
        <v>217</v>
      </c>
      <c r="C248" s="284" t="s">
        <v>31</v>
      </c>
      <c r="D248" s="285">
        <v>80</v>
      </c>
      <c r="E248" s="109">
        <v>0</v>
      </c>
      <c r="F248" s="109"/>
      <c r="G248" s="109">
        <v>0</v>
      </c>
      <c r="H248" s="109"/>
      <c r="I248" s="221"/>
      <c r="J248" s="252">
        <v>0</v>
      </c>
      <c r="K248" s="252"/>
      <c r="L248" s="229"/>
      <c r="M248" s="229">
        <f t="shared" si="12"/>
        <v>0</v>
      </c>
      <c r="N248" s="229"/>
      <c r="O248" s="229"/>
    </row>
    <row r="249" spans="1:15" ht="15.6" outlineLevel="2" x14ac:dyDescent="0.3">
      <c r="A249" s="114"/>
      <c r="B249" s="281" t="s">
        <v>218</v>
      </c>
      <c r="C249" s="284" t="s">
        <v>31</v>
      </c>
      <c r="D249" s="285">
        <v>7</v>
      </c>
      <c r="E249" s="109">
        <v>0</v>
      </c>
      <c r="F249" s="109"/>
      <c r="G249" s="109">
        <v>0</v>
      </c>
      <c r="H249" s="109"/>
      <c r="I249" s="221"/>
      <c r="J249" s="252">
        <v>0</v>
      </c>
      <c r="K249" s="252"/>
      <c r="L249" s="229"/>
      <c r="M249" s="229">
        <f t="shared" si="12"/>
        <v>0</v>
      </c>
      <c r="N249" s="229"/>
      <c r="O249" s="229"/>
    </row>
    <row r="250" spans="1:15" ht="26.4" outlineLevel="2" x14ac:dyDescent="0.3">
      <c r="A250" s="114"/>
      <c r="B250" s="281" t="s">
        <v>6797</v>
      </c>
      <c r="C250" s="284" t="s">
        <v>31</v>
      </c>
      <c r="D250" s="285">
        <v>47</v>
      </c>
      <c r="E250" s="109">
        <v>0</v>
      </c>
      <c r="F250" s="109"/>
      <c r="G250" s="109">
        <v>0</v>
      </c>
      <c r="H250" s="109"/>
      <c r="I250" s="221"/>
      <c r="J250" s="252">
        <v>0</v>
      </c>
      <c r="K250" s="252"/>
      <c r="L250" s="229"/>
      <c r="M250" s="229">
        <f t="shared" si="12"/>
        <v>0</v>
      </c>
      <c r="N250" s="229"/>
      <c r="O250" s="229"/>
    </row>
    <row r="251" spans="1:15" ht="26.4" outlineLevel="2" x14ac:dyDescent="0.3">
      <c r="A251" s="114"/>
      <c r="B251" s="281" t="s">
        <v>6798</v>
      </c>
      <c r="C251" s="284" t="s">
        <v>31</v>
      </c>
      <c r="D251" s="285">
        <v>5</v>
      </c>
      <c r="E251" s="109">
        <v>0</v>
      </c>
      <c r="F251" s="109"/>
      <c r="G251" s="109">
        <v>0</v>
      </c>
      <c r="H251" s="109"/>
      <c r="I251" s="221"/>
      <c r="J251" s="252">
        <v>0</v>
      </c>
      <c r="K251" s="252"/>
      <c r="L251" s="229"/>
      <c r="M251" s="229">
        <f t="shared" si="12"/>
        <v>0</v>
      </c>
      <c r="N251" s="229"/>
      <c r="O251" s="229"/>
    </row>
    <row r="252" spans="1:15" ht="26.4" outlineLevel="2" x14ac:dyDescent="0.3">
      <c r="A252" s="114"/>
      <c r="B252" s="281" t="s">
        <v>6799</v>
      </c>
      <c r="C252" s="284" t="s">
        <v>31</v>
      </c>
      <c r="D252" s="285">
        <v>4</v>
      </c>
      <c r="E252" s="109">
        <v>0</v>
      </c>
      <c r="F252" s="109"/>
      <c r="G252" s="109">
        <v>0</v>
      </c>
      <c r="H252" s="109"/>
      <c r="I252" s="221"/>
      <c r="J252" s="252">
        <v>0</v>
      </c>
      <c r="K252" s="252"/>
      <c r="L252" s="229"/>
      <c r="M252" s="229">
        <f t="shared" si="12"/>
        <v>0</v>
      </c>
      <c r="N252" s="229"/>
      <c r="O252" s="229"/>
    </row>
    <row r="253" spans="1:15" ht="26.4" outlineLevel="2" x14ac:dyDescent="0.3">
      <c r="A253" s="114"/>
      <c r="B253" s="281" t="s">
        <v>6800</v>
      </c>
      <c r="C253" s="284" t="s">
        <v>31</v>
      </c>
      <c r="D253" s="285">
        <v>4</v>
      </c>
      <c r="E253" s="109">
        <v>0</v>
      </c>
      <c r="F253" s="109"/>
      <c r="G253" s="109">
        <v>0</v>
      </c>
      <c r="H253" s="109"/>
      <c r="I253" s="221"/>
      <c r="J253" s="252">
        <v>0</v>
      </c>
      <c r="K253" s="252"/>
      <c r="L253" s="229"/>
      <c r="M253" s="229">
        <f t="shared" si="12"/>
        <v>0</v>
      </c>
      <c r="N253" s="229"/>
      <c r="O253" s="229"/>
    </row>
    <row r="254" spans="1:15" ht="26.4" outlineLevel="2" x14ac:dyDescent="0.3">
      <c r="A254" s="114"/>
      <c r="B254" s="281" t="s">
        <v>6801</v>
      </c>
      <c r="C254" s="284" t="s">
        <v>31</v>
      </c>
      <c r="D254" s="285">
        <v>22</v>
      </c>
      <c r="E254" s="109">
        <v>0</v>
      </c>
      <c r="F254" s="109"/>
      <c r="G254" s="109">
        <v>0</v>
      </c>
      <c r="H254" s="109"/>
      <c r="I254" s="221"/>
      <c r="J254" s="252">
        <v>0</v>
      </c>
      <c r="K254" s="252"/>
      <c r="L254" s="229"/>
      <c r="M254" s="229">
        <f t="shared" si="12"/>
        <v>0</v>
      </c>
      <c r="N254" s="229"/>
      <c r="O254" s="229"/>
    </row>
    <row r="255" spans="1:15" ht="15.6" outlineLevel="2" x14ac:dyDescent="0.3">
      <c r="A255" s="114"/>
      <c r="B255" s="281" t="s">
        <v>219</v>
      </c>
      <c r="C255" s="284" t="s">
        <v>31</v>
      </c>
      <c r="D255" s="285">
        <v>16</v>
      </c>
      <c r="E255" s="109">
        <v>0</v>
      </c>
      <c r="F255" s="109"/>
      <c r="G255" s="109">
        <v>0</v>
      </c>
      <c r="H255" s="109"/>
      <c r="I255" s="221"/>
      <c r="J255" s="252">
        <v>0</v>
      </c>
      <c r="K255" s="252"/>
      <c r="L255" s="229"/>
      <c r="M255" s="229">
        <f t="shared" si="12"/>
        <v>0</v>
      </c>
      <c r="N255" s="229"/>
      <c r="O255" s="229"/>
    </row>
    <row r="256" spans="1:15" ht="15.6" outlineLevel="2" x14ac:dyDescent="0.3">
      <c r="A256" s="114"/>
      <c r="B256" s="281" t="s">
        <v>220</v>
      </c>
      <c r="C256" s="284" t="s">
        <v>31</v>
      </c>
      <c r="D256" s="285">
        <v>12</v>
      </c>
      <c r="E256" s="109">
        <v>0</v>
      </c>
      <c r="F256" s="109"/>
      <c r="G256" s="109">
        <v>0</v>
      </c>
      <c r="H256" s="109"/>
      <c r="I256" s="221"/>
      <c r="J256" s="252">
        <v>0</v>
      </c>
      <c r="K256" s="252"/>
      <c r="L256" s="229"/>
      <c r="M256" s="229">
        <f t="shared" si="12"/>
        <v>0</v>
      </c>
      <c r="N256" s="229"/>
      <c r="O256" s="229"/>
    </row>
    <row r="257" spans="1:15" ht="26.4" outlineLevel="2" x14ac:dyDescent="0.3">
      <c r="A257" s="114"/>
      <c r="B257" s="281" t="s">
        <v>221</v>
      </c>
      <c r="C257" s="284" t="s">
        <v>6890</v>
      </c>
      <c r="D257" s="285">
        <v>166</v>
      </c>
      <c r="E257" s="109">
        <v>0</v>
      </c>
      <c r="F257" s="109"/>
      <c r="G257" s="109">
        <v>0</v>
      </c>
      <c r="H257" s="109"/>
      <c r="I257" s="221"/>
      <c r="J257" s="252">
        <v>0</v>
      </c>
      <c r="K257" s="252"/>
      <c r="L257" s="229"/>
      <c r="M257" s="229">
        <f t="shared" si="12"/>
        <v>0</v>
      </c>
      <c r="N257" s="229"/>
      <c r="O257" s="229"/>
    </row>
    <row r="258" spans="1:15" ht="26.4" outlineLevel="2" x14ac:dyDescent="0.3">
      <c r="A258" s="114"/>
      <c r="B258" s="281" t="s">
        <v>222</v>
      </c>
      <c r="C258" s="284" t="s">
        <v>6890</v>
      </c>
      <c r="D258" s="285">
        <v>16</v>
      </c>
      <c r="E258" s="109">
        <v>0</v>
      </c>
      <c r="F258" s="109"/>
      <c r="G258" s="109">
        <v>0</v>
      </c>
      <c r="H258" s="109"/>
      <c r="I258" s="221"/>
      <c r="J258" s="252">
        <v>0</v>
      </c>
      <c r="K258" s="252"/>
      <c r="L258" s="229"/>
      <c r="M258" s="229">
        <f t="shared" si="12"/>
        <v>0</v>
      </c>
      <c r="N258" s="229"/>
      <c r="O258" s="229"/>
    </row>
    <row r="259" spans="1:15" ht="26.4" outlineLevel="2" x14ac:dyDescent="0.3">
      <c r="A259" s="114"/>
      <c r="B259" s="281" t="s">
        <v>223</v>
      </c>
      <c r="C259" s="284" t="s">
        <v>6890</v>
      </c>
      <c r="D259" s="285">
        <v>8</v>
      </c>
      <c r="E259" s="109">
        <v>0</v>
      </c>
      <c r="F259" s="109"/>
      <c r="G259" s="109">
        <v>0</v>
      </c>
      <c r="H259" s="109"/>
      <c r="I259" s="221"/>
      <c r="J259" s="252">
        <v>0</v>
      </c>
      <c r="K259" s="252"/>
      <c r="L259" s="229"/>
      <c r="M259" s="229">
        <f t="shared" si="12"/>
        <v>0</v>
      </c>
      <c r="N259" s="229"/>
      <c r="O259" s="229"/>
    </row>
    <row r="260" spans="1:15" ht="26.4" outlineLevel="2" x14ac:dyDescent="0.3">
      <c r="A260" s="114"/>
      <c r="B260" s="281" t="s">
        <v>224</v>
      </c>
      <c r="C260" s="284" t="s">
        <v>6890</v>
      </c>
      <c r="D260" s="285">
        <v>10</v>
      </c>
      <c r="E260" s="109">
        <v>0</v>
      </c>
      <c r="F260" s="109"/>
      <c r="G260" s="109">
        <v>0</v>
      </c>
      <c r="H260" s="109"/>
      <c r="I260" s="221"/>
      <c r="J260" s="252">
        <v>0</v>
      </c>
      <c r="K260" s="252"/>
      <c r="L260" s="229"/>
      <c r="M260" s="229">
        <f t="shared" si="12"/>
        <v>0</v>
      </c>
      <c r="N260" s="229"/>
      <c r="O260" s="229"/>
    </row>
    <row r="261" spans="1:15" ht="26.4" outlineLevel="2" x14ac:dyDescent="0.3">
      <c r="A261" s="114"/>
      <c r="B261" s="281" t="s">
        <v>225</v>
      </c>
      <c r="C261" s="284" t="s">
        <v>6890</v>
      </c>
      <c r="D261" s="285">
        <v>20</v>
      </c>
      <c r="E261" s="109">
        <v>0</v>
      </c>
      <c r="F261" s="109"/>
      <c r="G261" s="109">
        <v>0</v>
      </c>
      <c r="H261" s="109"/>
      <c r="I261" s="221"/>
      <c r="J261" s="252">
        <v>0</v>
      </c>
      <c r="K261" s="252"/>
      <c r="L261" s="229"/>
      <c r="M261" s="229">
        <f t="shared" si="12"/>
        <v>0</v>
      </c>
      <c r="N261" s="229"/>
      <c r="O261" s="229"/>
    </row>
    <row r="262" spans="1:15" ht="26.4" outlineLevel="2" x14ac:dyDescent="0.3">
      <c r="A262" s="114"/>
      <c r="B262" s="281" t="s">
        <v>226</v>
      </c>
      <c r="C262" s="284" t="s">
        <v>6890</v>
      </c>
      <c r="D262" s="285">
        <v>10</v>
      </c>
      <c r="E262" s="109">
        <v>0</v>
      </c>
      <c r="F262" s="109"/>
      <c r="G262" s="109">
        <v>0</v>
      </c>
      <c r="H262" s="109"/>
      <c r="I262" s="221"/>
      <c r="J262" s="252">
        <v>0</v>
      </c>
      <c r="K262" s="252"/>
      <c r="L262" s="229"/>
      <c r="M262" s="229">
        <f t="shared" si="12"/>
        <v>0</v>
      </c>
      <c r="N262" s="229"/>
      <c r="O262" s="229"/>
    </row>
    <row r="263" spans="1:15" ht="15.6" outlineLevel="2" x14ac:dyDescent="0.3">
      <c r="A263" s="114"/>
      <c r="B263" s="281" t="s">
        <v>227</v>
      </c>
      <c r="C263" s="284" t="s">
        <v>31</v>
      </c>
      <c r="D263" s="285">
        <v>1</v>
      </c>
      <c r="E263" s="109">
        <v>0</v>
      </c>
      <c r="F263" s="109"/>
      <c r="G263" s="109">
        <v>0</v>
      </c>
      <c r="H263" s="109"/>
      <c r="I263" s="221"/>
      <c r="J263" s="252">
        <v>0</v>
      </c>
      <c r="K263" s="252"/>
      <c r="L263" s="229"/>
      <c r="M263" s="229">
        <f t="shared" si="12"/>
        <v>0</v>
      </c>
      <c r="N263" s="229"/>
      <c r="O263" s="229"/>
    </row>
    <row r="264" spans="1:15" ht="15.6" outlineLevel="2" x14ac:dyDescent="0.3">
      <c r="A264" s="114"/>
      <c r="B264" s="281" t="s">
        <v>6893</v>
      </c>
      <c r="C264" s="282" t="s">
        <v>31</v>
      </c>
      <c r="D264" s="283">
        <v>18</v>
      </c>
      <c r="E264" s="109">
        <v>0</v>
      </c>
      <c r="F264" s="109"/>
      <c r="G264" s="109">
        <v>0</v>
      </c>
      <c r="H264" s="109"/>
      <c r="I264" s="221"/>
      <c r="J264" s="252">
        <v>0</v>
      </c>
      <c r="K264" s="252"/>
      <c r="L264" s="229"/>
      <c r="M264" s="229">
        <f t="shared" si="12"/>
        <v>0</v>
      </c>
      <c r="N264" s="229"/>
      <c r="O264" s="229"/>
    </row>
    <row r="265" spans="1:15" ht="15.6" outlineLevel="1" x14ac:dyDescent="0.3">
      <c r="A265" s="378"/>
      <c r="B265" s="349" t="s">
        <v>228</v>
      </c>
      <c r="C265" s="378" t="s">
        <v>197</v>
      </c>
      <c r="D265" s="377">
        <v>1</v>
      </c>
      <c r="E265" s="377">
        <v>1137342</v>
      </c>
      <c r="F265" s="377">
        <f t="shared" ref="F265:F296" si="13">E265*D265</f>
        <v>1137342</v>
      </c>
      <c r="G265" s="377">
        <v>1607675.4720000001</v>
      </c>
      <c r="H265" s="377">
        <f t="shared" ref="H265:H296" si="14">G265*D265</f>
        <v>1607675.4720000001</v>
      </c>
      <c r="I265" s="377">
        <f t="shared" ref="I265:I289" si="15">F265+H265</f>
        <v>2745017.4720000001</v>
      </c>
      <c r="J265" s="252">
        <v>1137342</v>
      </c>
      <c r="K265" s="252"/>
      <c r="L265" s="229"/>
      <c r="M265" s="229">
        <f t="shared" si="12"/>
        <v>1607675.4720000001</v>
      </c>
      <c r="N265" s="229"/>
      <c r="O265" s="229"/>
    </row>
    <row r="266" spans="1:15" ht="26.4" outlineLevel="2" x14ac:dyDescent="0.3">
      <c r="A266" s="114"/>
      <c r="B266" s="281" t="s">
        <v>200</v>
      </c>
      <c r="C266" s="284" t="s">
        <v>199</v>
      </c>
      <c r="D266" s="285">
        <v>185</v>
      </c>
      <c r="E266" s="109">
        <v>0</v>
      </c>
      <c r="F266" s="109">
        <f t="shared" si="13"/>
        <v>0</v>
      </c>
      <c r="G266" s="109">
        <v>0</v>
      </c>
      <c r="H266" s="109">
        <f t="shared" si="14"/>
        <v>0</v>
      </c>
      <c r="I266" s="221">
        <f t="shared" si="15"/>
        <v>0</v>
      </c>
      <c r="J266" s="252">
        <v>0</v>
      </c>
      <c r="K266" s="252"/>
      <c r="L266" s="229"/>
      <c r="M266" s="229">
        <f t="shared" si="12"/>
        <v>0</v>
      </c>
      <c r="N266" s="229"/>
      <c r="O266" s="229"/>
    </row>
    <row r="267" spans="1:15" ht="26.4" outlineLevel="2" x14ac:dyDescent="0.3">
      <c r="A267" s="114"/>
      <c r="B267" s="281" t="s">
        <v>201</v>
      </c>
      <c r="C267" s="284" t="s">
        <v>199</v>
      </c>
      <c r="D267" s="285">
        <v>30</v>
      </c>
      <c r="E267" s="109">
        <v>0</v>
      </c>
      <c r="F267" s="109">
        <f t="shared" si="13"/>
        <v>0</v>
      </c>
      <c r="G267" s="109">
        <v>0</v>
      </c>
      <c r="H267" s="109">
        <f t="shared" si="14"/>
        <v>0</v>
      </c>
      <c r="I267" s="221">
        <f t="shared" si="15"/>
        <v>0</v>
      </c>
      <c r="J267" s="252">
        <v>0</v>
      </c>
      <c r="K267" s="252"/>
      <c r="L267" s="229"/>
      <c r="M267" s="229">
        <f t="shared" si="12"/>
        <v>0</v>
      </c>
      <c r="N267" s="229"/>
      <c r="O267" s="229"/>
    </row>
    <row r="268" spans="1:15" ht="26.4" outlineLevel="2" x14ac:dyDescent="0.3">
      <c r="A268" s="114"/>
      <c r="B268" s="281" t="s">
        <v>202</v>
      </c>
      <c r="C268" s="284" t="s">
        <v>199</v>
      </c>
      <c r="D268" s="285">
        <v>175</v>
      </c>
      <c r="E268" s="109">
        <v>0</v>
      </c>
      <c r="F268" s="109">
        <f t="shared" si="13"/>
        <v>0</v>
      </c>
      <c r="G268" s="109">
        <v>0</v>
      </c>
      <c r="H268" s="109">
        <f t="shared" si="14"/>
        <v>0</v>
      </c>
      <c r="I268" s="221">
        <f t="shared" si="15"/>
        <v>0</v>
      </c>
      <c r="J268" s="252">
        <v>0</v>
      </c>
      <c r="K268" s="252"/>
      <c r="L268" s="229"/>
      <c r="M268" s="229">
        <f t="shared" si="12"/>
        <v>0</v>
      </c>
      <c r="N268" s="229"/>
      <c r="O268" s="229"/>
    </row>
    <row r="269" spans="1:15" ht="26.4" outlineLevel="2" x14ac:dyDescent="0.3">
      <c r="A269" s="114"/>
      <c r="B269" s="281" t="s">
        <v>203</v>
      </c>
      <c r="C269" s="284" t="s">
        <v>199</v>
      </c>
      <c r="D269" s="285">
        <v>3</v>
      </c>
      <c r="E269" s="109">
        <v>0</v>
      </c>
      <c r="F269" s="109">
        <f t="shared" si="13"/>
        <v>0</v>
      </c>
      <c r="G269" s="109">
        <v>0</v>
      </c>
      <c r="H269" s="109">
        <f t="shared" si="14"/>
        <v>0</v>
      </c>
      <c r="I269" s="221">
        <f t="shared" si="15"/>
        <v>0</v>
      </c>
      <c r="J269" s="252">
        <v>0</v>
      </c>
      <c r="K269" s="252"/>
      <c r="L269" s="229"/>
      <c r="M269" s="229">
        <f t="shared" si="12"/>
        <v>0</v>
      </c>
      <c r="N269" s="229"/>
      <c r="O269" s="229"/>
    </row>
    <row r="270" spans="1:15" ht="26.4" outlineLevel="2" x14ac:dyDescent="0.3">
      <c r="A270" s="114"/>
      <c r="B270" s="281" t="s">
        <v>204</v>
      </c>
      <c r="C270" s="284" t="s">
        <v>199</v>
      </c>
      <c r="D270" s="285">
        <v>7</v>
      </c>
      <c r="E270" s="109">
        <v>0</v>
      </c>
      <c r="F270" s="109">
        <f t="shared" si="13"/>
        <v>0</v>
      </c>
      <c r="G270" s="109">
        <v>0</v>
      </c>
      <c r="H270" s="109">
        <f t="shared" si="14"/>
        <v>0</v>
      </c>
      <c r="I270" s="221">
        <f t="shared" si="15"/>
        <v>0</v>
      </c>
      <c r="J270" s="252">
        <v>0</v>
      </c>
      <c r="K270" s="252"/>
      <c r="L270" s="229"/>
      <c r="M270" s="229">
        <f t="shared" si="12"/>
        <v>0</v>
      </c>
      <c r="N270" s="229"/>
      <c r="O270" s="229"/>
    </row>
    <row r="271" spans="1:15" ht="26.4" outlineLevel="2" x14ac:dyDescent="0.3">
      <c r="A271" s="114"/>
      <c r="B271" s="281" t="s">
        <v>205</v>
      </c>
      <c r="C271" s="284" t="s">
        <v>199</v>
      </c>
      <c r="D271" s="285">
        <v>8</v>
      </c>
      <c r="E271" s="109">
        <v>0</v>
      </c>
      <c r="F271" s="109">
        <f t="shared" si="13"/>
        <v>0</v>
      </c>
      <c r="G271" s="109">
        <v>0</v>
      </c>
      <c r="H271" s="109">
        <f t="shared" si="14"/>
        <v>0</v>
      </c>
      <c r="I271" s="221">
        <f t="shared" si="15"/>
        <v>0</v>
      </c>
      <c r="J271" s="252">
        <v>0</v>
      </c>
      <c r="K271" s="252"/>
      <c r="L271" s="229"/>
      <c r="M271" s="229">
        <f t="shared" si="12"/>
        <v>0</v>
      </c>
      <c r="N271" s="229"/>
      <c r="O271" s="229"/>
    </row>
    <row r="272" spans="1:15" ht="26.4" outlineLevel="2" x14ac:dyDescent="0.3">
      <c r="A272" s="114"/>
      <c r="B272" s="281" t="s">
        <v>6904</v>
      </c>
      <c r="C272" s="284" t="s">
        <v>199</v>
      </c>
      <c r="D272" s="285">
        <v>11</v>
      </c>
      <c r="E272" s="109">
        <v>0</v>
      </c>
      <c r="F272" s="109">
        <f t="shared" si="13"/>
        <v>0</v>
      </c>
      <c r="G272" s="109">
        <v>0</v>
      </c>
      <c r="H272" s="109">
        <f t="shared" si="14"/>
        <v>0</v>
      </c>
      <c r="I272" s="221">
        <f t="shared" si="15"/>
        <v>0</v>
      </c>
      <c r="J272" s="252">
        <v>0</v>
      </c>
      <c r="K272" s="252"/>
      <c r="L272" s="229"/>
      <c r="M272" s="229">
        <f t="shared" si="12"/>
        <v>0</v>
      </c>
      <c r="N272" s="229"/>
      <c r="O272" s="229"/>
    </row>
    <row r="273" spans="1:15" ht="26.4" outlineLevel="2" x14ac:dyDescent="0.3">
      <c r="A273" s="114"/>
      <c r="B273" s="281" t="s">
        <v>6905</v>
      </c>
      <c r="C273" s="284" t="s">
        <v>199</v>
      </c>
      <c r="D273" s="285">
        <v>7</v>
      </c>
      <c r="E273" s="109">
        <v>0</v>
      </c>
      <c r="F273" s="109">
        <f t="shared" si="13"/>
        <v>0</v>
      </c>
      <c r="G273" s="109">
        <v>0</v>
      </c>
      <c r="H273" s="109">
        <f t="shared" si="14"/>
        <v>0</v>
      </c>
      <c r="I273" s="221">
        <f t="shared" si="15"/>
        <v>0</v>
      </c>
      <c r="J273" s="252">
        <v>0</v>
      </c>
      <c r="K273" s="252"/>
      <c r="L273" s="229"/>
      <c r="M273" s="229">
        <f t="shared" si="12"/>
        <v>0</v>
      </c>
      <c r="N273" s="229"/>
      <c r="O273" s="229"/>
    </row>
    <row r="274" spans="1:15" ht="26.4" outlineLevel="2" x14ac:dyDescent="0.3">
      <c r="A274" s="114"/>
      <c r="B274" s="281" t="s">
        <v>6906</v>
      </c>
      <c r="C274" s="284" t="s">
        <v>199</v>
      </c>
      <c r="D274" s="285">
        <v>80</v>
      </c>
      <c r="E274" s="109">
        <v>0</v>
      </c>
      <c r="F274" s="109">
        <f t="shared" si="13"/>
        <v>0</v>
      </c>
      <c r="G274" s="109">
        <v>0</v>
      </c>
      <c r="H274" s="109">
        <f t="shared" si="14"/>
        <v>0</v>
      </c>
      <c r="I274" s="221">
        <f t="shared" si="15"/>
        <v>0</v>
      </c>
      <c r="J274" s="252">
        <v>0</v>
      </c>
      <c r="K274" s="252"/>
      <c r="L274" s="229"/>
      <c r="M274" s="229">
        <f t="shared" si="12"/>
        <v>0</v>
      </c>
      <c r="N274" s="229"/>
      <c r="O274" s="229"/>
    </row>
    <row r="275" spans="1:15" ht="26.4" outlineLevel="2" x14ac:dyDescent="0.3">
      <c r="A275" s="114"/>
      <c r="B275" s="281" t="s">
        <v>229</v>
      </c>
      <c r="C275" s="284" t="s">
        <v>31</v>
      </c>
      <c r="D275" s="285">
        <v>2</v>
      </c>
      <c r="E275" s="109">
        <v>0</v>
      </c>
      <c r="F275" s="109">
        <f t="shared" si="13"/>
        <v>0</v>
      </c>
      <c r="G275" s="109">
        <v>0</v>
      </c>
      <c r="H275" s="109">
        <f t="shared" si="14"/>
        <v>0</v>
      </c>
      <c r="I275" s="221">
        <f t="shared" si="15"/>
        <v>0</v>
      </c>
      <c r="J275" s="252">
        <v>0</v>
      </c>
      <c r="K275" s="252"/>
      <c r="L275" s="229"/>
      <c r="M275" s="229">
        <f t="shared" si="12"/>
        <v>0</v>
      </c>
      <c r="N275" s="229"/>
      <c r="O275" s="229"/>
    </row>
    <row r="276" spans="1:15" ht="26.4" outlineLevel="2" x14ac:dyDescent="0.3">
      <c r="A276" s="114"/>
      <c r="B276" s="281" t="s">
        <v>230</v>
      </c>
      <c r="C276" s="284" t="s">
        <v>31</v>
      </c>
      <c r="D276" s="286">
        <v>1</v>
      </c>
      <c r="E276" s="109">
        <v>0</v>
      </c>
      <c r="F276" s="109">
        <f t="shared" si="13"/>
        <v>0</v>
      </c>
      <c r="G276" s="109">
        <v>0</v>
      </c>
      <c r="H276" s="109">
        <f t="shared" si="14"/>
        <v>0</v>
      </c>
      <c r="I276" s="221">
        <f t="shared" si="15"/>
        <v>0</v>
      </c>
      <c r="J276" s="252">
        <v>0</v>
      </c>
      <c r="K276" s="252"/>
      <c r="L276" s="229"/>
      <c r="M276" s="229">
        <f t="shared" si="12"/>
        <v>0</v>
      </c>
      <c r="N276" s="229"/>
      <c r="O276" s="229"/>
    </row>
    <row r="277" spans="1:15" ht="26.4" outlineLevel="2" x14ac:dyDescent="0.3">
      <c r="A277" s="114"/>
      <c r="B277" s="281" t="s">
        <v>207</v>
      </c>
      <c r="C277" s="284" t="s">
        <v>6808</v>
      </c>
      <c r="D277" s="285">
        <v>2</v>
      </c>
      <c r="E277" s="109">
        <v>0</v>
      </c>
      <c r="F277" s="109">
        <f t="shared" si="13"/>
        <v>0</v>
      </c>
      <c r="G277" s="109">
        <v>0</v>
      </c>
      <c r="H277" s="109">
        <f t="shared" si="14"/>
        <v>0</v>
      </c>
      <c r="I277" s="221">
        <f t="shared" si="15"/>
        <v>0</v>
      </c>
      <c r="J277" s="252">
        <v>0</v>
      </c>
      <c r="K277" s="252"/>
      <c r="L277" s="229"/>
      <c r="M277" s="229">
        <f t="shared" si="12"/>
        <v>0</v>
      </c>
      <c r="N277" s="229"/>
      <c r="O277" s="229"/>
    </row>
    <row r="278" spans="1:15" ht="26.4" outlineLevel="2" x14ac:dyDescent="0.3">
      <c r="A278" s="114"/>
      <c r="B278" s="281" t="s">
        <v>208</v>
      </c>
      <c r="C278" s="284" t="s">
        <v>31</v>
      </c>
      <c r="D278" s="285">
        <v>8</v>
      </c>
      <c r="E278" s="109">
        <v>0</v>
      </c>
      <c r="F278" s="109">
        <f t="shared" si="13"/>
        <v>0</v>
      </c>
      <c r="G278" s="109">
        <v>0</v>
      </c>
      <c r="H278" s="109">
        <f t="shared" si="14"/>
        <v>0</v>
      </c>
      <c r="I278" s="221">
        <f t="shared" si="15"/>
        <v>0</v>
      </c>
      <c r="J278" s="252">
        <v>0</v>
      </c>
      <c r="K278" s="252"/>
      <c r="L278" s="229"/>
      <c r="M278" s="229">
        <f t="shared" si="12"/>
        <v>0</v>
      </c>
      <c r="N278" s="229"/>
      <c r="O278" s="229"/>
    </row>
    <row r="279" spans="1:15" ht="26.4" outlineLevel="2" x14ac:dyDescent="0.3">
      <c r="A279" s="114"/>
      <c r="B279" s="281" t="s">
        <v>209</v>
      </c>
      <c r="C279" s="284" t="s">
        <v>31</v>
      </c>
      <c r="D279" s="285">
        <v>2</v>
      </c>
      <c r="E279" s="109">
        <v>0</v>
      </c>
      <c r="F279" s="109">
        <f t="shared" si="13"/>
        <v>0</v>
      </c>
      <c r="G279" s="109">
        <v>0</v>
      </c>
      <c r="H279" s="109">
        <f t="shared" si="14"/>
        <v>0</v>
      </c>
      <c r="I279" s="221">
        <f t="shared" si="15"/>
        <v>0</v>
      </c>
      <c r="J279" s="252">
        <v>0</v>
      </c>
      <c r="K279" s="252"/>
      <c r="L279" s="229"/>
      <c r="M279" s="229">
        <f t="shared" si="12"/>
        <v>0</v>
      </c>
      <c r="N279" s="229"/>
      <c r="O279" s="229"/>
    </row>
    <row r="280" spans="1:15" ht="26.4" outlineLevel="2" x14ac:dyDescent="0.3">
      <c r="A280" s="114"/>
      <c r="B280" s="281" t="s">
        <v>210</v>
      </c>
      <c r="C280" s="284" t="s">
        <v>31</v>
      </c>
      <c r="D280" s="285">
        <v>14</v>
      </c>
      <c r="E280" s="109">
        <v>0</v>
      </c>
      <c r="F280" s="109">
        <f t="shared" si="13"/>
        <v>0</v>
      </c>
      <c r="G280" s="109">
        <v>0</v>
      </c>
      <c r="H280" s="109">
        <f t="shared" si="14"/>
        <v>0</v>
      </c>
      <c r="I280" s="221">
        <f t="shared" si="15"/>
        <v>0</v>
      </c>
      <c r="J280" s="252">
        <v>0</v>
      </c>
      <c r="K280" s="252"/>
      <c r="L280" s="229"/>
      <c r="M280" s="229">
        <f t="shared" si="12"/>
        <v>0</v>
      </c>
      <c r="N280" s="229"/>
      <c r="O280" s="229"/>
    </row>
    <row r="281" spans="1:15" ht="26.4" outlineLevel="2" x14ac:dyDescent="0.3">
      <c r="A281" s="114"/>
      <c r="B281" s="281" t="s">
        <v>211</v>
      </c>
      <c r="C281" s="287" t="s">
        <v>31</v>
      </c>
      <c r="D281" s="285">
        <v>22</v>
      </c>
      <c r="E281" s="109">
        <v>0</v>
      </c>
      <c r="F281" s="109">
        <f t="shared" si="13"/>
        <v>0</v>
      </c>
      <c r="G281" s="109">
        <v>0</v>
      </c>
      <c r="H281" s="109">
        <f t="shared" si="14"/>
        <v>0</v>
      </c>
      <c r="I281" s="221">
        <f t="shared" si="15"/>
        <v>0</v>
      </c>
      <c r="J281" s="252">
        <v>0</v>
      </c>
      <c r="K281" s="252"/>
      <c r="L281" s="229"/>
      <c r="M281" s="229">
        <f t="shared" si="12"/>
        <v>0</v>
      </c>
      <c r="N281" s="229"/>
      <c r="O281" s="229"/>
    </row>
    <row r="282" spans="1:15" ht="52.8" outlineLevel="2" x14ac:dyDescent="0.3">
      <c r="A282" s="114"/>
      <c r="B282" s="281" t="s">
        <v>6907</v>
      </c>
      <c r="C282" s="287" t="s">
        <v>31</v>
      </c>
      <c r="D282" s="288">
        <v>1</v>
      </c>
      <c r="E282" s="109">
        <v>0</v>
      </c>
      <c r="F282" s="109">
        <f t="shared" si="13"/>
        <v>0</v>
      </c>
      <c r="G282" s="109">
        <v>0</v>
      </c>
      <c r="H282" s="109">
        <f t="shared" si="14"/>
        <v>0</v>
      </c>
      <c r="I282" s="221">
        <f t="shared" si="15"/>
        <v>0</v>
      </c>
      <c r="J282" s="252">
        <v>0</v>
      </c>
      <c r="K282" s="252"/>
      <c r="L282" s="229"/>
      <c r="M282" s="229">
        <f t="shared" si="12"/>
        <v>0</v>
      </c>
      <c r="N282" s="229"/>
      <c r="O282" s="229"/>
    </row>
    <row r="283" spans="1:15" ht="26.4" outlineLevel="2" x14ac:dyDescent="0.3">
      <c r="A283" s="114"/>
      <c r="B283" s="281" t="s">
        <v>215</v>
      </c>
      <c r="C283" s="284" t="s">
        <v>31</v>
      </c>
      <c r="D283" s="285">
        <v>23</v>
      </c>
      <c r="E283" s="109">
        <v>0</v>
      </c>
      <c r="F283" s="109">
        <f t="shared" si="13"/>
        <v>0</v>
      </c>
      <c r="G283" s="109">
        <v>0</v>
      </c>
      <c r="H283" s="109">
        <f t="shared" si="14"/>
        <v>0</v>
      </c>
      <c r="I283" s="221">
        <f t="shared" si="15"/>
        <v>0</v>
      </c>
      <c r="J283" s="252">
        <v>0</v>
      </c>
      <c r="K283" s="252"/>
      <c r="L283" s="229"/>
      <c r="M283" s="229">
        <f t="shared" si="12"/>
        <v>0</v>
      </c>
      <c r="N283" s="229"/>
      <c r="O283" s="229"/>
    </row>
    <row r="284" spans="1:15" ht="26.4" outlineLevel="2" x14ac:dyDescent="0.3">
      <c r="A284" s="114"/>
      <c r="B284" s="281" t="s">
        <v>216</v>
      </c>
      <c r="C284" s="284" t="s">
        <v>31</v>
      </c>
      <c r="D284" s="285">
        <v>2</v>
      </c>
      <c r="E284" s="109">
        <v>0</v>
      </c>
      <c r="F284" s="109">
        <f t="shared" si="13"/>
        <v>0</v>
      </c>
      <c r="G284" s="109">
        <v>0</v>
      </c>
      <c r="H284" s="109">
        <f t="shared" si="14"/>
        <v>0</v>
      </c>
      <c r="I284" s="221">
        <f t="shared" si="15"/>
        <v>0</v>
      </c>
      <c r="J284" s="252">
        <v>0</v>
      </c>
      <c r="K284" s="252"/>
      <c r="L284" s="229"/>
      <c r="M284" s="229">
        <f t="shared" si="12"/>
        <v>0</v>
      </c>
      <c r="N284" s="229"/>
      <c r="O284" s="229"/>
    </row>
    <row r="285" spans="1:15" ht="26.4" outlineLevel="2" x14ac:dyDescent="0.3">
      <c r="A285" s="114"/>
      <c r="B285" s="281" t="s">
        <v>217</v>
      </c>
      <c r="C285" s="284" t="s">
        <v>31</v>
      </c>
      <c r="D285" s="285">
        <v>40</v>
      </c>
      <c r="E285" s="109">
        <v>0</v>
      </c>
      <c r="F285" s="109">
        <f t="shared" si="13"/>
        <v>0</v>
      </c>
      <c r="G285" s="109">
        <v>0</v>
      </c>
      <c r="H285" s="109">
        <f t="shared" si="14"/>
        <v>0</v>
      </c>
      <c r="I285" s="221">
        <f t="shared" si="15"/>
        <v>0</v>
      </c>
      <c r="J285" s="252">
        <v>0</v>
      </c>
      <c r="K285" s="252"/>
      <c r="L285" s="229"/>
      <c r="M285" s="229">
        <f t="shared" si="12"/>
        <v>0</v>
      </c>
      <c r="N285" s="229"/>
      <c r="O285" s="229"/>
    </row>
    <row r="286" spans="1:15" ht="15.6" outlineLevel="2" x14ac:dyDescent="0.3">
      <c r="A286" s="114"/>
      <c r="B286" s="281" t="s">
        <v>218</v>
      </c>
      <c r="C286" s="284" t="s">
        <v>31</v>
      </c>
      <c r="D286" s="285">
        <v>5</v>
      </c>
      <c r="E286" s="109">
        <v>0</v>
      </c>
      <c r="F286" s="109">
        <f t="shared" si="13"/>
        <v>0</v>
      </c>
      <c r="G286" s="109">
        <v>0</v>
      </c>
      <c r="H286" s="109">
        <f t="shared" si="14"/>
        <v>0</v>
      </c>
      <c r="I286" s="221">
        <f t="shared" si="15"/>
        <v>0</v>
      </c>
      <c r="J286" s="252">
        <v>0</v>
      </c>
      <c r="K286" s="252"/>
      <c r="L286" s="229"/>
      <c r="M286" s="229">
        <f t="shared" si="12"/>
        <v>0</v>
      </c>
      <c r="N286" s="229"/>
      <c r="O286" s="229"/>
    </row>
    <row r="287" spans="1:15" ht="52.8" outlineLevel="2" x14ac:dyDescent="0.3">
      <c r="A287" s="114"/>
      <c r="B287" s="281" t="s">
        <v>6908</v>
      </c>
      <c r="C287" s="284" t="s">
        <v>31</v>
      </c>
      <c r="D287" s="285">
        <v>8</v>
      </c>
      <c r="E287" s="109">
        <v>0</v>
      </c>
      <c r="F287" s="109">
        <f t="shared" si="13"/>
        <v>0</v>
      </c>
      <c r="G287" s="109">
        <v>0</v>
      </c>
      <c r="H287" s="109">
        <f t="shared" si="14"/>
        <v>0</v>
      </c>
      <c r="I287" s="221">
        <f t="shared" si="15"/>
        <v>0</v>
      </c>
      <c r="J287" s="252">
        <v>0</v>
      </c>
      <c r="K287" s="252"/>
      <c r="L287" s="229"/>
      <c r="M287" s="229">
        <f t="shared" si="12"/>
        <v>0</v>
      </c>
      <c r="N287" s="229"/>
      <c r="O287" s="229"/>
    </row>
    <row r="288" spans="1:15" ht="52.8" outlineLevel="2" x14ac:dyDescent="0.3">
      <c r="A288" s="114"/>
      <c r="B288" s="281" t="s">
        <v>6909</v>
      </c>
      <c r="C288" s="284" t="s">
        <v>31</v>
      </c>
      <c r="D288" s="285">
        <v>7</v>
      </c>
      <c r="E288" s="109">
        <v>0</v>
      </c>
      <c r="F288" s="109">
        <f t="shared" si="13"/>
        <v>0</v>
      </c>
      <c r="G288" s="109">
        <v>0</v>
      </c>
      <c r="H288" s="109">
        <f t="shared" si="14"/>
        <v>0</v>
      </c>
      <c r="I288" s="221">
        <f t="shared" si="15"/>
        <v>0</v>
      </c>
      <c r="J288" s="252">
        <v>0</v>
      </c>
      <c r="K288" s="252"/>
      <c r="L288" s="229"/>
      <c r="M288" s="229">
        <f t="shared" si="12"/>
        <v>0</v>
      </c>
      <c r="N288" s="229"/>
      <c r="O288" s="229"/>
    </row>
    <row r="289" spans="1:15" ht="15.6" outlineLevel="2" x14ac:dyDescent="0.3">
      <c r="A289" s="114"/>
      <c r="B289" s="281" t="s">
        <v>227</v>
      </c>
      <c r="C289" s="284" t="s">
        <v>31</v>
      </c>
      <c r="D289" s="285">
        <v>1</v>
      </c>
      <c r="E289" s="109">
        <v>0</v>
      </c>
      <c r="F289" s="109">
        <f t="shared" si="13"/>
        <v>0</v>
      </c>
      <c r="G289" s="109">
        <v>0</v>
      </c>
      <c r="H289" s="109">
        <f t="shared" si="14"/>
        <v>0</v>
      </c>
      <c r="I289" s="221">
        <f t="shared" si="15"/>
        <v>0</v>
      </c>
      <c r="J289" s="252">
        <v>0</v>
      </c>
      <c r="K289" s="252"/>
      <c r="L289" s="229"/>
      <c r="M289" s="229">
        <f t="shared" si="12"/>
        <v>0</v>
      </c>
      <c r="N289" s="229"/>
      <c r="O289" s="229"/>
    </row>
    <row r="290" spans="1:15" ht="26.4" outlineLevel="2" x14ac:dyDescent="0.3">
      <c r="A290" s="114"/>
      <c r="B290" s="281" t="s">
        <v>6798</v>
      </c>
      <c r="C290" s="284" t="s">
        <v>31</v>
      </c>
      <c r="D290" s="285">
        <v>52</v>
      </c>
      <c r="E290" s="109">
        <v>0</v>
      </c>
      <c r="F290" s="109">
        <f t="shared" si="13"/>
        <v>0</v>
      </c>
      <c r="G290" s="109">
        <v>0</v>
      </c>
      <c r="H290" s="109">
        <f t="shared" si="14"/>
        <v>0</v>
      </c>
      <c r="I290" s="221">
        <f t="shared" ref="I290:I317" si="16">F290+H290</f>
        <v>0</v>
      </c>
      <c r="J290" s="252">
        <v>0</v>
      </c>
      <c r="K290" s="252"/>
      <c r="L290" s="229"/>
      <c r="M290" s="229">
        <f t="shared" ref="M290:M343" si="17">G290</f>
        <v>0</v>
      </c>
      <c r="N290" s="229"/>
      <c r="O290" s="229"/>
    </row>
    <row r="291" spans="1:15" ht="26.4" outlineLevel="2" x14ac:dyDescent="0.3">
      <c r="A291" s="114"/>
      <c r="B291" s="281" t="s">
        <v>6799</v>
      </c>
      <c r="C291" s="284" t="s">
        <v>31</v>
      </c>
      <c r="D291" s="285">
        <v>12</v>
      </c>
      <c r="E291" s="109">
        <v>0</v>
      </c>
      <c r="F291" s="109">
        <f t="shared" si="13"/>
        <v>0</v>
      </c>
      <c r="G291" s="109">
        <v>0</v>
      </c>
      <c r="H291" s="109">
        <f t="shared" si="14"/>
        <v>0</v>
      </c>
      <c r="I291" s="221">
        <f t="shared" si="16"/>
        <v>0</v>
      </c>
      <c r="J291" s="252">
        <v>0</v>
      </c>
      <c r="K291" s="252"/>
      <c r="L291" s="229"/>
      <c r="M291" s="229">
        <f t="shared" si="17"/>
        <v>0</v>
      </c>
      <c r="N291" s="229"/>
      <c r="O291" s="229"/>
    </row>
    <row r="292" spans="1:15" ht="26.4" outlineLevel="2" x14ac:dyDescent="0.3">
      <c r="A292" s="114"/>
      <c r="B292" s="281" t="s">
        <v>6800</v>
      </c>
      <c r="C292" s="284" t="s">
        <v>31</v>
      </c>
      <c r="D292" s="285">
        <v>50</v>
      </c>
      <c r="E292" s="109">
        <v>0</v>
      </c>
      <c r="F292" s="109">
        <f t="shared" si="13"/>
        <v>0</v>
      </c>
      <c r="G292" s="109">
        <v>0</v>
      </c>
      <c r="H292" s="109">
        <f t="shared" si="14"/>
        <v>0</v>
      </c>
      <c r="I292" s="221">
        <f t="shared" si="16"/>
        <v>0</v>
      </c>
      <c r="J292" s="252">
        <v>0</v>
      </c>
      <c r="K292" s="252"/>
      <c r="L292" s="229"/>
      <c r="M292" s="229">
        <f t="shared" si="17"/>
        <v>0</v>
      </c>
      <c r="N292" s="229"/>
      <c r="O292" s="229"/>
    </row>
    <row r="293" spans="1:15" ht="26.4" outlineLevel="2" x14ac:dyDescent="0.3">
      <c r="A293" s="114"/>
      <c r="B293" s="281" t="s">
        <v>6801</v>
      </c>
      <c r="C293" s="284" t="s">
        <v>31</v>
      </c>
      <c r="D293" s="285">
        <v>8</v>
      </c>
      <c r="E293" s="109">
        <v>0</v>
      </c>
      <c r="F293" s="109">
        <f t="shared" si="13"/>
        <v>0</v>
      </c>
      <c r="G293" s="109">
        <v>0</v>
      </c>
      <c r="H293" s="109">
        <f t="shared" si="14"/>
        <v>0</v>
      </c>
      <c r="I293" s="221">
        <f t="shared" si="16"/>
        <v>0</v>
      </c>
      <c r="J293" s="252">
        <v>0</v>
      </c>
      <c r="K293" s="252"/>
      <c r="L293" s="229"/>
      <c r="M293" s="229">
        <f t="shared" si="17"/>
        <v>0</v>
      </c>
      <c r="N293" s="229"/>
      <c r="O293" s="229"/>
    </row>
    <row r="294" spans="1:15" ht="15.6" outlineLevel="2" x14ac:dyDescent="0.3">
      <c r="A294" s="114"/>
      <c r="B294" s="281" t="s">
        <v>220</v>
      </c>
      <c r="C294" s="284" t="s">
        <v>31</v>
      </c>
      <c r="D294" s="285">
        <v>45</v>
      </c>
      <c r="E294" s="109">
        <v>0</v>
      </c>
      <c r="F294" s="109">
        <f t="shared" si="13"/>
        <v>0</v>
      </c>
      <c r="G294" s="109">
        <v>0</v>
      </c>
      <c r="H294" s="109">
        <f t="shared" si="14"/>
        <v>0</v>
      </c>
      <c r="I294" s="221">
        <f t="shared" si="16"/>
        <v>0</v>
      </c>
      <c r="J294" s="252">
        <v>0</v>
      </c>
      <c r="K294" s="252"/>
      <c r="L294" s="229"/>
      <c r="M294" s="229">
        <f t="shared" si="17"/>
        <v>0</v>
      </c>
      <c r="N294" s="229"/>
      <c r="O294" s="229"/>
    </row>
    <row r="295" spans="1:15" ht="26.4" outlineLevel="2" x14ac:dyDescent="0.3">
      <c r="A295" s="114"/>
      <c r="B295" s="281" t="s">
        <v>222</v>
      </c>
      <c r="C295" s="284" t="s">
        <v>6890</v>
      </c>
      <c r="D295" s="285">
        <v>185</v>
      </c>
      <c r="E295" s="109">
        <v>0</v>
      </c>
      <c r="F295" s="109">
        <f t="shared" si="13"/>
        <v>0</v>
      </c>
      <c r="G295" s="109">
        <v>0</v>
      </c>
      <c r="H295" s="109">
        <f t="shared" si="14"/>
        <v>0</v>
      </c>
      <c r="I295" s="221">
        <f t="shared" si="16"/>
        <v>0</v>
      </c>
      <c r="J295" s="252">
        <v>0</v>
      </c>
      <c r="K295" s="252"/>
      <c r="L295" s="229"/>
      <c r="M295" s="229">
        <f t="shared" si="17"/>
        <v>0</v>
      </c>
      <c r="N295" s="229"/>
      <c r="O295" s="229"/>
    </row>
    <row r="296" spans="1:15" ht="26.4" outlineLevel="2" x14ac:dyDescent="0.3">
      <c r="A296" s="114"/>
      <c r="B296" s="281" t="s">
        <v>223</v>
      </c>
      <c r="C296" s="284" t="s">
        <v>6890</v>
      </c>
      <c r="D296" s="285">
        <v>30</v>
      </c>
      <c r="E296" s="109">
        <v>0</v>
      </c>
      <c r="F296" s="109">
        <f t="shared" si="13"/>
        <v>0</v>
      </c>
      <c r="G296" s="109">
        <v>0</v>
      </c>
      <c r="H296" s="109">
        <f t="shared" si="14"/>
        <v>0</v>
      </c>
      <c r="I296" s="221">
        <f t="shared" si="16"/>
        <v>0</v>
      </c>
      <c r="J296" s="252">
        <v>0</v>
      </c>
      <c r="K296" s="252"/>
      <c r="L296" s="229"/>
      <c r="M296" s="229">
        <f t="shared" si="17"/>
        <v>0</v>
      </c>
      <c r="N296" s="229"/>
      <c r="O296" s="229"/>
    </row>
    <row r="297" spans="1:15" ht="26.4" outlineLevel="2" x14ac:dyDescent="0.3">
      <c r="A297" s="114"/>
      <c r="B297" s="281" t="s">
        <v>224</v>
      </c>
      <c r="C297" s="284" t="s">
        <v>6890</v>
      </c>
      <c r="D297" s="285">
        <v>175</v>
      </c>
      <c r="E297" s="109">
        <v>0</v>
      </c>
      <c r="F297" s="109">
        <f t="shared" ref="F297:F317" si="18">E297*D297</f>
        <v>0</v>
      </c>
      <c r="G297" s="109">
        <v>0</v>
      </c>
      <c r="H297" s="109">
        <f t="shared" ref="H297:H317" si="19">G297*D297</f>
        <v>0</v>
      </c>
      <c r="I297" s="221">
        <f t="shared" si="16"/>
        <v>0</v>
      </c>
      <c r="J297" s="252">
        <v>0</v>
      </c>
      <c r="K297" s="252"/>
      <c r="L297" s="229"/>
      <c r="M297" s="229">
        <f t="shared" si="17"/>
        <v>0</v>
      </c>
      <c r="N297" s="229"/>
      <c r="O297" s="229"/>
    </row>
    <row r="298" spans="1:15" ht="26.4" outlineLevel="2" x14ac:dyDescent="0.3">
      <c r="A298" s="114"/>
      <c r="B298" s="281" t="s">
        <v>225</v>
      </c>
      <c r="C298" s="284" t="s">
        <v>6890</v>
      </c>
      <c r="D298" s="285">
        <v>3</v>
      </c>
      <c r="E298" s="109">
        <v>0</v>
      </c>
      <c r="F298" s="109">
        <f t="shared" si="18"/>
        <v>0</v>
      </c>
      <c r="G298" s="109">
        <v>0</v>
      </c>
      <c r="H298" s="109">
        <f t="shared" si="19"/>
        <v>0</v>
      </c>
      <c r="I298" s="221">
        <f t="shared" si="16"/>
        <v>0</v>
      </c>
      <c r="J298" s="252">
        <v>0</v>
      </c>
      <c r="K298" s="252"/>
      <c r="L298" s="229"/>
      <c r="M298" s="229">
        <f t="shared" si="17"/>
        <v>0</v>
      </c>
      <c r="N298" s="229"/>
      <c r="O298" s="229"/>
    </row>
    <row r="299" spans="1:15" ht="26.4" outlineLevel="2" x14ac:dyDescent="0.3">
      <c r="A299" s="114"/>
      <c r="B299" s="281" t="s">
        <v>226</v>
      </c>
      <c r="C299" s="284" t="s">
        <v>6890</v>
      </c>
      <c r="D299" s="285">
        <v>8</v>
      </c>
      <c r="E299" s="109">
        <v>0</v>
      </c>
      <c r="F299" s="109">
        <f t="shared" si="18"/>
        <v>0</v>
      </c>
      <c r="G299" s="109">
        <v>0</v>
      </c>
      <c r="H299" s="109">
        <f t="shared" si="19"/>
        <v>0</v>
      </c>
      <c r="I299" s="221">
        <f t="shared" si="16"/>
        <v>0</v>
      </c>
      <c r="J299" s="252">
        <v>0</v>
      </c>
      <c r="K299" s="252"/>
      <c r="L299" s="229"/>
      <c r="M299" s="229">
        <f t="shared" si="17"/>
        <v>0</v>
      </c>
      <c r="N299" s="229"/>
      <c r="O299" s="229"/>
    </row>
    <row r="300" spans="1:15" ht="15.6" outlineLevel="2" x14ac:dyDescent="0.3">
      <c r="A300" s="114"/>
      <c r="B300" s="281" t="s">
        <v>6894</v>
      </c>
      <c r="C300" s="284" t="s">
        <v>31</v>
      </c>
      <c r="D300" s="285">
        <v>7</v>
      </c>
      <c r="E300" s="109">
        <v>0</v>
      </c>
      <c r="F300" s="109">
        <f t="shared" si="18"/>
        <v>0</v>
      </c>
      <c r="G300" s="109">
        <v>0</v>
      </c>
      <c r="H300" s="109">
        <f t="shared" si="19"/>
        <v>0</v>
      </c>
      <c r="I300" s="221">
        <f t="shared" si="16"/>
        <v>0</v>
      </c>
      <c r="J300" s="252">
        <v>0</v>
      </c>
      <c r="K300" s="252"/>
      <c r="L300" s="229"/>
      <c r="M300" s="229">
        <f t="shared" si="17"/>
        <v>0</v>
      </c>
      <c r="N300" s="229"/>
      <c r="O300" s="229"/>
    </row>
    <row r="301" spans="1:15" ht="15.6" outlineLevel="2" x14ac:dyDescent="0.3">
      <c r="A301" s="114"/>
      <c r="B301" s="281" t="s">
        <v>6895</v>
      </c>
      <c r="C301" s="284" t="s">
        <v>31</v>
      </c>
      <c r="D301" s="285">
        <v>13</v>
      </c>
      <c r="E301" s="109">
        <v>0</v>
      </c>
      <c r="F301" s="109">
        <f t="shared" si="18"/>
        <v>0</v>
      </c>
      <c r="G301" s="109">
        <v>0</v>
      </c>
      <c r="H301" s="109">
        <f t="shared" si="19"/>
        <v>0</v>
      </c>
      <c r="I301" s="221">
        <f t="shared" si="16"/>
        <v>0</v>
      </c>
      <c r="J301" s="252">
        <v>0</v>
      </c>
      <c r="K301" s="252"/>
      <c r="L301" s="229"/>
      <c r="M301" s="229">
        <f t="shared" si="17"/>
        <v>0</v>
      </c>
      <c r="N301" s="229"/>
      <c r="O301" s="229"/>
    </row>
    <row r="302" spans="1:15" ht="15.6" outlineLevel="1" x14ac:dyDescent="0.3">
      <c r="A302" s="378"/>
      <c r="B302" s="349" t="s">
        <v>231</v>
      </c>
      <c r="C302" s="378" t="s">
        <v>197</v>
      </c>
      <c r="D302" s="377">
        <v>1</v>
      </c>
      <c r="E302" s="377">
        <v>1545276</v>
      </c>
      <c r="F302" s="377">
        <f t="shared" si="18"/>
        <v>1545276</v>
      </c>
      <c r="G302" s="377">
        <v>4118434.9440000001</v>
      </c>
      <c r="H302" s="377">
        <f t="shared" si="19"/>
        <v>4118434.9440000001</v>
      </c>
      <c r="I302" s="377">
        <f t="shared" si="16"/>
        <v>5663710.9440000001</v>
      </c>
      <c r="J302" s="252">
        <v>1545276</v>
      </c>
      <c r="K302" s="252"/>
      <c r="L302" s="229"/>
      <c r="M302" s="229">
        <f t="shared" si="17"/>
        <v>4118434.9440000001</v>
      </c>
      <c r="N302" s="229"/>
      <c r="O302" s="229"/>
    </row>
    <row r="303" spans="1:15" ht="26.4" outlineLevel="2" x14ac:dyDescent="0.3">
      <c r="A303" s="114"/>
      <c r="B303" s="281" t="s">
        <v>6802</v>
      </c>
      <c r="C303" s="115" t="s">
        <v>199</v>
      </c>
      <c r="D303" s="109">
        <v>475</v>
      </c>
      <c r="E303" s="109">
        <v>0</v>
      </c>
      <c r="F303" s="109">
        <f t="shared" si="18"/>
        <v>0</v>
      </c>
      <c r="G303" s="109">
        <v>0</v>
      </c>
      <c r="H303" s="109">
        <f t="shared" si="19"/>
        <v>0</v>
      </c>
      <c r="I303" s="221">
        <f t="shared" si="16"/>
        <v>0</v>
      </c>
      <c r="J303" s="252">
        <v>0</v>
      </c>
      <c r="K303" s="252"/>
      <c r="L303" s="229"/>
      <c r="M303" s="229">
        <f t="shared" si="17"/>
        <v>0</v>
      </c>
      <c r="N303" s="229"/>
      <c r="O303" s="229"/>
    </row>
    <row r="304" spans="1:15" ht="26.4" outlineLevel="2" x14ac:dyDescent="0.3">
      <c r="A304" s="114"/>
      <c r="B304" s="281" t="s">
        <v>6803</v>
      </c>
      <c r="C304" s="115" t="s">
        <v>199</v>
      </c>
      <c r="D304" s="109">
        <v>125</v>
      </c>
      <c r="E304" s="109">
        <v>0</v>
      </c>
      <c r="F304" s="109">
        <f t="shared" si="18"/>
        <v>0</v>
      </c>
      <c r="G304" s="109">
        <v>0</v>
      </c>
      <c r="H304" s="109">
        <f t="shared" si="19"/>
        <v>0</v>
      </c>
      <c r="I304" s="221">
        <f t="shared" si="16"/>
        <v>0</v>
      </c>
      <c r="J304" s="252">
        <v>0</v>
      </c>
      <c r="K304" s="252"/>
      <c r="L304" s="229"/>
      <c r="M304" s="229">
        <f t="shared" si="17"/>
        <v>0</v>
      </c>
      <c r="N304" s="229"/>
      <c r="O304" s="229"/>
    </row>
    <row r="305" spans="1:15" ht="26.4" outlineLevel="2" x14ac:dyDescent="0.3">
      <c r="A305" s="114"/>
      <c r="B305" s="281" t="s">
        <v>232</v>
      </c>
      <c r="C305" s="115" t="s">
        <v>31</v>
      </c>
      <c r="D305" s="109">
        <v>11</v>
      </c>
      <c r="E305" s="109">
        <v>0</v>
      </c>
      <c r="F305" s="109">
        <f t="shared" si="18"/>
        <v>0</v>
      </c>
      <c r="G305" s="109">
        <v>0</v>
      </c>
      <c r="H305" s="109">
        <f t="shared" si="19"/>
        <v>0</v>
      </c>
      <c r="I305" s="221">
        <f t="shared" si="16"/>
        <v>0</v>
      </c>
      <c r="J305" s="252">
        <v>0</v>
      </c>
      <c r="K305" s="252"/>
      <c r="L305" s="229"/>
      <c r="M305" s="229">
        <f t="shared" si="17"/>
        <v>0</v>
      </c>
      <c r="N305" s="229"/>
      <c r="O305" s="229"/>
    </row>
    <row r="306" spans="1:15" ht="15.6" outlineLevel="2" x14ac:dyDescent="0.3">
      <c r="A306" s="114"/>
      <c r="B306" s="281" t="s">
        <v>233</v>
      </c>
      <c r="C306" s="115" t="s">
        <v>31</v>
      </c>
      <c r="D306" s="109">
        <v>33</v>
      </c>
      <c r="E306" s="109">
        <v>0</v>
      </c>
      <c r="F306" s="109">
        <f t="shared" si="18"/>
        <v>0</v>
      </c>
      <c r="G306" s="109">
        <v>0</v>
      </c>
      <c r="H306" s="109">
        <f t="shared" si="19"/>
        <v>0</v>
      </c>
      <c r="I306" s="221">
        <f t="shared" si="16"/>
        <v>0</v>
      </c>
      <c r="J306" s="252">
        <v>0</v>
      </c>
      <c r="K306" s="252"/>
      <c r="L306" s="229"/>
      <c r="M306" s="229">
        <f t="shared" si="17"/>
        <v>0</v>
      </c>
      <c r="N306" s="229"/>
      <c r="O306" s="229"/>
    </row>
    <row r="307" spans="1:15" ht="26.4" outlineLevel="2" x14ac:dyDescent="0.3">
      <c r="A307" s="114"/>
      <c r="B307" s="281" t="s">
        <v>6804</v>
      </c>
      <c r="C307" s="115" t="s">
        <v>31</v>
      </c>
      <c r="D307" s="109">
        <v>33</v>
      </c>
      <c r="E307" s="109">
        <v>0</v>
      </c>
      <c r="F307" s="109">
        <f t="shared" si="18"/>
        <v>0</v>
      </c>
      <c r="G307" s="109">
        <v>0</v>
      </c>
      <c r="H307" s="109">
        <f t="shared" si="19"/>
        <v>0</v>
      </c>
      <c r="I307" s="221">
        <f t="shared" si="16"/>
        <v>0</v>
      </c>
      <c r="J307" s="252">
        <v>0</v>
      </c>
      <c r="K307" s="252"/>
      <c r="L307" s="229"/>
      <c r="M307" s="229">
        <f t="shared" si="17"/>
        <v>0</v>
      </c>
      <c r="N307" s="229"/>
      <c r="O307" s="229"/>
    </row>
    <row r="308" spans="1:15" ht="15.6" outlineLevel="2" x14ac:dyDescent="0.3">
      <c r="A308" s="114"/>
      <c r="B308" s="281" t="s">
        <v>234</v>
      </c>
      <c r="C308" s="115" t="s">
        <v>31</v>
      </c>
      <c r="D308" s="109">
        <v>33</v>
      </c>
      <c r="E308" s="109">
        <v>0</v>
      </c>
      <c r="F308" s="109">
        <f t="shared" si="18"/>
        <v>0</v>
      </c>
      <c r="G308" s="109">
        <v>0</v>
      </c>
      <c r="H308" s="109">
        <f t="shared" si="19"/>
        <v>0</v>
      </c>
      <c r="I308" s="221">
        <f t="shared" si="16"/>
        <v>0</v>
      </c>
      <c r="J308" s="252">
        <v>0</v>
      </c>
      <c r="K308" s="252"/>
      <c r="L308" s="229"/>
      <c r="M308" s="229">
        <f t="shared" si="17"/>
        <v>0</v>
      </c>
      <c r="N308" s="229"/>
      <c r="O308" s="229"/>
    </row>
    <row r="309" spans="1:15" ht="15.6" outlineLevel="2" x14ac:dyDescent="0.3">
      <c r="A309" s="114"/>
      <c r="B309" s="281" t="s">
        <v>6805</v>
      </c>
      <c r="C309" s="115" t="s">
        <v>31</v>
      </c>
      <c r="D309" s="109">
        <v>33</v>
      </c>
      <c r="E309" s="109">
        <v>0</v>
      </c>
      <c r="F309" s="109">
        <f t="shared" si="18"/>
        <v>0</v>
      </c>
      <c r="G309" s="109">
        <v>0</v>
      </c>
      <c r="H309" s="109">
        <f t="shared" si="19"/>
        <v>0</v>
      </c>
      <c r="I309" s="221">
        <f t="shared" si="16"/>
        <v>0</v>
      </c>
      <c r="J309" s="252">
        <v>0</v>
      </c>
      <c r="K309" s="252"/>
      <c r="L309" s="229"/>
      <c r="M309" s="229">
        <f t="shared" si="17"/>
        <v>0</v>
      </c>
      <c r="N309" s="229"/>
      <c r="O309" s="229"/>
    </row>
    <row r="310" spans="1:15" ht="26.4" outlineLevel="2" x14ac:dyDescent="0.3">
      <c r="A310" s="114"/>
      <c r="B310" s="281" t="s">
        <v>235</v>
      </c>
      <c r="C310" s="115" t="s">
        <v>31</v>
      </c>
      <c r="D310" s="109">
        <v>33</v>
      </c>
      <c r="E310" s="109">
        <v>0</v>
      </c>
      <c r="F310" s="109">
        <f t="shared" si="18"/>
        <v>0</v>
      </c>
      <c r="G310" s="109">
        <v>0</v>
      </c>
      <c r="H310" s="109">
        <f t="shared" si="19"/>
        <v>0</v>
      </c>
      <c r="I310" s="221">
        <f t="shared" si="16"/>
        <v>0</v>
      </c>
      <c r="J310" s="252">
        <v>0</v>
      </c>
      <c r="K310" s="252"/>
      <c r="L310" s="229"/>
      <c r="M310" s="229">
        <f t="shared" si="17"/>
        <v>0</v>
      </c>
      <c r="N310" s="229"/>
      <c r="O310" s="229"/>
    </row>
    <row r="311" spans="1:15" ht="26.4" outlineLevel="2" x14ac:dyDescent="0.3">
      <c r="A311" s="114"/>
      <c r="B311" s="281" t="s">
        <v>6855</v>
      </c>
      <c r="C311" s="115" t="s">
        <v>31</v>
      </c>
      <c r="D311" s="109">
        <v>66</v>
      </c>
      <c r="E311" s="109">
        <v>0</v>
      </c>
      <c r="F311" s="109">
        <f t="shared" si="18"/>
        <v>0</v>
      </c>
      <c r="G311" s="109">
        <v>0</v>
      </c>
      <c r="H311" s="109">
        <f t="shared" si="19"/>
        <v>0</v>
      </c>
      <c r="I311" s="221">
        <f t="shared" si="16"/>
        <v>0</v>
      </c>
      <c r="J311" s="252">
        <v>0</v>
      </c>
      <c r="K311" s="252"/>
      <c r="L311" s="229"/>
      <c r="M311" s="229">
        <f t="shared" si="17"/>
        <v>0</v>
      </c>
      <c r="N311" s="229"/>
      <c r="O311" s="229"/>
    </row>
    <row r="312" spans="1:15" ht="15.6" outlineLevel="2" x14ac:dyDescent="0.3">
      <c r="A312" s="114"/>
      <c r="B312" s="281" t="s">
        <v>236</v>
      </c>
      <c r="C312" s="115" t="s">
        <v>31</v>
      </c>
      <c r="D312" s="109">
        <v>6</v>
      </c>
      <c r="E312" s="109">
        <v>0</v>
      </c>
      <c r="F312" s="109">
        <f t="shared" si="18"/>
        <v>0</v>
      </c>
      <c r="G312" s="109">
        <v>0</v>
      </c>
      <c r="H312" s="109">
        <f t="shared" si="19"/>
        <v>0</v>
      </c>
      <c r="I312" s="221">
        <f t="shared" si="16"/>
        <v>0</v>
      </c>
      <c r="J312" s="252">
        <v>0</v>
      </c>
      <c r="K312" s="252"/>
      <c r="L312" s="229"/>
      <c r="M312" s="229">
        <f t="shared" si="17"/>
        <v>0</v>
      </c>
      <c r="N312" s="229"/>
      <c r="O312" s="229"/>
    </row>
    <row r="313" spans="1:15" ht="26.4" outlineLevel="2" x14ac:dyDescent="0.3">
      <c r="A313" s="114"/>
      <c r="B313" s="281" t="s">
        <v>6806</v>
      </c>
      <c r="C313" s="115" t="s">
        <v>31</v>
      </c>
      <c r="D313" s="109">
        <v>80</v>
      </c>
      <c r="E313" s="109">
        <v>0</v>
      </c>
      <c r="F313" s="109">
        <f t="shared" si="18"/>
        <v>0</v>
      </c>
      <c r="G313" s="109">
        <v>0</v>
      </c>
      <c r="H313" s="109">
        <f t="shared" si="19"/>
        <v>0</v>
      </c>
      <c r="I313" s="221">
        <f t="shared" si="16"/>
        <v>0</v>
      </c>
      <c r="J313" s="252">
        <v>0</v>
      </c>
      <c r="K313" s="252"/>
      <c r="L313" s="229"/>
      <c r="M313" s="229">
        <f t="shared" si="17"/>
        <v>0</v>
      </c>
      <c r="N313" s="229"/>
      <c r="O313" s="229"/>
    </row>
    <row r="314" spans="1:15" ht="26.4" outlineLevel="2" x14ac:dyDescent="0.3">
      <c r="A314" s="114"/>
      <c r="B314" s="281" t="s">
        <v>6807</v>
      </c>
      <c r="C314" s="115" t="s">
        <v>31</v>
      </c>
      <c r="D314" s="109">
        <v>40</v>
      </c>
      <c r="E314" s="109">
        <v>0</v>
      </c>
      <c r="F314" s="109">
        <f t="shared" si="18"/>
        <v>0</v>
      </c>
      <c r="G314" s="109">
        <v>0</v>
      </c>
      <c r="H314" s="109">
        <f t="shared" si="19"/>
        <v>0</v>
      </c>
      <c r="I314" s="221">
        <f t="shared" si="16"/>
        <v>0</v>
      </c>
      <c r="J314" s="252">
        <v>0</v>
      </c>
      <c r="K314" s="252"/>
      <c r="L314" s="229"/>
      <c r="M314" s="229">
        <f t="shared" si="17"/>
        <v>0</v>
      </c>
      <c r="N314" s="229"/>
      <c r="O314" s="229"/>
    </row>
    <row r="315" spans="1:15" ht="15.75" customHeight="1" outlineLevel="2" x14ac:dyDescent="0.3">
      <c r="A315" s="114"/>
      <c r="B315" s="281" t="s">
        <v>237</v>
      </c>
      <c r="C315" s="115" t="s">
        <v>31</v>
      </c>
      <c r="D315" s="109">
        <v>40</v>
      </c>
      <c r="E315" s="109">
        <v>0</v>
      </c>
      <c r="F315" s="109">
        <f t="shared" si="18"/>
        <v>0</v>
      </c>
      <c r="G315" s="109">
        <v>0</v>
      </c>
      <c r="H315" s="109">
        <f t="shared" si="19"/>
        <v>0</v>
      </c>
      <c r="I315" s="221">
        <f t="shared" si="16"/>
        <v>0</v>
      </c>
      <c r="J315" s="252">
        <v>0</v>
      </c>
      <c r="K315" s="252"/>
      <c r="L315" s="229"/>
      <c r="M315" s="229">
        <f t="shared" si="17"/>
        <v>0</v>
      </c>
      <c r="N315" s="229"/>
      <c r="O315" s="229"/>
    </row>
    <row r="316" spans="1:15" ht="15.6" outlineLevel="2" x14ac:dyDescent="0.3">
      <c r="A316" s="114"/>
      <c r="B316" s="281" t="s">
        <v>238</v>
      </c>
      <c r="C316" s="115" t="s">
        <v>199</v>
      </c>
      <c r="D316" s="109">
        <v>50</v>
      </c>
      <c r="E316" s="109">
        <v>0</v>
      </c>
      <c r="F316" s="109">
        <f t="shared" si="18"/>
        <v>0</v>
      </c>
      <c r="G316" s="109">
        <v>0</v>
      </c>
      <c r="H316" s="109">
        <f t="shared" si="19"/>
        <v>0</v>
      </c>
      <c r="I316" s="221">
        <f t="shared" si="16"/>
        <v>0</v>
      </c>
      <c r="J316" s="252">
        <v>0</v>
      </c>
      <c r="K316" s="252"/>
      <c r="L316" s="229"/>
      <c r="M316" s="229">
        <f t="shared" si="17"/>
        <v>0</v>
      </c>
      <c r="N316" s="229"/>
      <c r="O316" s="229"/>
    </row>
    <row r="317" spans="1:15" ht="15.6" outlineLevel="1" x14ac:dyDescent="0.3">
      <c r="A317" s="378"/>
      <c r="B317" s="349" t="s">
        <v>239</v>
      </c>
      <c r="C317" s="378" t="s">
        <v>197</v>
      </c>
      <c r="D317" s="377">
        <v>1</v>
      </c>
      <c r="E317" s="377">
        <v>350163</v>
      </c>
      <c r="F317" s="377">
        <f t="shared" si="18"/>
        <v>350163</v>
      </c>
      <c r="G317" s="377">
        <v>739196.6399999999</v>
      </c>
      <c r="H317" s="377">
        <f t="shared" si="19"/>
        <v>739196.6399999999</v>
      </c>
      <c r="I317" s="377">
        <f t="shared" si="16"/>
        <v>1089359.6399999999</v>
      </c>
      <c r="J317" s="252">
        <v>350163</v>
      </c>
      <c r="K317" s="252"/>
      <c r="L317" s="229"/>
      <c r="M317" s="229">
        <f t="shared" si="17"/>
        <v>739196.6399999999</v>
      </c>
      <c r="N317" s="229"/>
      <c r="O317" s="229"/>
    </row>
    <row r="318" spans="1:15" ht="15.6" outlineLevel="2" x14ac:dyDescent="0.3">
      <c r="A318" s="114"/>
      <c r="B318" s="281" t="s">
        <v>240</v>
      </c>
      <c r="C318" s="115" t="s">
        <v>199</v>
      </c>
      <c r="D318" s="109">
        <v>95</v>
      </c>
      <c r="E318" s="109">
        <v>0</v>
      </c>
      <c r="F318" s="109"/>
      <c r="G318" s="109">
        <v>0</v>
      </c>
      <c r="H318" s="109"/>
      <c r="I318" s="221"/>
      <c r="J318" s="252">
        <v>0</v>
      </c>
      <c r="K318" s="252"/>
      <c r="L318" s="229"/>
      <c r="M318" s="229">
        <f t="shared" si="17"/>
        <v>0</v>
      </c>
      <c r="N318" s="229"/>
      <c r="O318" s="229"/>
    </row>
    <row r="319" spans="1:15" ht="15.6" outlineLevel="2" x14ac:dyDescent="0.3">
      <c r="A319" s="114"/>
      <c r="B319" s="281" t="s">
        <v>241</v>
      </c>
      <c r="C319" s="115" t="s">
        <v>199</v>
      </c>
      <c r="D319" s="109">
        <v>30</v>
      </c>
      <c r="E319" s="109">
        <v>0</v>
      </c>
      <c r="F319" s="109"/>
      <c r="G319" s="109">
        <v>0</v>
      </c>
      <c r="H319" s="109"/>
      <c r="I319" s="221"/>
      <c r="J319" s="252">
        <v>0</v>
      </c>
      <c r="K319" s="252"/>
      <c r="L319" s="229"/>
      <c r="M319" s="229">
        <f t="shared" si="17"/>
        <v>0</v>
      </c>
      <c r="N319" s="229"/>
      <c r="O319" s="229"/>
    </row>
    <row r="320" spans="1:15" ht="15.6" outlineLevel="2" x14ac:dyDescent="0.3">
      <c r="A320" s="114"/>
      <c r="B320" s="281" t="s">
        <v>242</v>
      </c>
      <c r="C320" s="115" t="s">
        <v>31</v>
      </c>
      <c r="D320" s="109">
        <v>3</v>
      </c>
      <c r="E320" s="109">
        <v>0</v>
      </c>
      <c r="F320" s="109"/>
      <c r="G320" s="109">
        <v>0</v>
      </c>
      <c r="H320" s="109"/>
      <c r="I320" s="221"/>
      <c r="J320" s="252">
        <v>0</v>
      </c>
      <c r="K320" s="252"/>
      <c r="L320" s="229"/>
      <c r="M320" s="229">
        <f t="shared" si="17"/>
        <v>0</v>
      </c>
      <c r="N320" s="229"/>
      <c r="O320" s="229"/>
    </row>
    <row r="321" spans="1:15" ht="15.6" outlineLevel="2" x14ac:dyDescent="0.3">
      <c r="A321" s="114"/>
      <c r="B321" s="281" t="s">
        <v>243</v>
      </c>
      <c r="C321" s="115" t="s">
        <v>31</v>
      </c>
      <c r="D321" s="109">
        <v>4</v>
      </c>
      <c r="E321" s="109">
        <v>0</v>
      </c>
      <c r="F321" s="109"/>
      <c r="G321" s="109">
        <v>0</v>
      </c>
      <c r="H321" s="109"/>
      <c r="I321" s="221"/>
      <c r="J321" s="252">
        <v>0</v>
      </c>
      <c r="K321" s="252"/>
      <c r="L321" s="229"/>
      <c r="M321" s="229">
        <f t="shared" si="17"/>
        <v>0</v>
      </c>
      <c r="N321" s="229"/>
      <c r="O321" s="229"/>
    </row>
    <row r="322" spans="1:15" ht="15.6" outlineLevel="2" x14ac:dyDescent="0.3">
      <c r="A322" s="114"/>
      <c r="B322" s="281" t="s">
        <v>244</v>
      </c>
      <c r="C322" s="115" t="s">
        <v>31</v>
      </c>
      <c r="D322" s="109">
        <v>21</v>
      </c>
      <c r="E322" s="109">
        <v>0</v>
      </c>
      <c r="F322" s="109"/>
      <c r="G322" s="109">
        <v>0</v>
      </c>
      <c r="H322" s="109"/>
      <c r="I322" s="221"/>
      <c r="J322" s="252">
        <v>0</v>
      </c>
      <c r="K322" s="252"/>
      <c r="L322" s="229"/>
      <c r="M322" s="229">
        <f t="shared" si="17"/>
        <v>0</v>
      </c>
      <c r="N322" s="229"/>
      <c r="O322" s="229"/>
    </row>
    <row r="323" spans="1:15" ht="15.6" outlineLevel="2" x14ac:dyDescent="0.3">
      <c r="A323" s="114"/>
      <c r="B323" s="281" t="s">
        <v>245</v>
      </c>
      <c r="C323" s="115" t="s">
        <v>31</v>
      </c>
      <c r="D323" s="109">
        <v>19</v>
      </c>
      <c r="E323" s="109">
        <v>0</v>
      </c>
      <c r="F323" s="109"/>
      <c r="G323" s="109">
        <v>0</v>
      </c>
      <c r="H323" s="109"/>
      <c r="I323" s="221"/>
      <c r="J323" s="252">
        <v>0</v>
      </c>
      <c r="K323" s="252"/>
      <c r="L323" s="229"/>
      <c r="M323" s="229">
        <f t="shared" si="17"/>
        <v>0</v>
      </c>
      <c r="N323" s="229"/>
      <c r="O323" s="229"/>
    </row>
    <row r="324" spans="1:15" ht="15.6" outlineLevel="2" x14ac:dyDescent="0.3">
      <c r="A324" s="114"/>
      <c r="B324" s="281" t="s">
        <v>246</v>
      </c>
      <c r="C324" s="115" t="s">
        <v>31</v>
      </c>
      <c r="D324" s="109">
        <v>14</v>
      </c>
      <c r="E324" s="109">
        <v>0</v>
      </c>
      <c r="F324" s="109"/>
      <c r="G324" s="109">
        <v>0</v>
      </c>
      <c r="H324" s="109"/>
      <c r="I324" s="221"/>
      <c r="J324" s="252">
        <v>0</v>
      </c>
      <c r="K324" s="252"/>
      <c r="L324" s="229"/>
      <c r="M324" s="229">
        <f t="shared" si="17"/>
        <v>0</v>
      </c>
      <c r="N324" s="229"/>
      <c r="O324" s="229"/>
    </row>
    <row r="325" spans="1:15" ht="15.6" outlineLevel="2" x14ac:dyDescent="0.3">
      <c r="A325" s="114"/>
      <c r="B325" s="281" t="s">
        <v>247</v>
      </c>
      <c r="C325" s="115" t="s">
        <v>31</v>
      </c>
      <c r="D325" s="109">
        <v>13</v>
      </c>
      <c r="E325" s="109">
        <v>0</v>
      </c>
      <c r="F325" s="109"/>
      <c r="G325" s="109">
        <v>0</v>
      </c>
      <c r="H325" s="109"/>
      <c r="I325" s="221"/>
      <c r="J325" s="252">
        <v>0</v>
      </c>
      <c r="K325" s="252"/>
      <c r="L325" s="229"/>
      <c r="M325" s="229">
        <f t="shared" si="17"/>
        <v>0</v>
      </c>
      <c r="N325" s="229"/>
      <c r="O325" s="229"/>
    </row>
    <row r="326" spans="1:15" ht="15.6" outlineLevel="2" x14ac:dyDescent="0.3">
      <c r="A326" s="114"/>
      <c r="B326" s="281" t="s">
        <v>248</v>
      </c>
      <c r="C326" s="115" t="s">
        <v>31</v>
      </c>
      <c r="D326" s="109">
        <v>1</v>
      </c>
      <c r="E326" s="109">
        <v>0</v>
      </c>
      <c r="F326" s="109"/>
      <c r="G326" s="109">
        <v>0</v>
      </c>
      <c r="H326" s="109"/>
      <c r="I326" s="221"/>
      <c r="J326" s="252">
        <v>0</v>
      </c>
      <c r="K326" s="252"/>
      <c r="L326" s="229"/>
      <c r="M326" s="229">
        <f t="shared" si="17"/>
        <v>0</v>
      </c>
      <c r="N326" s="229"/>
      <c r="O326" s="229"/>
    </row>
    <row r="327" spans="1:15" ht="15.6" outlineLevel="2" x14ac:dyDescent="0.3">
      <c r="A327" s="114"/>
      <c r="B327" s="281" t="s">
        <v>249</v>
      </c>
      <c r="C327" s="115" t="s">
        <v>31</v>
      </c>
      <c r="D327" s="109">
        <v>26</v>
      </c>
      <c r="E327" s="109">
        <v>0</v>
      </c>
      <c r="F327" s="109"/>
      <c r="G327" s="109">
        <v>0</v>
      </c>
      <c r="H327" s="109"/>
      <c r="I327" s="221"/>
      <c r="J327" s="252">
        <v>0</v>
      </c>
      <c r="K327" s="252"/>
      <c r="L327" s="229"/>
      <c r="M327" s="229">
        <f t="shared" si="17"/>
        <v>0</v>
      </c>
      <c r="N327" s="229"/>
      <c r="O327" s="229"/>
    </row>
    <row r="328" spans="1:15" ht="15.6" outlineLevel="2" x14ac:dyDescent="0.3">
      <c r="A328" s="114"/>
      <c r="B328" s="281" t="s">
        <v>250</v>
      </c>
      <c r="C328" s="115" t="s">
        <v>31</v>
      </c>
      <c r="D328" s="109">
        <v>9</v>
      </c>
      <c r="E328" s="109">
        <v>0</v>
      </c>
      <c r="F328" s="109"/>
      <c r="G328" s="109">
        <v>0</v>
      </c>
      <c r="H328" s="109"/>
      <c r="I328" s="221"/>
      <c r="J328" s="252">
        <v>0</v>
      </c>
      <c r="K328" s="252"/>
      <c r="L328" s="229"/>
      <c r="M328" s="229">
        <f t="shared" si="17"/>
        <v>0</v>
      </c>
      <c r="N328" s="229"/>
      <c r="O328" s="229"/>
    </row>
    <row r="329" spans="1:15" ht="15.6" outlineLevel="2" x14ac:dyDescent="0.3">
      <c r="A329" s="114"/>
      <c r="B329" s="281" t="s">
        <v>251</v>
      </c>
      <c r="C329" s="115" t="s">
        <v>31</v>
      </c>
      <c r="D329" s="109">
        <v>4</v>
      </c>
      <c r="E329" s="109">
        <v>0</v>
      </c>
      <c r="F329" s="109"/>
      <c r="G329" s="109">
        <v>0</v>
      </c>
      <c r="H329" s="109"/>
      <c r="I329" s="221"/>
      <c r="J329" s="252">
        <v>0</v>
      </c>
      <c r="K329" s="252"/>
      <c r="L329" s="229"/>
      <c r="M329" s="229">
        <f t="shared" si="17"/>
        <v>0</v>
      </c>
      <c r="N329" s="229"/>
      <c r="O329" s="229"/>
    </row>
    <row r="330" spans="1:15" ht="15.6" outlineLevel="2" x14ac:dyDescent="0.3">
      <c r="A330" s="114"/>
      <c r="B330" s="281" t="s">
        <v>252</v>
      </c>
      <c r="C330" s="115" t="s">
        <v>31</v>
      </c>
      <c r="D330" s="109">
        <v>2</v>
      </c>
      <c r="E330" s="109">
        <v>0</v>
      </c>
      <c r="F330" s="109"/>
      <c r="G330" s="109">
        <v>0</v>
      </c>
      <c r="H330" s="109"/>
      <c r="I330" s="221"/>
      <c r="J330" s="252">
        <v>0</v>
      </c>
      <c r="K330" s="252"/>
      <c r="L330" s="229"/>
      <c r="M330" s="229">
        <f t="shared" si="17"/>
        <v>0</v>
      </c>
      <c r="N330" s="229"/>
      <c r="O330" s="229"/>
    </row>
    <row r="331" spans="1:15" ht="26.4" outlineLevel="2" x14ac:dyDescent="0.3">
      <c r="A331" s="114"/>
      <c r="B331" s="281" t="s">
        <v>253</v>
      </c>
      <c r="C331" s="115" t="s">
        <v>307</v>
      </c>
      <c r="D331" s="109">
        <v>22</v>
      </c>
      <c r="E331" s="109">
        <v>0</v>
      </c>
      <c r="F331" s="109"/>
      <c r="G331" s="109">
        <v>0</v>
      </c>
      <c r="H331" s="109"/>
      <c r="I331" s="221"/>
      <c r="J331" s="252">
        <v>0</v>
      </c>
      <c r="K331" s="252"/>
      <c r="L331" s="229"/>
      <c r="M331" s="229">
        <f t="shared" si="17"/>
        <v>0</v>
      </c>
      <c r="N331" s="229"/>
      <c r="O331" s="229"/>
    </row>
    <row r="332" spans="1:15" ht="39.6" outlineLevel="2" x14ac:dyDescent="0.3">
      <c r="A332" s="114"/>
      <c r="B332" s="281" t="s">
        <v>254</v>
      </c>
      <c r="C332" s="115" t="s">
        <v>307</v>
      </c>
      <c r="D332" s="109">
        <v>12</v>
      </c>
      <c r="E332" s="109">
        <v>0</v>
      </c>
      <c r="F332" s="109"/>
      <c r="G332" s="109">
        <v>0</v>
      </c>
      <c r="H332" s="109"/>
      <c r="I332" s="221"/>
      <c r="J332" s="252">
        <v>0</v>
      </c>
      <c r="K332" s="252"/>
      <c r="L332" s="229"/>
      <c r="M332" s="229">
        <f t="shared" si="17"/>
        <v>0</v>
      </c>
      <c r="N332" s="229"/>
      <c r="O332" s="229"/>
    </row>
    <row r="333" spans="1:15" ht="26.4" outlineLevel="2" x14ac:dyDescent="0.3">
      <c r="A333" s="114"/>
      <c r="B333" s="281" t="s">
        <v>6910</v>
      </c>
      <c r="C333" s="115" t="s">
        <v>307</v>
      </c>
      <c r="D333" s="109">
        <v>1</v>
      </c>
      <c r="E333" s="109">
        <v>0</v>
      </c>
      <c r="F333" s="109"/>
      <c r="G333" s="109">
        <v>0</v>
      </c>
      <c r="H333" s="109"/>
      <c r="I333" s="221"/>
      <c r="J333" s="252">
        <v>0</v>
      </c>
      <c r="K333" s="252"/>
      <c r="L333" s="229"/>
      <c r="M333" s="229">
        <f t="shared" si="17"/>
        <v>0</v>
      </c>
      <c r="N333" s="229"/>
      <c r="O333" s="229"/>
    </row>
    <row r="334" spans="1:15" ht="26.4" outlineLevel="2" x14ac:dyDescent="0.3">
      <c r="A334" s="114"/>
      <c r="B334" s="281" t="s">
        <v>255</v>
      </c>
      <c r="C334" s="115" t="s">
        <v>31</v>
      </c>
      <c r="D334" s="109">
        <v>3</v>
      </c>
      <c r="E334" s="109">
        <v>0</v>
      </c>
      <c r="F334" s="109"/>
      <c r="G334" s="109">
        <v>0</v>
      </c>
      <c r="H334" s="109"/>
      <c r="I334" s="221"/>
      <c r="J334" s="252">
        <v>0</v>
      </c>
      <c r="K334" s="252"/>
      <c r="L334" s="229"/>
      <c r="M334" s="229">
        <f t="shared" si="17"/>
        <v>0</v>
      </c>
      <c r="N334" s="229"/>
      <c r="O334" s="229"/>
    </row>
    <row r="335" spans="1:15" ht="15.6" outlineLevel="2" x14ac:dyDescent="0.3">
      <c r="A335" s="114"/>
      <c r="B335" s="281" t="s">
        <v>6943</v>
      </c>
      <c r="C335" s="115" t="s">
        <v>31</v>
      </c>
      <c r="D335" s="109">
        <v>5</v>
      </c>
      <c r="E335" s="109">
        <v>0</v>
      </c>
      <c r="F335" s="109"/>
      <c r="G335" s="109">
        <v>0</v>
      </c>
      <c r="H335" s="109"/>
      <c r="I335" s="221"/>
      <c r="J335" s="252">
        <v>0</v>
      </c>
      <c r="K335" s="252"/>
      <c r="L335" s="229"/>
      <c r="M335" s="229">
        <f t="shared" si="17"/>
        <v>0</v>
      </c>
      <c r="N335" s="229"/>
      <c r="O335" s="229"/>
    </row>
    <row r="336" spans="1:15" ht="15.6" outlineLevel="2" x14ac:dyDescent="0.3">
      <c r="A336" s="114"/>
      <c r="B336" s="281" t="s">
        <v>6944</v>
      </c>
      <c r="C336" s="115" t="s">
        <v>31</v>
      </c>
      <c r="D336" s="109">
        <v>1</v>
      </c>
      <c r="E336" s="109">
        <v>0</v>
      </c>
      <c r="F336" s="109"/>
      <c r="G336" s="109">
        <v>0</v>
      </c>
      <c r="H336" s="109"/>
      <c r="I336" s="221"/>
      <c r="J336" s="252">
        <v>0</v>
      </c>
      <c r="K336" s="252"/>
      <c r="L336" s="229"/>
      <c r="M336" s="229">
        <f t="shared" si="17"/>
        <v>0</v>
      </c>
      <c r="N336" s="229"/>
      <c r="O336" s="229"/>
    </row>
    <row r="337" spans="1:15" ht="26.4" outlineLevel="2" x14ac:dyDescent="0.3">
      <c r="A337" s="114"/>
      <c r="B337" s="281" t="s">
        <v>256</v>
      </c>
      <c r="C337" s="115" t="s">
        <v>31</v>
      </c>
      <c r="D337" s="109">
        <v>3</v>
      </c>
      <c r="E337" s="109">
        <v>0</v>
      </c>
      <c r="F337" s="109"/>
      <c r="G337" s="109">
        <v>0</v>
      </c>
      <c r="H337" s="109"/>
      <c r="I337" s="221"/>
      <c r="J337" s="252">
        <v>0</v>
      </c>
      <c r="K337" s="252"/>
      <c r="L337" s="229"/>
      <c r="M337" s="229">
        <f t="shared" si="17"/>
        <v>0</v>
      </c>
      <c r="N337" s="229"/>
      <c r="O337" s="229"/>
    </row>
    <row r="338" spans="1:15" ht="26.4" outlineLevel="2" x14ac:dyDescent="0.3">
      <c r="A338" s="114"/>
      <c r="B338" s="281" t="s">
        <v>257</v>
      </c>
      <c r="C338" s="115" t="s">
        <v>31</v>
      </c>
      <c r="D338" s="109">
        <v>1</v>
      </c>
      <c r="E338" s="109">
        <v>0</v>
      </c>
      <c r="F338" s="109"/>
      <c r="G338" s="109">
        <v>0</v>
      </c>
      <c r="H338" s="109"/>
      <c r="I338" s="221"/>
      <c r="J338" s="252">
        <v>0</v>
      </c>
      <c r="K338" s="252"/>
      <c r="L338" s="229"/>
      <c r="M338" s="229">
        <f t="shared" si="17"/>
        <v>0</v>
      </c>
      <c r="N338" s="229"/>
      <c r="O338" s="229"/>
    </row>
    <row r="339" spans="1:15" ht="15.6" outlineLevel="2" x14ac:dyDescent="0.3">
      <c r="A339" s="114"/>
      <c r="B339" s="281" t="s">
        <v>6911</v>
      </c>
      <c r="C339" s="115" t="s">
        <v>307</v>
      </c>
      <c r="D339" s="109">
        <v>2</v>
      </c>
      <c r="E339" s="109">
        <v>0</v>
      </c>
      <c r="F339" s="109"/>
      <c r="G339" s="109">
        <v>0</v>
      </c>
      <c r="H339" s="109"/>
      <c r="I339" s="221"/>
      <c r="J339" s="252">
        <v>0</v>
      </c>
      <c r="K339" s="252"/>
      <c r="L339" s="229"/>
      <c r="M339" s="229">
        <f t="shared" si="17"/>
        <v>0</v>
      </c>
      <c r="N339" s="229"/>
      <c r="O339" s="229"/>
    </row>
    <row r="340" spans="1:15" ht="15.6" outlineLevel="2" x14ac:dyDescent="0.3">
      <c r="A340" s="114"/>
      <c r="B340" s="281" t="s">
        <v>6896</v>
      </c>
      <c r="C340" s="115" t="s">
        <v>31</v>
      </c>
      <c r="D340" s="109">
        <v>1</v>
      </c>
      <c r="E340" s="109">
        <v>0</v>
      </c>
      <c r="F340" s="109"/>
      <c r="G340" s="109">
        <v>0</v>
      </c>
      <c r="H340" s="109"/>
      <c r="I340" s="221"/>
      <c r="J340" s="252">
        <v>0</v>
      </c>
      <c r="K340" s="252"/>
      <c r="L340" s="229"/>
      <c r="M340" s="229">
        <f t="shared" si="17"/>
        <v>0</v>
      </c>
      <c r="N340" s="229"/>
      <c r="O340" s="229"/>
    </row>
    <row r="341" spans="1:15" ht="26.4" outlineLevel="2" x14ac:dyDescent="0.3">
      <c r="A341" s="114"/>
      <c r="B341" s="281" t="s">
        <v>258</v>
      </c>
      <c r="C341" s="115" t="s">
        <v>31</v>
      </c>
      <c r="D341" s="109">
        <v>13</v>
      </c>
      <c r="E341" s="109">
        <v>0</v>
      </c>
      <c r="F341" s="109"/>
      <c r="G341" s="109">
        <v>0</v>
      </c>
      <c r="H341" s="109"/>
      <c r="I341" s="221"/>
      <c r="J341" s="252">
        <v>0</v>
      </c>
      <c r="K341" s="252"/>
      <c r="L341" s="229"/>
      <c r="M341" s="229">
        <f t="shared" si="17"/>
        <v>0</v>
      </c>
      <c r="N341" s="229"/>
      <c r="O341" s="229"/>
    </row>
    <row r="342" spans="1:15" ht="26.4" outlineLevel="2" x14ac:dyDescent="0.3">
      <c r="A342" s="114"/>
      <c r="B342" s="281" t="s">
        <v>6897</v>
      </c>
      <c r="C342" s="115" t="s">
        <v>31</v>
      </c>
      <c r="D342" s="109">
        <v>2</v>
      </c>
      <c r="E342" s="109">
        <v>0</v>
      </c>
      <c r="F342" s="109"/>
      <c r="G342" s="109">
        <v>0</v>
      </c>
      <c r="H342" s="109"/>
      <c r="I342" s="221"/>
      <c r="J342" s="252">
        <v>0</v>
      </c>
      <c r="K342" s="252"/>
      <c r="L342" s="229"/>
      <c r="M342" s="229">
        <f t="shared" si="17"/>
        <v>0</v>
      </c>
      <c r="N342" s="229"/>
      <c r="O342" s="229"/>
    </row>
    <row r="343" spans="1:15" ht="15.6" outlineLevel="1" x14ac:dyDescent="0.3">
      <c r="A343" s="114"/>
      <c r="B343" s="281"/>
      <c r="C343" s="115"/>
      <c r="D343" s="109"/>
      <c r="E343" s="109">
        <v>0</v>
      </c>
      <c r="F343" s="109"/>
      <c r="G343" s="109">
        <v>0</v>
      </c>
      <c r="H343" s="109"/>
      <c r="I343" s="221"/>
      <c r="J343" s="252">
        <v>0</v>
      </c>
      <c r="K343" s="252"/>
      <c r="L343" s="229"/>
      <c r="M343" s="229">
        <f t="shared" si="17"/>
        <v>0</v>
      </c>
      <c r="N343" s="229"/>
      <c r="O343" s="229"/>
    </row>
    <row r="344" spans="1:15" ht="15.6" x14ac:dyDescent="0.3">
      <c r="A344" s="339" t="s">
        <v>259</v>
      </c>
      <c r="B344" s="340" t="s">
        <v>260</v>
      </c>
      <c r="C344" s="341"/>
      <c r="D344" s="342"/>
      <c r="E344" s="342"/>
      <c r="F344" s="342">
        <f>SUM(F345:F395)</f>
        <v>2676199</v>
      </c>
      <c r="G344" s="342"/>
      <c r="H344" s="342">
        <f>SUM(H345:H395)</f>
        <v>4039309.352</v>
      </c>
      <c r="I344" s="343">
        <f>SUM(I345:I395)</f>
        <v>6715508.352</v>
      </c>
      <c r="J344" s="344"/>
      <c r="K344" s="344"/>
      <c r="L344" s="345"/>
      <c r="M344" s="345"/>
      <c r="N344" s="345"/>
      <c r="O344" s="345"/>
    </row>
    <row r="345" spans="1:15" ht="15.6" outlineLevel="1" x14ac:dyDescent="0.3">
      <c r="A345" s="114"/>
      <c r="B345" s="281" t="s">
        <v>261</v>
      </c>
      <c r="C345" s="117" t="s">
        <v>307</v>
      </c>
      <c r="D345" s="116">
        <v>1</v>
      </c>
      <c r="E345" s="109">
        <v>50304</v>
      </c>
      <c r="F345" s="109">
        <f t="shared" ref="F345:F376" si="20">E345*D345</f>
        <v>50304</v>
      </c>
      <c r="G345" s="109">
        <v>0</v>
      </c>
      <c r="H345" s="109">
        <f t="shared" ref="H345:H376" si="21">D345*G345</f>
        <v>0</v>
      </c>
      <c r="I345" s="221">
        <f>F345+H345</f>
        <v>50304</v>
      </c>
      <c r="J345" s="252">
        <v>50304</v>
      </c>
      <c r="K345" s="252"/>
      <c r="L345" s="229"/>
      <c r="M345" s="229">
        <f t="shared" ref="M345:M395" si="22">G345</f>
        <v>0</v>
      </c>
      <c r="N345" s="229"/>
      <c r="O345" s="229"/>
    </row>
    <row r="346" spans="1:15" ht="15.6" outlineLevel="1" x14ac:dyDescent="0.3">
      <c r="A346" s="114"/>
      <c r="B346" s="281" t="s">
        <v>262</v>
      </c>
      <c r="C346" s="117" t="s">
        <v>31</v>
      </c>
      <c r="D346" s="116">
        <v>2</v>
      </c>
      <c r="E346" s="109">
        <v>5502</v>
      </c>
      <c r="F346" s="109">
        <f t="shared" si="20"/>
        <v>11004</v>
      </c>
      <c r="G346" s="109">
        <v>36625.68</v>
      </c>
      <c r="H346" s="109">
        <f t="shared" si="21"/>
        <v>73251.360000000001</v>
      </c>
      <c r="I346" s="221">
        <f t="shared" ref="I346:I395" si="23">F346+H346</f>
        <v>84255.360000000001</v>
      </c>
      <c r="J346" s="252">
        <v>5502</v>
      </c>
      <c r="K346" s="252"/>
      <c r="L346" s="229"/>
      <c r="M346" s="229">
        <f t="shared" si="22"/>
        <v>36625.68</v>
      </c>
      <c r="N346" s="229"/>
      <c r="O346" s="229"/>
    </row>
    <row r="347" spans="1:15" ht="15.6" outlineLevel="1" x14ac:dyDescent="0.3">
      <c r="A347" s="114"/>
      <c r="B347" s="281" t="s">
        <v>6912</v>
      </c>
      <c r="C347" s="117" t="s">
        <v>31</v>
      </c>
      <c r="D347" s="116">
        <v>1</v>
      </c>
      <c r="E347" s="109">
        <v>2358</v>
      </c>
      <c r="F347" s="109">
        <f t="shared" si="20"/>
        <v>2358</v>
      </c>
      <c r="G347" s="109">
        <v>1456</v>
      </c>
      <c r="H347" s="109">
        <f t="shared" si="21"/>
        <v>1456</v>
      </c>
      <c r="I347" s="221">
        <f t="shared" si="23"/>
        <v>3814</v>
      </c>
      <c r="J347" s="252">
        <v>2358</v>
      </c>
      <c r="K347" s="252"/>
      <c r="L347" s="229"/>
      <c r="M347" s="229">
        <f t="shared" si="22"/>
        <v>1456</v>
      </c>
      <c r="N347" s="229"/>
      <c r="O347" s="229"/>
    </row>
    <row r="348" spans="1:15" ht="15.6" outlineLevel="1" x14ac:dyDescent="0.3">
      <c r="A348" s="114"/>
      <c r="B348" s="281" t="s">
        <v>263</v>
      </c>
      <c r="C348" s="117" t="s">
        <v>31</v>
      </c>
      <c r="D348" s="116">
        <v>1</v>
      </c>
      <c r="E348" s="109">
        <v>5502</v>
      </c>
      <c r="F348" s="109">
        <f t="shared" si="20"/>
        <v>5502</v>
      </c>
      <c r="G348" s="109">
        <v>15730</v>
      </c>
      <c r="H348" s="109">
        <f t="shared" si="21"/>
        <v>15730</v>
      </c>
      <c r="I348" s="221">
        <f t="shared" si="23"/>
        <v>21232</v>
      </c>
      <c r="J348" s="252">
        <v>5502</v>
      </c>
      <c r="K348" s="252"/>
      <c r="L348" s="229"/>
      <c r="M348" s="229">
        <f t="shared" si="22"/>
        <v>15730</v>
      </c>
      <c r="N348" s="229"/>
      <c r="O348" s="229"/>
    </row>
    <row r="349" spans="1:15" ht="15.6" outlineLevel="1" x14ac:dyDescent="0.3">
      <c r="A349" s="114"/>
      <c r="B349" s="281" t="s">
        <v>264</v>
      </c>
      <c r="C349" s="117" t="s">
        <v>31</v>
      </c>
      <c r="D349" s="116">
        <v>1</v>
      </c>
      <c r="E349" s="109">
        <v>5502</v>
      </c>
      <c r="F349" s="109">
        <f t="shared" si="20"/>
        <v>5502</v>
      </c>
      <c r="G349" s="109">
        <v>42033.68</v>
      </c>
      <c r="H349" s="109">
        <f t="shared" si="21"/>
        <v>42033.68</v>
      </c>
      <c r="I349" s="221">
        <f t="shared" si="23"/>
        <v>47535.68</v>
      </c>
      <c r="J349" s="252">
        <v>5502</v>
      </c>
      <c r="K349" s="252"/>
      <c r="L349" s="229"/>
      <c r="M349" s="229">
        <f t="shared" si="22"/>
        <v>42033.68</v>
      </c>
      <c r="N349" s="229"/>
      <c r="O349" s="229"/>
    </row>
    <row r="350" spans="1:15" ht="15.6" outlineLevel="1" x14ac:dyDescent="0.3">
      <c r="A350" s="114"/>
      <c r="B350" s="281" t="s">
        <v>265</v>
      </c>
      <c r="C350" s="117" t="s">
        <v>31</v>
      </c>
      <c r="D350" s="116">
        <v>6</v>
      </c>
      <c r="E350" s="109">
        <v>524</v>
      </c>
      <c r="F350" s="109">
        <f t="shared" si="20"/>
        <v>3144</v>
      </c>
      <c r="G350" s="109">
        <v>7368.4000000000005</v>
      </c>
      <c r="H350" s="109">
        <f t="shared" si="21"/>
        <v>44210.400000000001</v>
      </c>
      <c r="I350" s="221">
        <f t="shared" si="23"/>
        <v>47354.400000000001</v>
      </c>
      <c r="J350" s="252">
        <v>524</v>
      </c>
      <c r="K350" s="252"/>
      <c r="L350" s="229"/>
      <c r="M350" s="229">
        <f t="shared" si="22"/>
        <v>7368.4000000000005</v>
      </c>
      <c r="N350" s="229"/>
      <c r="O350" s="229"/>
    </row>
    <row r="351" spans="1:15" ht="15.6" outlineLevel="1" x14ac:dyDescent="0.3">
      <c r="A351" s="114"/>
      <c r="B351" s="281" t="s">
        <v>266</v>
      </c>
      <c r="C351" s="117" t="s">
        <v>31</v>
      </c>
      <c r="D351" s="116">
        <v>1</v>
      </c>
      <c r="E351" s="109">
        <v>3406</v>
      </c>
      <c r="F351" s="109">
        <f t="shared" si="20"/>
        <v>3406</v>
      </c>
      <c r="G351" s="109">
        <v>14788.176000000001</v>
      </c>
      <c r="H351" s="109">
        <f t="shared" si="21"/>
        <v>14788.176000000001</v>
      </c>
      <c r="I351" s="221">
        <f t="shared" si="23"/>
        <v>18194.175999999999</v>
      </c>
      <c r="J351" s="252">
        <v>3406</v>
      </c>
      <c r="K351" s="252"/>
      <c r="L351" s="229"/>
      <c r="M351" s="229">
        <f t="shared" si="22"/>
        <v>14788.176000000001</v>
      </c>
      <c r="N351" s="229"/>
      <c r="O351" s="229"/>
    </row>
    <row r="352" spans="1:15" ht="15.6" outlineLevel="1" x14ac:dyDescent="0.3">
      <c r="A352" s="114"/>
      <c r="B352" s="281" t="s">
        <v>267</v>
      </c>
      <c r="C352" s="117" t="s">
        <v>31</v>
      </c>
      <c r="D352" s="116">
        <v>2</v>
      </c>
      <c r="E352" s="109">
        <v>3406</v>
      </c>
      <c r="F352" s="109">
        <f t="shared" si="20"/>
        <v>6812</v>
      </c>
      <c r="G352" s="109">
        <v>6507.8519999999999</v>
      </c>
      <c r="H352" s="109">
        <f t="shared" si="21"/>
        <v>13015.704</v>
      </c>
      <c r="I352" s="221">
        <f t="shared" si="23"/>
        <v>19827.703999999998</v>
      </c>
      <c r="J352" s="252">
        <v>3406</v>
      </c>
      <c r="K352" s="252"/>
      <c r="L352" s="229"/>
      <c r="M352" s="229">
        <f t="shared" si="22"/>
        <v>6507.8519999999999</v>
      </c>
      <c r="N352" s="229"/>
      <c r="O352" s="229"/>
    </row>
    <row r="353" spans="1:15" ht="15.6" outlineLevel="1" x14ac:dyDescent="0.3">
      <c r="A353" s="114"/>
      <c r="B353" s="281" t="s">
        <v>268</v>
      </c>
      <c r="C353" s="117" t="s">
        <v>31</v>
      </c>
      <c r="D353" s="116">
        <v>1</v>
      </c>
      <c r="E353" s="109">
        <v>3406</v>
      </c>
      <c r="F353" s="109">
        <f t="shared" si="20"/>
        <v>3406</v>
      </c>
      <c r="G353" s="109">
        <v>5933.9280000000008</v>
      </c>
      <c r="H353" s="109">
        <f t="shared" si="21"/>
        <v>5933.9280000000008</v>
      </c>
      <c r="I353" s="221">
        <f t="shared" si="23"/>
        <v>9339.9279999999999</v>
      </c>
      <c r="J353" s="252">
        <v>3406</v>
      </c>
      <c r="K353" s="252"/>
      <c r="L353" s="229"/>
      <c r="M353" s="229">
        <f t="shared" si="22"/>
        <v>5933.9280000000008</v>
      </c>
      <c r="N353" s="229"/>
      <c r="O353" s="229"/>
    </row>
    <row r="354" spans="1:15" ht="26.4" outlineLevel="1" x14ac:dyDescent="0.3">
      <c r="A354" s="114"/>
      <c r="B354" s="281" t="s">
        <v>269</v>
      </c>
      <c r="C354" s="117" t="s">
        <v>31</v>
      </c>
      <c r="D354" s="116">
        <v>71</v>
      </c>
      <c r="E354" s="109">
        <v>1572</v>
      </c>
      <c r="F354" s="109">
        <f t="shared" si="20"/>
        <v>111612</v>
      </c>
      <c r="G354" s="109">
        <v>2472.34</v>
      </c>
      <c r="H354" s="109">
        <f t="shared" si="21"/>
        <v>175536.14</v>
      </c>
      <c r="I354" s="221">
        <f t="shared" si="23"/>
        <v>287148.14</v>
      </c>
      <c r="J354" s="252">
        <v>1572</v>
      </c>
      <c r="K354" s="252"/>
      <c r="L354" s="229"/>
      <c r="M354" s="229">
        <f t="shared" si="22"/>
        <v>2472.34</v>
      </c>
      <c r="N354" s="229"/>
      <c r="O354" s="229"/>
    </row>
    <row r="355" spans="1:15" ht="15.6" outlineLevel="1" x14ac:dyDescent="0.3">
      <c r="A355" s="114"/>
      <c r="B355" s="281" t="s">
        <v>270</v>
      </c>
      <c r="C355" s="117" t="s">
        <v>31</v>
      </c>
      <c r="D355" s="116">
        <v>26</v>
      </c>
      <c r="E355" s="109">
        <v>4454</v>
      </c>
      <c r="F355" s="109">
        <f t="shared" si="20"/>
        <v>115804</v>
      </c>
      <c r="G355" s="109">
        <v>37518</v>
      </c>
      <c r="H355" s="109">
        <f t="shared" si="21"/>
        <v>975468</v>
      </c>
      <c r="I355" s="221">
        <f t="shared" si="23"/>
        <v>1091272</v>
      </c>
      <c r="J355" s="252">
        <v>4454</v>
      </c>
      <c r="K355" s="252"/>
      <c r="L355" s="229"/>
      <c r="M355" s="229">
        <f t="shared" si="22"/>
        <v>37518</v>
      </c>
      <c r="N355" s="229"/>
      <c r="O355" s="229"/>
    </row>
    <row r="356" spans="1:15" ht="15.6" outlineLevel="1" x14ac:dyDescent="0.3">
      <c r="A356" s="114"/>
      <c r="B356" s="281" t="s">
        <v>271</v>
      </c>
      <c r="C356" s="117" t="s">
        <v>31</v>
      </c>
      <c r="D356" s="116">
        <v>20</v>
      </c>
      <c r="E356" s="109">
        <v>1572</v>
      </c>
      <c r="F356" s="109">
        <f t="shared" si="20"/>
        <v>31440</v>
      </c>
      <c r="G356" s="109">
        <v>1458.34</v>
      </c>
      <c r="H356" s="109">
        <f t="shared" si="21"/>
        <v>29166.799999999999</v>
      </c>
      <c r="I356" s="221">
        <f t="shared" si="23"/>
        <v>60606.8</v>
      </c>
      <c r="J356" s="252">
        <v>1572</v>
      </c>
      <c r="K356" s="252"/>
      <c r="L356" s="229"/>
      <c r="M356" s="229">
        <f t="shared" si="22"/>
        <v>1458.34</v>
      </c>
      <c r="N356" s="229"/>
      <c r="O356" s="229"/>
    </row>
    <row r="357" spans="1:15" ht="15.6" outlineLevel="1" x14ac:dyDescent="0.3">
      <c r="A357" s="114"/>
      <c r="B357" s="281" t="s">
        <v>272</v>
      </c>
      <c r="C357" s="117" t="s">
        <v>31</v>
      </c>
      <c r="D357" s="116">
        <v>4</v>
      </c>
      <c r="E357" s="109">
        <v>1310</v>
      </c>
      <c r="F357" s="109">
        <f t="shared" si="20"/>
        <v>5240</v>
      </c>
      <c r="G357" s="109">
        <v>833.50800000000004</v>
      </c>
      <c r="H357" s="109">
        <f t="shared" si="21"/>
        <v>3334.0320000000002</v>
      </c>
      <c r="I357" s="221">
        <f t="shared" si="23"/>
        <v>8574.0319999999992</v>
      </c>
      <c r="J357" s="252">
        <v>1310</v>
      </c>
      <c r="K357" s="252"/>
      <c r="L357" s="229"/>
      <c r="M357" s="229">
        <f t="shared" si="22"/>
        <v>833.50800000000004</v>
      </c>
      <c r="N357" s="229"/>
      <c r="O357" s="229"/>
    </row>
    <row r="358" spans="1:15" ht="15.6" outlineLevel="1" x14ac:dyDescent="0.3">
      <c r="A358" s="114"/>
      <c r="B358" s="281" t="s">
        <v>273</v>
      </c>
      <c r="C358" s="117" t="s">
        <v>31</v>
      </c>
      <c r="D358" s="116">
        <v>4</v>
      </c>
      <c r="E358" s="109">
        <v>4192</v>
      </c>
      <c r="F358" s="109">
        <f t="shared" si="20"/>
        <v>16768</v>
      </c>
      <c r="G358" s="109">
        <v>15047.760000000002</v>
      </c>
      <c r="H358" s="109">
        <f t="shared" si="21"/>
        <v>60191.040000000008</v>
      </c>
      <c r="I358" s="221">
        <f t="shared" si="23"/>
        <v>76959.040000000008</v>
      </c>
      <c r="J358" s="252">
        <v>4192</v>
      </c>
      <c r="K358" s="252"/>
      <c r="L358" s="229"/>
      <c r="M358" s="229">
        <f t="shared" si="22"/>
        <v>15047.760000000002</v>
      </c>
      <c r="N358" s="229"/>
      <c r="O358" s="229"/>
    </row>
    <row r="359" spans="1:15" ht="15.6" outlineLevel="1" x14ac:dyDescent="0.3">
      <c r="A359" s="114"/>
      <c r="B359" s="281" t="s">
        <v>274</v>
      </c>
      <c r="C359" s="117" t="s">
        <v>31</v>
      </c>
      <c r="D359" s="116">
        <v>4</v>
      </c>
      <c r="E359" s="109">
        <v>393</v>
      </c>
      <c r="F359" s="109">
        <f t="shared" si="20"/>
        <v>1572</v>
      </c>
      <c r="G359" s="109">
        <v>3135.9119999999998</v>
      </c>
      <c r="H359" s="109">
        <f t="shared" si="21"/>
        <v>12543.647999999999</v>
      </c>
      <c r="I359" s="221">
        <f t="shared" si="23"/>
        <v>14115.647999999999</v>
      </c>
      <c r="J359" s="252">
        <v>393</v>
      </c>
      <c r="K359" s="252"/>
      <c r="L359" s="229"/>
      <c r="M359" s="229">
        <f t="shared" si="22"/>
        <v>3135.9119999999998</v>
      </c>
      <c r="N359" s="229"/>
      <c r="O359" s="229"/>
    </row>
    <row r="360" spans="1:15" ht="15.6" outlineLevel="1" x14ac:dyDescent="0.3">
      <c r="A360" s="114"/>
      <c r="B360" s="281" t="s">
        <v>275</v>
      </c>
      <c r="C360" s="117" t="s">
        <v>31</v>
      </c>
      <c r="D360" s="116">
        <v>4</v>
      </c>
      <c r="E360" s="109">
        <v>393</v>
      </c>
      <c r="F360" s="109">
        <f t="shared" si="20"/>
        <v>1572</v>
      </c>
      <c r="G360" s="109">
        <v>1027</v>
      </c>
      <c r="H360" s="109">
        <f t="shared" si="21"/>
        <v>4108</v>
      </c>
      <c r="I360" s="221">
        <f t="shared" si="23"/>
        <v>5680</v>
      </c>
      <c r="J360" s="252">
        <v>393</v>
      </c>
      <c r="K360" s="252"/>
      <c r="L360" s="229"/>
      <c r="M360" s="229">
        <f t="shared" si="22"/>
        <v>1027</v>
      </c>
      <c r="N360" s="229"/>
      <c r="O360" s="229"/>
    </row>
    <row r="361" spans="1:15" ht="15.6" outlineLevel="1" x14ac:dyDescent="0.3">
      <c r="A361" s="114"/>
      <c r="B361" s="281" t="s">
        <v>276</v>
      </c>
      <c r="C361" s="117" t="s">
        <v>31</v>
      </c>
      <c r="D361" s="116">
        <v>20</v>
      </c>
      <c r="E361" s="109">
        <v>3406</v>
      </c>
      <c r="F361" s="109">
        <f t="shared" si="20"/>
        <v>68120</v>
      </c>
      <c r="G361" s="109">
        <v>1774.5</v>
      </c>
      <c r="H361" s="109">
        <f t="shared" si="21"/>
        <v>35490</v>
      </c>
      <c r="I361" s="221">
        <f t="shared" si="23"/>
        <v>103610</v>
      </c>
      <c r="J361" s="252">
        <v>3406</v>
      </c>
      <c r="K361" s="252"/>
      <c r="L361" s="229"/>
      <c r="M361" s="229">
        <f t="shared" si="22"/>
        <v>1774.5</v>
      </c>
      <c r="N361" s="229"/>
      <c r="O361" s="229"/>
    </row>
    <row r="362" spans="1:15" ht="15.6" outlineLevel="1" x14ac:dyDescent="0.3">
      <c r="A362" s="114"/>
      <c r="B362" s="281" t="s">
        <v>277</v>
      </c>
      <c r="C362" s="117" t="s">
        <v>31</v>
      </c>
      <c r="D362" s="116">
        <v>5</v>
      </c>
      <c r="E362" s="109">
        <v>1572</v>
      </c>
      <c r="F362" s="109">
        <f t="shared" si="20"/>
        <v>7860</v>
      </c>
      <c r="G362" s="109">
        <v>478.40000000000003</v>
      </c>
      <c r="H362" s="109">
        <f t="shared" si="21"/>
        <v>2392</v>
      </c>
      <c r="I362" s="221">
        <f t="shared" si="23"/>
        <v>10252</v>
      </c>
      <c r="J362" s="252">
        <v>1572</v>
      </c>
      <c r="K362" s="252"/>
      <c r="L362" s="229"/>
      <c r="M362" s="229">
        <f t="shared" si="22"/>
        <v>478.40000000000003</v>
      </c>
      <c r="N362" s="229"/>
      <c r="O362" s="229"/>
    </row>
    <row r="363" spans="1:15" ht="15.6" outlineLevel="1" x14ac:dyDescent="0.3">
      <c r="A363" s="114"/>
      <c r="B363" s="281" t="s">
        <v>277</v>
      </c>
      <c r="C363" s="117" t="s">
        <v>31</v>
      </c>
      <c r="D363" s="116">
        <v>8</v>
      </c>
      <c r="E363" s="109">
        <v>1572</v>
      </c>
      <c r="F363" s="109">
        <f t="shared" si="20"/>
        <v>12576</v>
      </c>
      <c r="G363" s="109">
        <v>478.40000000000003</v>
      </c>
      <c r="H363" s="109">
        <f t="shared" si="21"/>
        <v>3827.2000000000003</v>
      </c>
      <c r="I363" s="221">
        <f t="shared" si="23"/>
        <v>16403.2</v>
      </c>
      <c r="J363" s="252">
        <v>1572</v>
      </c>
      <c r="K363" s="252"/>
      <c r="L363" s="229"/>
      <c r="M363" s="229">
        <f t="shared" si="22"/>
        <v>478.40000000000003</v>
      </c>
      <c r="N363" s="229"/>
      <c r="O363" s="229"/>
    </row>
    <row r="364" spans="1:15" ht="15.6" outlineLevel="1" x14ac:dyDescent="0.3">
      <c r="A364" s="114"/>
      <c r="B364" s="281" t="s">
        <v>277</v>
      </c>
      <c r="C364" s="117" t="s">
        <v>31</v>
      </c>
      <c r="D364" s="116">
        <v>6</v>
      </c>
      <c r="E364" s="109">
        <v>1572</v>
      </c>
      <c r="F364" s="109">
        <f t="shared" si="20"/>
        <v>9432</v>
      </c>
      <c r="G364" s="109">
        <v>478.40000000000003</v>
      </c>
      <c r="H364" s="109">
        <f t="shared" si="21"/>
        <v>2870.4</v>
      </c>
      <c r="I364" s="221">
        <f t="shared" si="23"/>
        <v>12302.4</v>
      </c>
      <c r="J364" s="252">
        <v>1572</v>
      </c>
      <c r="K364" s="252"/>
      <c r="L364" s="229"/>
      <c r="M364" s="229">
        <f t="shared" si="22"/>
        <v>478.40000000000003</v>
      </c>
      <c r="N364" s="229"/>
      <c r="O364" s="229"/>
    </row>
    <row r="365" spans="1:15" ht="15.6" outlineLevel="1" x14ac:dyDescent="0.3">
      <c r="A365" s="114"/>
      <c r="B365" s="281" t="s">
        <v>278</v>
      </c>
      <c r="C365" s="117" t="s">
        <v>31</v>
      </c>
      <c r="D365" s="116">
        <v>13</v>
      </c>
      <c r="E365" s="109">
        <v>1572</v>
      </c>
      <c r="F365" s="109">
        <f t="shared" si="20"/>
        <v>20436</v>
      </c>
      <c r="G365" s="109">
        <v>522.6</v>
      </c>
      <c r="H365" s="109">
        <f t="shared" si="21"/>
        <v>6793.8</v>
      </c>
      <c r="I365" s="221">
        <f t="shared" si="23"/>
        <v>27229.8</v>
      </c>
      <c r="J365" s="252">
        <v>1572</v>
      </c>
      <c r="K365" s="252"/>
      <c r="L365" s="229"/>
      <c r="M365" s="229">
        <f t="shared" si="22"/>
        <v>522.6</v>
      </c>
      <c r="N365" s="229"/>
      <c r="O365" s="229"/>
    </row>
    <row r="366" spans="1:15" ht="15.6" outlineLevel="1" x14ac:dyDescent="0.3">
      <c r="A366" s="114"/>
      <c r="B366" s="281" t="s">
        <v>279</v>
      </c>
      <c r="C366" s="117" t="s">
        <v>31</v>
      </c>
      <c r="D366" s="116">
        <v>1</v>
      </c>
      <c r="E366" s="109">
        <v>2620</v>
      </c>
      <c r="F366" s="109">
        <f t="shared" si="20"/>
        <v>2620</v>
      </c>
      <c r="G366" s="109">
        <v>1900.6000000000001</v>
      </c>
      <c r="H366" s="109">
        <f t="shared" si="21"/>
        <v>1900.6000000000001</v>
      </c>
      <c r="I366" s="221">
        <f t="shared" si="23"/>
        <v>4520.6000000000004</v>
      </c>
      <c r="J366" s="252">
        <v>2620</v>
      </c>
      <c r="K366" s="252"/>
      <c r="L366" s="229"/>
      <c r="M366" s="229">
        <f t="shared" si="22"/>
        <v>1900.6000000000001</v>
      </c>
      <c r="N366" s="229"/>
      <c r="O366" s="229"/>
    </row>
    <row r="367" spans="1:15" ht="15.6" outlineLevel="1" x14ac:dyDescent="0.3">
      <c r="A367" s="114"/>
      <c r="B367" s="281" t="s">
        <v>280</v>
      </c>
      <c r="C367" s="117" t="s">
        <v>31</v>
      </c>
      <c r="D367" s="116">
        <v>24</v>
      </c>
      <c r="E367" s="109">
        <v>131</v>
      </c>
      <c r="F367" s="109">
        <f t="shared" si="20"/>
        <v>3144</v>
      </c>
      <c r="G367" s="109">
        <v>93.288000000000011</v>
      </c>
      <c r="H367" s="109">
        <f t="shared" si="21"/>
        <v>2238.9120000000003</v>
      </c>
      <c r="I367" s="221">
        <f t="shared" si="23"/>
        <v>5382.9120000000003</v>
      </c>
      <c r="J367" s="252">
        <v>131</v>
      </c>
      <c r="K367" s="252"/>
      <c r="L367" s="229"/>
      <c r="M367" s="229">
        <f t="shared" si="22"/>
        <v>93.288000000000011</v>
      </c>
      <c r="N367" s="229"/>
      <c r="O367" s="229"/>
    </row>
    <row r="368" spans="1:15" ht="15.6" outlineLevel="1" x14ac:dyDescent="0.3">
      <c r="A368" s="114"/>
      <c r="B368" s="281" t="s">
        <v>281</v>
      </c>
      <c r="C368" s="117" t="s">
        <v>31</v>
      </c>
      <c r="D368" s="116">
        <v>40</v>
      </c>
      <c r="E368" s="109">
        <v>1965</v>
      </c>
      <c r="F368" s="109">
        <f t="shared" si="20"/>
        <v>78600</v>
      </c>
      <c r="G368" s="109">
        <v>1093.0920000000001</v>
      </c>
      <c r="H368" s="109">
        <f t="shared" si="21"/>
        <v>43723.680000000008</v>
      </c>
      <c r="I368" s="221">
        <f t="shared" si="23"/>
        <v>122323.68000000001</v>
      </c>
      <c r="J368" s="252">
        <v>1965</v>
      </c>
      <c r="K368" s="252"/>
      <c r="L368" s="229"/>
      <c r="M368" s="229">
        <f t="shared" si="22"/>
        <v>1093.0920000000001</v>
      </c>
      <c r="N368" s="229"/>
      <c r="O368" s="229"/>
    </row>
    <row r="369" spans="1:15" ht="15.6" outlineLevel="1" x14ac:dyDescent="0.3">
      <c r="A369" s="114"/>
      <c r="B369" s="281" t="s">
        <v>282</v>
      </c>
      <c r="C369" s="117" t="s">
        <v>31</v>
      </c>
      <c r="D369" s="116">
        <v>1</v>
      </c>
      <c r="E369" s="109">
        <v>3406</v>
      </c>
      <c r="F369" s="109">
        <f t="shared" si="20"/>
        <v>3406</v>
      </c>
      <c r="G369" s="109">
        <v>4581.2520000000004</v>
      </c>
      <c r="H369" s="109">
        <f t="shared" si="21"/>
        <v>4581.2520000000004</v>
      </c>
      <c r="I369" s="221">
        <f t="shared" si="23"/>
        <v>7987.2520000000004</v>
      </c>
      <c r="J369" s="252">
        <v>3406</v>
      </c>
      <c r="K369" s="252"/>
      <c r="L369" s="229"/>
      <c r="M369" s="229">
        <f t="shared" si="22"/>
        <v>4581.2520000000004</v>
      </c>
      <c r="N369" s="229"/>
      <c r="O369" s="229"/>
    </row>
    <row r="370" spans="1:15" ht="15.6" outlineLevel="1" x14ac:dyDescent="0.3">
      <c r="A370" s="114"/>
      <c r="B370" s="281" t="s">
        <v>6856</v>
      </c>
      <c r="C370" s="117" t="s">
        <v>31</v>
      </c>
      <c r="D370" s="116">
        <v>1</v>
      </c>
      <c r="E370" s="109">
        <v>3406</v>
      </c>
      <c r="F370" s="109">
        <f t="shared" si="20"/>
        <v>3406</v>
      </c>
      <c r="G370" s="109">
        <v>11700</v>
      </c>
      <c r="H370" s="109">
        <f t="shared" si="21"/>
        <v>11700</v>
      </c>
      <c r="I370" s="221">
        <f t="shared" si="23"/>
        <v>15106</v>
      </c>
      <c r="J370" s="252">
        <v>3406</v>
      </c>
      <c r="K370" s="252"/>
      <c r="L370" s="229"/>
      <c r="M370" s="229">
        <f t="shared" si="22"/>
        <v>11700</v>
      </c>
      <c r="N370" s="229"/>
      <c r="O370" s="229"/>
    </row>
    <row r="371" spans="1:15" ht="15.6" outlineLevel="1" x14ac:dyDescent="0.3">
      <c r="A371" s="114"/>
      <c r="B371" s="281" t="s">
        <v>283</v>
      </c>
      <c r="C371" s="117" t="s">
        <v>31</v>
      </c>
      <c r="D371" s="116">
        <v>1</v>
      </c>
      <c r="E371" s="109">
        <v>3930</v>
      </c>
      <c r="F371" s="109">
        <f t="shared" si="20"/>
        <v>3930</v>
      </c>
      <c r="G371" s="109">
        <v>3325.4</v>
      </c>
      <c r="H371" s="109">
        <f t="shared" si="21"/>
        <v>3325.4</v>
      </c>
      <c r="I371" s="221">
        <f t="shared" si="23"/>
        <v>7255.4</v>
      </c>
      <c r="J371" s="252">
        <v>3930</v>
      </c>
      <c r="K371" s="252"/>
      <c r="L371" s="229"/>
      <c r="M371" s="229">
        <f t="shared" si="22"/>
        <v>3325.4</v>
      </c>
      <c r="N371" s="229"/>
      <c r="O371" s="229"/>
    </row>
    <row r="372" spans="1:15" ht="15.6" outlineLevel="1" x14ac:dyDescent="0.3">
      <c r="A372" s="114"/>
      <c r="B372" s="281" t="s">
        <v>284</v>
      </c>
      <c r="C372" s="117" t="s">
        <v>188</v>
      </c>
      <c r="D372" s="116">
        <v>890</v>
      </c>
      <c r="E372" s="109">
        <v>497.8</v>
      </c>
      <c r="F372" s="109">
        <f t="shared" si="20"/>
        <v>443042</v>
      </c>
      <c r="G372" s="109">
        <v>587.75599999999997</v>
      </c>
      <c r="H372" s="109">
        <f t="shared" si="21"/>
        <v>523102.83999999997</v>
      </c>
      <c r="I372" s="221">
        <f t="shared" si="23"/>
        <v>966144.84</v>
      </c>
      <c r="J372" s="252">
        <v>497.8</v>
      </c>
      <c r="K372" s="252"/>
      <c r="L372" s="229"/>
      <c r="M372" s="229">
        <f t="shared" si="22"/>
        <v>587.75599999999997</v>
      </c>
      <c r="N372" s="229"/>
      <c r="O372" s="229"/>
    </row>
    <row r="373" spans="1:15" ht="15.6" outlineLevel="1" x14ac:dyDescent="0.3">
      <c r="A373" s="114"/>
      <c r="B373" s="281" t="s">
        <v>285</v>
      </c>
      <c r="C373" s="117" t="s">
        <v>188</v>
      </c>
      <c r="D373" s="116">
        <v>890</v>
      </c>
      <c r="E373" s="109">
        <v>131</v>
      </c>
      <c r="F373" s="109">
        <f t="shared" si="20"/>
        <v>116590</v>
      </c>
      <c r="G373" s="109">
        <v>380.64000000000004</v>
      </c>
      <c r="H373" s="109">
        <f t="shared" si="21"/>
        <v>338769.60000000003</v>
      </c>
      <c r="I373" s="221">
        <f t="shared" si="23"/>
        <v>455359.60000000003</v>
      </c>
      <c r="J373" s="252">
        <v>131</v>
      </c>
      <c r="K373" s="252"/>
      <c r="L373" s="229"/>
      <c r="M373" s="229">
        <f t="shared" si="22"/>
        <v>380.64000000000004</v>
      </c>
      <c r="N373" s="229"/>
      <c r="O373" s="229"/>
    </row>
    <row r="374" spans="1:15" ht="15.6" outlineLevel="1" x14ac:dyDescent="0.3">
      <c r="A374" s="114"/>
      <c r="B374" s="281" t="s">
        <v>286</v>
      </c>
      <c r="C374" s="117" t="s">
        <v>188</v>
      </c>
      <c r="D374" s="116">
        <v>890</v>
      </c>
      <c r="E374" s="109">
        <v>157.20000000000002</v>
      </c>
      <c r="F374" s="109">
        <f t="shared" si="20"/>
        <v>139908.00000000003</v>
      </c>
      <c r="G374" s="109">
        <v>278.72000000000003</v>
      </c>
      <c r="H374" s="109">
        <f t="shared" si="21"/>
        <v>248060.80000000002</v>
      </c>
      <c r="I374" s="221">
        <f t="shared" si="23"/>
        <v>387968.80000000005</v>
      </c>
      <c r="J374" s="252">
        <v>157.20000000000002</v>
      </c>
      <c r="K374" s="252"/>
      <c r="L374" s="229"/>
      <c r="M374" s="229">
        <f t="shared" si="22"/>
        <v>278.72000000000003</v>
      </c>
      <c r="N374" s="229"/>
      <c r="O374" s="229"/>
    </row>
    <row r="375" spans="1:15" ht="15.6" outlineLevel="1" x14ac:dyDescent="0.3">
      <c r="A375" s="114"/>
      <c r="B375" s="281" t="s">
        <v>287</v>
      </c>
      <c r="C375" s="117" t="s">
        <v>31</v>
      </c>
      <c r="D375" s="116">
        <v>16</v>
      </c>
      <c r="E375" s="109">
        <v>1572</v>
      </c>
      <c r="F375" s="109">
        <f t="shared" si="20"/>
        <v>25152</v>
      </c>
      <c r="G375" s="109">
        <v>2107.04</v>
      </c>
      <c r="H375" s="109">
        <f t="shared" si="21"/>
        <v>33712.639999999999</v>
      </c>
      <c r="I375" s="221">
        <f t="shared" si="23"/>
        <v>58864.639999999999</v>
      </c>
      <c r="J375" s="252">
        <v>1572</v>
      </c>
      <c r="K375" s="252"/>
      <c r="L375" s="229"/>
      <c r="M375" s="229">
        <f t="shared" si="22"/>
        <v>2107.04</v>
      </c>
      <c r="N375" s="229"/>
      <c r="O375" s="229"/>
    </row>
    <row r="376" spans="1:15" ht="15.6" outlineLevel="1" x14ac:dyDescent="0.3">
      <c r="A376" s="114"/>
      <c r="B376" s="281" t="s">
        <v>288</v>
      </c>
      <c r="C376" s="117" t="s">
        <v>31</v>
      </c>
      <c r="D376" s="116">
        <v>10</v>
      </c>
      <c r="E376" s="109">
        <v>1572</v>
      </c>
      <c r="F376" s="109">
        <f t="shared" si="20"/>
        <v>15720</v>
      </c>
      <c r="G376" s="109">
        <v>2459.6</v>
      </c>
      <c r="H376" s="109">
        <f t="shared" si="21"/>
        <v>24596</v>
      </c>
      <c r="I376" s="221">
        <f t="shared" si="23"/>
        <v>40316</v>
      </c>
      <c r="J376" s="252">
        <v>1572</v>
      </c>
      <c r="K376" s="252"/>
      <c r="L376" s="229"/>
      <c r="M376" s="229">
        <f t="shared" si="22"/>
        <v>2459.6</v>
      </c>
      <c r="N376" s="229"/>
      <c r="O376" s="229"/>
    </row>
    <row r="377" spans="1:15" ht="15.6" outlineLevel="1" x14ac:dyDescent="0.3">
      <c r="A377" s="114"/>
      <c r="B377" s="281" t="s">
        <v>289</v>
      </c>
      <c r="C377" s="117" t="s">
        <v>31</v>
      </c>
      <c r="D377" s="116">
        <v>100</v>
      </c>
      <c r="E377" s="109">
        <v>353.7</v>
      </c>
      <c r="F377" s="109">
        <f t="shared" ref="F377:F395" si="24">E377*D377</f>
        <v>35370</v>
      </c>
      <c r="G377" s="109">
        <v>456.27400000000006</v>
      </c>
      <c r="H377" s="109">
        <f t="shared" ref="H377:H395" si="25">D377*G377</f>
        <v>45627.400000000009</v>
      </c>
      <c r="I377" s="221">
        <f t="shared" si="23"/>
        <v>80997.400000000009</v>
      </c>
      <c r="J377" s="252">
        <v>353.7</v>
      </c>
      <c r="K377" s="252"/>
      <c r="L377" s="229"/>
      <c r="M377" s="229">
        <f t="shared" si="22"/>
        <v>456.27400000000006</v>
      </c>
      <c r="N377" s="229"/>
      <c r="O377" s="229"/>
    </row>
    <row r="378" spans="1:15" ht="15.6" outlineLevel="1" x14ac:dyDescent="0.3">
      <c r="A378" s="114"/>
      <c r="B378" s="281" t="s">
        <v>290</v>
      </c>
      <c r="C378" s="117" t="s">
        <v>31</v>
      </c>
      <c r="D378" s="116">
        <v>300</v>
      </c>
      <c r="E378" s="109">
        <v>183.4</v>
      </c>
      <c r="F378" s="109">
        <f t="shared" si="24"/>
        <v>55020</v>
      </c>
      <c r="G378" s="109">
        <v>291.33</v>
      </c>
      <c r="H378" s="109">
        <f t="shared" si="25"/>
        <v>87399</v>
      </c>
      <c r="I378" s="221">
        <f t="shared" si="23"/>
        <v>142419</v>
      </c>
      <c r="J378" s="252">
        <v>183.4</v>
      </c>
      <c r="K378" s="252"/>
      <c r="L378" s="229"/>
      <c r="M378" s="229">
        <f t="shared" si="22"/>
        <v>291.33</v>
      </c>
      <c r="N378" s="229"/>
      <c r="O378" s="229"/>
    </row>
    <row r="379" spans="1:15" ht="15.6" outlineLevel="1" x14ac:dyDescent="0.3">
      <c r="A379" s="114"/>
      <c r="B379" s="281" t="s">
        <v>291</v>
      </c>
      <c r="C379" s="117" t="s">
        <v>31</v>
      </c>
      <c r="D379" s="116">
        <v>60</v>
      </c>
      <c r="E379" s="109">
        <v>117.9</v>
      </c>
      <c r="F379" s="109">
        <f t="shared" si="24"/>
        <v>7074</v>
      </c>
      <c r="G379" s="109">
        <v>98.8</v>
      </c>
      <c r="H379" s="109">
        <f t="shared" si="25"/>
        <v>5928</v>
      </c>
      <c r="I379" s="221">
        <f t="shared" si="23"/>
        <v>13002</v>
      </c>
      <c r="J379" s="252">
        <v>117.9</v>
      </c>
      <c r="K379" s="252"/>
      <c r="L379" s="229"/>
      <c r="M379" s="229">
        <f t="shared" si="22"/>
        <v>98.8</v>
      </c>
      <c r="N379" s="229"/>
      <c r="O379" s="229"/>
    </row>
    <row r="380" spans="1:15" ht="15.6" outlineLevel="1" x14ac:dyDescent="0.3">
      <c r="A380" s="114"/>
      <c r="B380" s="281" t="s">
        <v>292</v>
      </c>
      <c r="C380" s="117" t="s">
        <v>31</v>
      </c>
      <c r="D380" s="116">
        <v>60</v>
      </c>
      <c r="E380" s="109">
        <v>117.9</v>
      </c>
      <c r="F380" s="109">
        <f t="shared" si="24"/>
        <v>7074</v>
      </c>
      <c r="G380" s="109">
        <v>120.9</v>
      </c>
      <c r="H380" s="109">
        <f t="shared" si="25"/>
        <v>7254</v>
      </c>
      <c r="I380" s="221">
        <f t="shared" si="23"/>
        <v>14328</v>
      </c>
      <c r="J380" s="252">
        <v>117.9</v>
      </c>
      <c r="K380" s="252"/>
      <c r="L380" s="229"/>
      <c r="M380" s="229">
        <f t="shared" si="22"/>
        <v>120.9</v>
      </c>
      <c r="N380" s="229"/>
      <c r="O380" s="229"/>
    </row>
    <row r="381" spans="1:15" ht="15.6" outlineLevel="1" x14ac:dyDescent="0.3">
      <c r="A381" s="114"/>
      <c r="B381" s="281" t="s">
        <v>6857</v>
      </c>
      <c r="C381" s="117" t="s">
        <v>31</v>
      </c>
      <c r="D381" s="116">
        <v>400</v>
      </c>
      <c r="E381" s="109">
        <v>32.75</v>
      </c>
      <c r="F381" s="109">
        <f t="shared" si="24"/>
        <v>13100</v>
      </c>
      <c r="G381" s="109">
        <v>107.926</v>
      </c>
      <c r="H381" s="109">
        <f t="shared" si="25"/>
        <v>43170.400000000001</v>
      </c>
      <c r="I381" s="221">
        <f t="shared" si="23"/>
        <v>56270.400000000001</v>
      </c>
      <c r="J381" s="252">
        <v>32.75</v>
      </c>
      <c r="K381" s="252"/>
      <c r="L381" s="229"/>
      <c r="M381" s="229">
        <f t="shared" si="22"/>
        <v>107.926</v>
      </c>
      <c r="N381" s="229"/>
      <c r="O381" s="229"/>
    </row>
    <row r="382" spans="1:15" ht="15.6" outlineLevel="1" x14ac:dyDescent="0.3">
      <c r="A382" s="114"/>
      <c r="B382" s="281" t="s">
        <v>293</v>
      </c>
      <c r="C382" s="117" t="s">
        <v>31</v>
      </c>
      <c r="D382" s="116">
        <v>100</v>
      </c>
      <c r="E382" s="109">
        <v>19.650000000000002</v>
      </c>
      <c r="F382" s="109">
        <f t="shared" si="24"/>
        <v>1965.0000000000002</v>
      </c>
      <c r="G382" s="109">
        <v>8.84</v>
      </c>
      <c r="H382" s="109">
        <f t="shared" si="25"/>
        <v>884</v>
      </c>
      <c r="I382" s="221">
        <f t="shared" si="23"/>
        <v>2849</v>
      </c>
      <c r="J382" s="252">
        <v>19.650000000000002</v>
      </c>
      <c r="K382" s="252"/>
      <c r="L382" s="229"/>
      <c r="M382" s="229">
        <f t="shared" si="22"/>
        <v>8.84</v>
      </c>
      <c r="N382" s="229"/>
      <c r="O382" s="229"/>
    </row>
    <row r="383" spans="1:15" ht="15.6" outlineLevel="1" x14ac:dyDescent="0.3">
      <c r="A383" s="114"/>
      <c r="B383" s="281" t="s">
        <v>294</v>
      </c>
      <c r="C383" s="117" t="s">
        <v>188</v>
      </c>
      <c r="D383" s="116">
        <v>200</v>
      </c>
      <c r="E383" s="109">
        <v>393</v>
      </c>
      <c r="F383" s="109">
        <f t="shared" si="24"/>
        <v>78600</v>
      </c>
      <c r="G383" s="109">
        <v>127.4</v>
      </c>
      <c r="H383" s="109">
        <f t="shared" si="25"/>
        <v>25480</v>
      </c>
      <c r="I383" s="221">
        <f t="shared" si="23"/>
        <v>104080</v>
      </c>
      <c r="J383" s="252">
        <v>393</v>
      </c>
      <c r="K383" s="252"/>
      <c r="L383" s="229"/>
      <c r="M383" s="229">
        <f t="shared" si="22"/>
        <v>127.4</v>
      </c>
      <c r="N383" s="229"/>
      <c r="O383" s="229"/>
    </row>
    <row r="384" spans="1:15" ht="15.6" outlineLevel="1" x14ac:dyDescent="0.3">
      <c r="A384" s="114"/>
      <c r="B384" s="281" t="s">
        <v>295</v>
      </c>
      <c r="C384" s="117" t="s">
        <v>188</v>
      </c>
      <c r="D384" s="116">
        <v>2960</v>
      </c>
      <c r="E384" s="109">
        <v>162.44</v>
      </c>
      <c r="F384" s="109">
        <f t="shared" si="24"/>
        <v>480822.39999999997</v>
      </c>
      <c r="G384" s="109">
        <v>188.31800000000001</v>
      </c>
      <c r="H384" s="109">
        <f t="shared" si="25"/>
        <v>557421.28</v>
      </c>
      <c r="I384" s="221">
        <f t="shared" si="23"/>
        <v>1038243.6799999999</v>
      </c>
      <c r="J384" s="252">
        <v>162.44</v>
      </c>
      <c r="K384" s="252"/>
      <c r="L384" s="229"/>
      <c r="M384" s="229">
        <f t="shared" si="22"/>
        <v>188.31800000000001</v>
      </c>
      <c r="N384" s="229"/>
      <c r="O384" s="229"/>
    </row>
    <row r="385" spans="1:15" ht="15.6" outlineLevel="1" x14ac:dyDescent="0.3">
      <c r="A385" s="114"/>
      <c r="B385" s="281" t="s">
        <v>295</v>
      </c>
      <c r="C385" s="117" t="s">
        <v>188</v>
      </c>
      <c r="D385" s="116">
        <v>930</v>
      </c>
      <c r="E385" s="109">
        <v>162.44</v>
      </c>
      <c r="F385" s="109">
        <f t="shared" si="24"/>
        <v>151069.20000000001</v>
      </c>
      <c r="G385" s="109">
        <v>107.822</v>
      </c>
      <c r="H385" s="109">
        <f t="shared" si="25"/>
        <v>100274.46</v>
      </c>
      <c r="I385" s="221">
        <f t="shared" si="23"/>
        <v>251343.66000000003</v>
      </c>
      <c r="J385" s="252">
        <v>162.44</v>
      </c>
      <c r="K385" s="252"/>
      <c r="L385" s="229"/>
      <c r="M385" s="229">
        <f t="shared" si="22"/>
        <v>107.822</v>
      </c>
      <c r="N385" s="229"/>
      <c r="O385" s="229"/>
    </row>
    <row r="386" spans="1:15" ht="15.6" outlineLevel="1" x14ac:dyDescent="0.3">
      <c r="A386" s="114"/>
      <c r="B386" s="281" t="s">
        <v>295</v>
      </c>
      <c r="C386" s="117" t="s">
        <v>188</v>
      </c>
      <c r="D386" s="116">
        <v>510</v>
      </c>
      <c r="E386" s="109">
        <v>162.44</v>
      </c>
      <c r="F386" s="109">
        <f t="shared" si="24"/>
        <v>82844.399999999994</v>
      </c>
      <c r="G386" s="109">
        <v>182.80600000000001</v>
      </c>
      <c r="H386" s="109">
        <f t="shared" si="25"/>
        <v>93231.060000000012</v>
      </c>
      <c r="I386" s="221">
        <f t="shared" si="23"/>
        <v>176075.46000000002</v>
      </c>
      <c r="J386" s="252">
        <v>162.44</v>
      </c>
      <c r="K386" s="252"/>
      <c r="L386" s="229"/>
      <c r="M386" s="229">
        <f t="shared" si="22"/>
        <v>182.80600000000001</v>
      </c>
      <c r="N386" s="229"/>
      <c r="O386" s="229"/>
    </row>
    <row r="387" spans="1:15" ht="15.6" outlineLevel="1" x14ac:dyDescent="0.3">
      <c r="A387" s="114"/>
      <c r="B387" s="281" t="s">
        <v>295</v>
      </c>
      <c r="C387" s="117" t="s">
        <v>188</v>
      </c>
      <c r="D387" s="116">
        <v>600</v>
      </c>
      <c r="E387" s="109">
        <v>162.44</v>
      </c>
      <c r="F387" s="109">
        <f t="shared" si="24"/>
        <v>97464</v>
      </c>
      <c r="G387" s="109">
        <v>111.72199999999999</v>
      </c>
      <c r="H387" s="109">
        <f t="shared" si="25"/>
        <v>67033.2</v>
      </c>
      <c r="I387" s="221">
        <f t="shared" si="23"/>
        <v>164497.20000000001</v>
      </c>
      <c r="J387" s="252">
        <v>162.44</v>
      </c>
      <c r="K387" s="252"/>
      <c r="L387" s="229"/>
      <c r="M387" s="229">
        <f t="shared" si="22"/>
        <v>111.72199999999999</v>
      </c>
      <c r="N387" s="229"/>
      <c r="O387" s="229"/>
    </row>
    <row r="388" spans="1:15" ht="15.6" outlineLevel="1" x14ac:dyDescent="0.3">
      <c r="A388" s="114"/>
      <c r="B388" s="281" t="s">
        <v>296</v>
      </c>
      <c r="C388" s="117" t="s">
        <v>188</v>
      </c>
      <c r="D388" s="116">
        <v>1410</v>
      </c>
      <c r="E388" s="109">
        <v>78.600000000000009</v>
      </c>
      <c r="F388" s="109">
        <f t="shared" si="24"/>
        <v>110826.00000000001</v>
      </c>
      <c r="G388" s="109">
        <v>116.012</v>
      </c>
      <c r="H388" s="109">
        <f t="shared" si="25"/>
        <v>163576.92000000001</v>
      </c>
      <c r="I388" s="221">
        <f t="shared" si="23"/>
        <v>274402.92000000004</v>
      </c>
      <c r="J388" s="252">
        <v>78.600000000000009</v>
      </c>
      <c r="K388" s="252"/>
      <c r="L388" s="229"/>
      <c r="M388" s="229">
        <f t="shared" si="22"/>
        <v>116.012</v>
      </c>
      <c r="N388" s="229"/>
      <c r="O388" s="229"/>
    </row>
    <row r="389" spans="1:15" ht="15.6" outlineLevel="1" x14ac:dyDescent="0.3">
      <c r="A389" s="114"/>
      <c r="B389" s="281" t="s">
        <v>297</v>
      </c>
      <c r="C389" s="117" t="s">
        <v>188</v>
      </c>
      <c r="D389" s="116">
        <v>600</v>
      </c>
      <c r="E389" s="109">
        <v>45.85</v>
      </c>
      <c r="F389" s="109">
        <f t="shared" si="24"/>
        <v>27510</v>
      </c>
      <c r="G389" s="109">
        <v>28.080000000000002</v>
      </c>
      <c r="H389" s="109">
        <f t="shared" si="25"/>
        <v>16848</v>
      </c>
      <c r="I389" s="221">
        <f t="shared" si="23"/>
        <v>44358</v>
      </c>
      <c r="J389" s="252">
        <v>45.85</v>
      </c>
      <c r="K389" s="252"/>
      <c r="L389" s="229"/>
      <c r="M389" s="229">
        <f t="shared" si="22"/>
        <v>28.080000000000002</v>
      </c>
      <c r="N389" s="229"/>
      <c r="O389" s="229"/>
    </row>
    <row r="390" spans="1:15" ht="15.6" outlineLevel="1" x14ac:dyDescent="0.3">
      <c r="A390" s="114"/>
      <c r="B390" s="281" t="s">
        <v>298</v>
      </c>
      <c r="C390" s="117" t="s">
        <v>31</v>
      </c>
      <c r="D390" s="116">
        <v>1200</v>
      </c>
      <c r="E390" s="109">
        <v>6.5500000000000007</v>
      </c>
      <c r="F390" s="109">
        <f t="shared" si="24"/>
        <v>7860.0000000000009</v>
      </c>
      <c r="G390" s="109">
        <v>3.3800000000000003</v>
      </c>
      <c r="H390" s="109">
        <f t="shared" si="25"/>
        <v>4056.0000000000005</v>
      </c>
      <c r="I390" s="221">
        <f t="shared" si="23"/>
        <v>11916.000000000002</v>
      </c>
      <c r="J390" s="252">
        <v>6.5500000000000007</v>
      </c>
      <c r="K390" s="252"/>
      <c r="L390" s="229"/>
      <c r="M390" s="229">
        <f t="shared" si="22"/>
        <v>3.3800000000000003</v>
      </c>
      <c r="N390" s="229"/>
      <c r="O390" s="229"/>
    </row>
    <row r="391" spans="1:15" ht="15.6" outlineLevel="1" x14ac:dyDescent="0.3">
      <c r="A391" s="114"/>
      <c r="B391" s="281" t="s">
        <v>299</v>
      </c>
      <c r="C391" s="117" t="s">
        <v>31</v>
      </c>
      <c r="D391" s="116">
        <v>400</v>
      </c>
      <c r="E391" s="109">
        <v>6.5500000000000007</v>
      </c>
      <c r="F391" s="109">
        <f t="shared" si="24"/>
        <v>2620.0000000000005</v>
      </c>
      <c r="G391" s="109">
        <v>4.6800000000000006</v>
      </c>
      <c r="H391" s="109">
        <f t="shared" si="25"/>
        <v>1872.0000000000002</v>
      </c>
      <c r="I391" s="221">
        <f t="shared" si="23"/>
        <v>4492.0000000000009</v>
      </c>
      <c r="J391" s="252">
        <v>6.5500000000000007</v>
      </c>
      <c r="K391" s="252"/>
      <c r="L391" s="229"/>
      <c r="M391" s="229">
        <f t="shared" si="22"/>
        <v>4.6800000000000006</v>
      </c>
      <c r="N391" s="229"/>
      <c r="O391" s="229"/>
    </row>
    <row r="392" spans="1:15" ht="15.6" outlineLevel="1" x14ac:dyDescent="0.3">
      <c r="A392" s="114"/>
      <c r="B392" s="281" t="s">
        <v>300</v>
      </c>
      <c r="C392" s="117" t="s">
        <v>31</v>
      </c>
      <c r="D392" s="116">
        <v>1600</v>
      </c>
      <c r="E392" s="109">
        <v>6.5500000000000007</v>
      </c>
      <c r="F392" s="109">
        <f t="shared" si="24"/>
        <v>10480.000000000002</v>
      </c>
      <c r="G392" s="109">
        <v>18.46</v>
      </c>
      <c r="H392" s="109">
        <f t="shared" si="25"/>
        <v>29536</v>
      </c>
      <c r="I392" s="221">
        <f t="shared" si="23"/>
        <v>40016</v>
      </c>
      <c r="J392" s="252">
        <v>6.5500000000000007</v>
      </c>
      <c r="K392" s="252"/>
      <c r="L392" s="229"/>
      <c r="M392" s="229">
        <f t="shared" si="22"/>
        <v>18.46</v>
      </c>
      <c r="N392" s="229"/>
      <c r="O392" s="229"/>
    </row>
    <row r="393" spans="1:15" ht="15.6" outlineLevel="1" x14ac:dyDescent="0.3">
      <c r="A393" s="114"/>
      <c r="B393" s="281" t="s">
        <v>301</v>
      </c>
      <c r="C393" s="117" t="s">
        <v>31</v>
      </c>
      <c r="D393" s="116">
        <v>1600</v>
      </c>
      <c r="E393" s="109">
        <v>6.5500000000000007</v>
      </c>
      <c r="F393" s="109">
        <f t="shared" si="24"/>
        <v>10480.000000000002</v>
      </c>
      <c r="G393" s="109">
        <v>2.3660000000000001</v>
      </c>
      <c r="H393" s="109">
        <f t="shared" si="25"/>
        <v>3785.6000000000004</v>
      </c>
      <c r="I393" s="221">
        <f t="shared" si="23"/>
        <v>14265.600000000002</v>
      </c>
      <c r="J393" s="252">
        <v>6.5500000000000007</v>
      </c>
      <c r="K393" s="252"/>
      <c r="L393" s="229"/>
      <c r="M393" s="229">
        <f t="shared" si="22"/>
        <v>2.3660000000000001</v>
      </c>
      <c r="N393" s="229"/>
      <c r="O393" s="229"/>
    </row>
    <row r="394" spans="1:15" ht="15.6" outlineLevel="1" x14ac:dyDescent="0.3">
      <c r="A394" s="114"/>
      <c r="B394" s="281" t="s">
        <v>302</v>
      </c>
      <c r="C394" s="117" t="s">
        <v>307</v>
      </c>
      <c r="D394" s="116">
        <v>1</v>
      </c>
      <c r="E394" s="109">
        <v>0</v>
      </c>
      <c r="F394" s="109">
        <f t="shared" si="24"/>
        <v>0</v>
      </c>
      <c r="G394" s="109">
        <v>28080</v>
      </c>
      <c r="H394" s="109">
        <f t="shared" si="25"/>
        <v>28080</v>
      </c>
      <c r="I394" s="221">
        <f t="shared" si="23"/>
        <v>28080</v>
      </c>
      <c r="J394" s="252">
        <v>0</v>
      </c>
      <c r="K394" s="252"/>
      <c r="L394" s="229"/>
      <c r="M394" s="229">
        <f t="shared" si="22"/>
        <v>28080</v>
      </c>
      <c r="N394" s="229"/>
      <c r="O394" s="229"/>
    </row>
    <row r="395" spans="1:15" ht="15.6" outlineLevel="1" x14ac:dyDescent="0.3">
      <c r="A395" s="114"/>
      <c r="B395" s="281" t="s">
        <v>303</v>
      </c>
      <c r="C395" s="117" t="s">
        <v>307</v>
      </c>
      <c r="D395" s="116">
        <v>1</v>
      </c>
      <c r="E395" s="109">
        <v>166632</v>
      </c>
      <c r="F395" s="109">
        <f t="shared" si="24"/>
        <v>166632</v>
      </c>
      <c r="G395" s="109">
        <v>0</v>
      </c>
      <c r="H395" s="109">
        <f t="shared" si="25"/>
        <v>0</v>
      </c>
      <c r="I395" s="221">
        <f t="shared" si="23"/>
        <v>166632</v>
      </c>
      <c r="J395" s="252">
        <v>166632</v>
      </c>
      <c r="K395" s="252"/>
      <c r="L395" s="229"/>
      <c r="M395" s="229">
        <f t="shared" si="22"/>
        <v>0</v>
      </c>
      <c r="N395" s="229"/>
      <c r="O395" s="229"/>
    </row>
    <row r="396" spans="1:15" ht="15.6" x14ac:dyDescent="0.3">
      <c r="A396" s="339" t="s">
        <v>304</v>
      </c>
      <c r="B396" s="340" t="s">
        <v>305</v>
      </c>
      <c r="C396" s="341"/>
      <c r="D396" s="342"/>
      <c r="E396" s="342"/>
      <c r="F396" s="342">
        <f>SUM(F397:F701)</f>
        <v>24808118.754999995</v>
      </c>
      <c r="G396" s="342"/>
      <c r="H396" s="342">
        <f>SUM(H397:H701)</f>
        <v>62756587.3596</v>
      </c>
      <c r="I396" s="343">
        <f>SUM(I397:I701)</f>
        <v>87564706.114600003</v>
      </c>
      <c r="J396" s="344"/>
      <c r="K396" s="344"/>
      <c r="L396" s="345"/>
      <c r="M396" s="345"/>
      <c r="N396" s="345"/>
      <c r="O396" s="345"/>
    </row>
    <row r="397" spans="1:15" ht="15.6" outlineLevel="1" x14ac:dyDescent="0.3">
      <c r="A397" s="378">
        <v>19</v>
      </c>
      <c r="B397" s="349" t="s">
        <v>306</v>
      </c>
      <c r="C397" s="378" t="s">
        <v>307</v>
      </c>
      <c r="D397" s="377">
        <v>6</v>
      </c>
      <c r="E397" s="377">
        <v>125450</v>
      </c>
      <c r="F397" s="377">
        <f>E397*D397</f>
        <v>752700</v>
      </c>
      <c r="G397" s="377">
        <v>982545</v>
      </c>
      <c r="H397" s="377">
        <f>G397*D397</f>
        <v>5895270</v>
      </c>
      <c r="I397" s="377">
        <f>H397+F397</f>
        <v>6647970</v>
      </c>
      <c r="J397" s="249">
        <v>125450</v>
      </c>
      <c r="K397" s="249">
        <f>'ВСЕ СМЕТЫ КДС'!H4689</f>
        <v>97635.557151175686</v>
      </c>
      <c r="L397" s="153">
        <f>((J397/(K397/100))-100)/100</f>
        <v>0.28488025940956474</v>
      </c>
      <c r="M397" s="104">
        <v>982545</v>
      </c>
      <c r="N397" s="104">
        <f>'ВСЕ СМЕТЫ КДС'!G4697</f>
        <v>886326.06701044226</v>
      </c>
      <c r="O397" s="153">
        <f>((M397/(N397/100))-100)/100</f>
        <v>0.10855929501667717</v>
      </c>
    </row>
    <row r="398" spans="1:15" ht="15.6" outlineLevel="1" x14ac:dyDescent="0.3">
      <c r="A398" s="378">
        <v>20</v>
      </c>
      <c r="B398" s="349" t="s">
        <v>308</v>
      </c>
      <c r="C398" s="378" t="s">
        <v>307</v>
      </c>
      <c r="D398" s="377">
        <v>5</v>
      </c>
      <c r="E398" s="377">
        <v>29545</v>
      </c>
      <c r="F398" s="377">
        <f>E398*D398</f>
        <v>147725</v>
      </c>
      <c r="G398" s="377">
        <v>469586</v>
      </c>
      <c r="H398" s="377">
        <f>G398*D398</f>
        <v>2347930</v>
      </c>
      <c r="I398" s="377">
        <f>H398+F398</f>
        <v>2495655</v>
      </c>
      <c r="J398" s="249">
        <v>29545</v>
      </c>
      <c r="K398" s="249">
        <f>'ВСЕ СМЕТЫ КДС'!H4764</f>
        <v>23923.98736326144</v>
      </c>
      <c r="L398" s="153">
        <f>((J398/(K398/100))-100)/100</f>
        <v>0.23495300141189646</v>
      </c>
      <c r="M398" s="104">
        <v>469586</v>
      </c>
      <c r="N398" s="104">
        <f>('ВСЕ СМЕТЫ КДС'!G4769+'ВСЕ СМЕТЫ КДС'!G4783+'ВСЕ СМЕТЫ КДС'!G4793)/3</f>
        <v>398289.20331852284</v>
      </c>
      <c r="O398" s="153">
        <f>((M398/(N398/100))-100)/100</f>
        <v>0.17900760574837662</v>
      </c>
    </row>
    <row r="399" spans="1:15" ht="15.6" outlineLevel="1" x14ac:dyDescent="0.3">
      <c r="A399" s="378">
        <v>21</v>
      </c>
      <c r="B399" s="349" t="s">
        <v>6913</v>
      </c>
      <c r="C399" s="378" t="s">
        <v>307</v>
      </c>
      <c r="D399" s="377">
        <v>11</v>
      </c>
      <c r="E399" s="377">
        <v>102635.07494545454</v>
      </c>
      <c r="F399" s="377">
        <f>E399*D399</f>
        <v>1128985.8244</v>
      </c>
      <c r="G399" s="377">
        <v>309219.33883636363</v>
      </c>
      <c r="H399" s="377">
        <f>G399*D399</f>
        <v>3401412.7272000001</v>
      </c>
      <c r="I399" s="377">
        <f>H399+F399</f>
        <v>4530398.5515999999</v>
      </c>
      <c r="J399" s="252">
        <v>102635.07494545454</v>
      </c>
      <c r="K399" s="252"/>
      <c r="L399" s="229"/>
      <c r="M399" s="229">
        <f t="shared" ref="M399:M440" si="26">G399</f>
        <v>309219.33883636363</v>
      </c>
      <c r="N399" s="229"/>
      <c r="O399" s="229"/>
    </row>
    <row r="400" spans="1:15" ht="15.6" outlineLevel="2" x14ac:dyDescent="0.3">
      <c r="A400" s="289"/>
      <c r="B400" s="291" t="s">
        <v>309</v>
      </c>
      <c r="C400" s="241"/>
      <c r="D400" s="267"/>
      <c r="E400" s="109">
        <v>0</v>
      </c>
      <c r="F400" s="109">
        <f>E400*D400</f>
        <v>0</v>
      </c>
      <c r="G400" s="109">
        <v>0</v>
      </c>
      <c r="H400" s="109">
        <f>G400*D400</f>
        <v>0</v>
      </c>
      <c r="I400" s="221">
        <f t="shared" ref="I400:I477" si="27">H400+F400</f>
        <v>0</v>
      </c>
      <c r="J400" s="252">
        <v>0</v>
      </c>
      <c r="K400" s="252"/>
      <c r="L400" s="229"/>
      <c r="M400" s="229">
        <f t="shared" si="26"/>
        <v>0</v>
      </c>
      <c r="N400" s="229"/>
      <c r="O400" s="229"/>
    </row>
    <row r="401" spans="1:15" ht="15.6" outlineLevel="2" x14ac:dyDescent="0.3">
      <c r="A401" s="289"/>
      <c r="B401" s="290" t="s">
        <v>310</v>
      </c>
      <c r="C401" s="241" t="s">
        <v>31</v>
      </c>
      <c r="D401" s="267">
        <v>1</v>
      </c>
      <c r="E401" s="109">
        <v>0</v>
      </c>
      <c r="F401" s="109"/>
      <c r="G401" s="109">
        <v>0</v>
      </c>
      <c r="H401" s="109"/>
      <c r="I401" s="221"/>
      <c r="J401" s="252">
        <v>0</v>
      </c>
      <c r="K401" s="252"/>
      <c r="L401" s="229"/>
      <c r="M401" s="229">
        <f t="shared" si="26"/>
        <v>0</v>
      </c>
      <c r="N401" s="229"/>
      <c r="O401" s="229"/>
    </row>
    <row r="402" spans="1:15" ht="15.6" outlineLevel="2" x14ac:dyDescent="0.3">
      <c r="A402" s="289"/>
      <c r="B402" s="290" t="s">
        <v>311</v>
      </c>
      <c r="C402" s="241" t="s">
        <v>31</v>
      </c>
      <c r="D402" s="267">
        <v>1</v>
      </c>
      <c r="E402" s="109">
        <v>0</v>
      </c>
      <c r="F402" s="109"/>
      <c r="G402" s="109">
        <v>0</v>
      </c>
      <c r="H402" s="109"/>
      <c r="I402" s="221"/>
      <c r="J402" s="252">
        <v>0</v>
      </c>
      <c r="K402" s="252"/>
      <c r="L402" s="229"/>
      <c r="M402" s="229">
        <f t="shared" si="26"/>
        <v>0</v>
      </c>
      <c r="N402" s="229"/>
      <c r="O402" s="229"/>
    </row>
    <row r="403" spans="1:15" ht="15.6" outlineLevel="2" x14ac:dyDescent="0.3">
      <c r="A403" s="289"/>
      <c r="B403" s="290" t="s">
        <v>312</v>
      </c>
      <c r="C403" s="241" t="s">
        <v>31</v>
      </c>
      <c r="D403" s="267">
        <v>1</v>
      </c>
      <c r="E403" s="109">
        <v>0</v>
      </c>
      <c r="F403" s="109"/>
      <c r="G403" s="109">
        <v>0</v>
      </c>
      <c r="H403" s="109"/>
      <c r="I403" s="221"/>
      <c r="J403" s="252">
        <v>0</v>
      </c>
      <c r="K403" s="252"/>
      <c r="L403" s="229"/>
      <c r="M403" s="229">
        <f t="shared" si="26"/>
        <v>0</v>
      </c>
      <c r="N403" s="229"/>
      <c r="O403" s="229"/>
    </row>
    <row r="404" spans="1:15" ht="15.6" outlineLevel="2" x14ac:dyDescent="0.3">
      <c r="A404" s="289"/>
      <c r="B404" s="291" t="s">
        <v>313</v>
      </c>
      <c r="C404" s="241"/>
      <c r="D404" s="267"/>
      <c r="E404" s="109">
        <v>0</v>
      </c>
      <c r="F404" s="109">
        <f t="shared" ref="F404:F467" si="28">E404*D404</f>
        <v>0</v>
      </c>
      <c r="G404" s="109">
        <v>0</v>
      </c>
      <c r="H404" s="109">
        <f t="shared" ref="H404:H467" si="29">G404*D404</f>
        <v>0</v>
      </c>
      <c r="I404" s="221">
        <f t="shared" si="27"/>
        <v>0</v>
      </c>
      <c r="J404" s="252">
        <v>0</v>
      </c>
      <c r="K404" s="252"/>
      <c r="L404" s="229"/>
      <c r="M404" s="229">
        <f t="shared" si="26"/>
        <v>0</v>
      </c>
      <c r="N404" s="229"/>
      <c r="O404" s="229"/>
    </row>
    <row r="405" spans="1:15" ht="15.6" outlineLevel="2" x14ac:dyDescent="0.3">
      <c r="A405" s="289"/>
      <c r="B405" s="290" t="s">
        <v>314</v>
      </c>
      <c r="C405" s="241" t="s">
        <v>31</v>
      </c>
      <c r="D405" s="267">
        <v>1</v>
      </c>
      <c r="E405" s="109">
        <v>0</v>
      </c>
      <c r="F405" s="109">
        <f t="shared" si="28"/>
        <v>0</v>
      </c>
      <c r="G405" s="109">
        <v>0</v>
      </c>
      <c r="H405" s="109">
        <f t="shared" si="29"/>
        <v>0</v>
      </c>
      <c r="I405" s="221">
        <f t="shared" si="27"/>
        <v>0</v>
      </c>
      <c r="J405" s="252">
        <v>0</v>
      </c>
      <c r="K405" s="252"/>
      <c r="L405" s="229"/>
      <c r="M405" s="229">
        <f t="shared" si="26"/>
        <v>0</v>
      </c>
      <c r="N405" s="229"/>
      <c r="O405" s="229"/>
    </row>
    <row r="406" spans="1:15" ht="15.6" outlineLevel="2" x14ac:dyDescent="0.3">
      <c r="A406" s="289"/>
      <c r="B406" s="290" t="s">
        <v>311</v>
      </c>
      <c r="C406" s="241" t="s">
        <v>31</v>
      </c>
      <c r="D406" s="267">
        <v>1</v>
      </c>
      <c r="E406" s="109">
        <v>0</v>
      </c>
      <c r="F406" s="109">
        <f t="shared" si="28"/>
        <v>0</v>
      </c>
      <c r="G406" s="109">
        <v>0</v>
      </c>
      <c r="H406" s="109">
        <f t="shared" si="29"/>
        <v>0</v>
      </c>
      <c r="I406" s="221">
        <f t="shared" si="27"/>
        <v>0</v>
      </c>
      <c r="J406" s="252">
        <v>0</v>
      </c>
      <c r="K406" s="252"/>
      <c r="L406" s="229"/>
      <c r="M406" s="229">
        <f t="shared" si="26"/>
        <v>0</v>
      </c>
      <c r="N406" s="229"/>
      <c r="O406" s="229"/>
    </row>
    <row r="407" spans="1:15" ht="15.6" outlineLevel="2" x14ac:dyDescent="0.3">
      <c r="A407" s="289"/>
      <c r="B407" s="290" t="s">
        <v>312</v>
      </c>
      <c r="C407" s="241" t="s">
        <v>31</v>
      </c>
      <c r="D407" s="267">
        <v>1</v>
      </c>
      <c r="E407" s="109">
        <v>0</v>
      </c>
      <c r="F407" s="109">
        <f t="shared" si="28"/>
        <v>0</v>
      </c>
      <c r="G407" s="109">
        <v>0</v>
      </c>
      <c r="H407" s="109">
        <f t="shared" si="29"/>
        <v>0</v>
      </c>
      <c r="I407" s="221">
        <f t="shared" si="27"/>
        <v>0</v>
      </c>
      <c r="J407" s="252">
        <v>0</v>
      </c>
      <c r="K407" s="252"/>
      <c r="L407" s="229"/>
      <c r="M407" s="229">
        <f t="shared" si="26"/>
        <v>0</v>
      </c>
      <c r="N407" s="229"/>
      <c r="O407" s="229"/>
    </row>
    <row r="408" spans="1:15" ht="15.6" outlineLevel="2" x14ac:dyDescent="0.3">
      <c r="A408" s="289"/>
      <c r="B408" s="291" t="s">
        <v>315</v>
      </c>
      <c r="C408" s="241"/>
      <c r="D408" s="267"/>
      <c r="E408" s="109">
        <v>0</v>
      </c>
      <c r="F408" s="109">
        <f t="shared" si="28"/>
        <v>0</v>
      </c>
      <c r="G408" s="109">
        <v>0</v>
      </c>
      <c r="H408" s="109">
        <f t="shared" si="29"/>
        <v>0</v>
      </c>
      <c r="I408" s="221">
        <f t="shared" si="27"/>
        <v>0</v>
      </c>
      <c r="J408" s="252">
        <v>0</v>
      </c>
      <c r="K408" s="252"/>
      <c r="L408" s="229"/>
      <c r="M408" s="229">
        <f t="shared" si="26"/>
        <v>0</v>
      </c>
      <c r="N408" s="229"/>
      <c r="O408" s="229"/>
    </row>
    <row r="409" spans="1:15" ht="15.6" outlineLevel="2" x14ac:dyDescent="0.3">
      <c r="A409" s="289"/>
      <c r="B409" s="290" t="s">
        <v>316</v>
      </c>
      <c r="C409" s="241" t="s">
        <v>31</v>
      </c>
      <c r="D409" s="267">
        <v>1</v>
      </c>
      <c r="E409" s="109">
        <v>0</v>
      </c>
      <c r="F409" s="109">
        <f t="shared" si="28"/>
        <v>0</v>
      </c>
      <c r="G409" s="109">
        <v>0</v>
      </c>
      <c r="H409" s="109">
        <f t="shared" si="29"/>
        <v>0</v>
      </c>
      <c r="I409" s="221">
        <f t="shared" si="27"/>
        <v>0</v>
      </c>
      <c r="J409" s="252">
        <v>0</v>
      </c>
      <c r="K409" s="252"/>
      <c r="L409" s="229"/>
      <c r="M409" s="229">
        <f t="shared" si="26"/>
        <v>0</v>
      </c>
      <c r="N409" s="229"/>
      <c r="O409" s="229"/>
    </row>
    <row r="410" spans="1:15" ht="15.6" outlineLevel="2" x14ac:dyDescent="0.3">
      <c r="A410" s="289"/>
      <c r="B410" s="290" t="s">
        <v>311</v>
      </c>
      <c r="C410" s="241" t="s">
        <v>31</v>
      </c>
      <c r="D410" s="267">
        <v>1</v>
      </c>
      <c r="E410" s="109">
        <v>0</v>
      </c>
      <c r="F410" s="109">
        <f t="shared" si="28"/>
        <v>0</v>
      </c>
      <c r="G410" s="109">
        <v>0</v>
      </c>
      <c r="H410" s="109">
        <f t="shared" si="29"/>
        <v>0</v>
      </c>
      <c r="I410" s="221">
        <f t="shared" si="27"/>
        <v>0</v>
      </c>
      <c r="J410" s="252">
        <v>0</v>
      </c>
      <c r="K410" s="252"/>
      <c r="L410" s="229"/>
      <c r="M410" s="229">
        <f t="shared" si="26"/>
        <v>0</v>
      </c>
      <c r="N410" s="229"/>
      <c r="O410" s="229"/>
    </row>
    <row r="411" spans="1:15" ht="15.6" outlineLevel="2" x14ac:dyDescent="0.3">
      <c r="A411" s="289"/>
      <c r="B411" s="290" t="s">
        <v>312</v>
      </c>
      <c r="C411" s="241" t="s">
        <v>31</v>
      </c>
      <c r="D411" s="267">
        <v>1</v>
      </c>
      <c r="E411" s="109">
        <v>0</v>
      </c>
      <c r="F411" s="109">
        <f t="shared" si="28"/>
        <v>0</v>
      </c>
      <c r="G411" s="109">
        <v>0</v>
      </c>
      <c r="H411" s="109">
        <f t="shared" si="29"/>
        <v>0</v>
      </c>
      <c r="I411" s="221">
        <f t="shared" si="27"/>
        <v>0</v>
      </c>
      <c r="J411" s="252">
        <v>0</v>
      </c>
      <c r="K411" s="252"/>
      <c r="L411" s="229"/>
      <c r="M411" s="229">
        <f t="shared" si="26"/>
        <v>0</v>
      </c>
      <c r="N411" s="229"/>
      <c r="O411" s="229"/>
    </row>
    <row r="412" spans="1:15" ht="15.6" outlineLevel="2" x14ac:dyDescent="0.3">
      <c r="A412" s="289"/>
      <c r="B412" s="292"/>
      <c r="C412" s="293"/>
      <c r="D412" s="294"/>
      <c r="E412" s="109">
        <v>0</v>
      </c>
      <c r="F412" s="109">
        <f t="shared" si="28"/>
        <v>0</v>
      </c>
      <c r="G412" s="109">
        <v>0</v>
      </c>
      <c r="H412" s="109">
        <f t="shared" si="29"/>
        <v>0</v>
      </c>
      <c r="I412" s="221">
        <f t="shared" si="27"/>
        <v>0</v>
      </c>
      <c r="J412" s="252">
        <v>0</v>
      </c>
      <c r="K412" s="252"/>
      <c r="L412" s="229"/>
      <c r="M412" s="229">
        <f t="shared" si="26"/>
        <v>0</v>
      </c>
      <c r="N412" s="229"/>
      <c r="O412" s="229"/>
    </row>
    <row r="413" spans="1:15" ht="15.6" outlineLevel="2" x14ac:dyDescent="0.3">
      <c r="A413" s="289"/>
      <c r="B413" s="291" t="s">
        <v>317</v>
      </c>
      <c r="C413" s="241"/>
      <c r="D413" s="267"/>
      <c r="E413" s="109">
        <v>0</v>
      </c>
      <c r="F413" s="109">
        <f t="shared" si="28"/>
        <v>0</v>
      </c>
      <c r="G413" s="109">
        <v>0</v>
      </c>
      <c r="H413" s="109">
        <f t="shared" si="29"/>
        <v>0</v>
      </c>
      <c r="I413" s="221">
        <f t="shared" si="27"/>
        <v>0</v>
      </c>
      <c r="J413" s="252">
        <v>0</v>
      </c>
      <c r="K413" s="252"/>
      <c r="L413" s="229"/>
      <c r="M413" s="229">
        <f t="shared" si="26"/>
        <v>0</v>
      </c>
      <c r="N413" s="229"/>
      <c r="O413" s="229"/>
    </row>
    <row r="414" spans="1:15" ht="15.6" outlineLevel="2" x14ac:dyDescent="0.3">
      <c r="A414" s="289"/>
      <c r="B414" s="290" t="s">
        <v>318</v>
      </c>
      <c r="C414" s="241" t="s">
        <v>31</v>
      </c>
      <c r="D414" s="267">
        <v>1</v>
      </c>
      <c r="E414" s="109">
        <v>0</v>
      </c>
      <c r="F414" s="109">
        <f t="shared" si="28"/>
        <v>0</v>
      </c>
      <c r="G414" s="109">
        <v>0</v>
      </c>
      <c r="H414" s="109">
        <f t="shared" si="29"/>
        <v>0</v>
      </c>
      <c r="I414" s="221">
        <f t="shared" si="27"/>
        <v>0</v>
      </c>
      <c r="J414" s="252">
        <v>0</v>
      </c>
      <c r="K414" s="252"/>
      <c r="L414" s="229"/>
      <c r="M414" s="229">
        <f t="shared" si="26"/>
        <v>0</v>
      </c>
      <c r="N414" s="229"/>
      <c r="O414" s="229"/>
    </row>
    <row r="415" spans="1:15" ht="15.6" outlineLevel="2" x14ac:dyDescent="0.3">
      <c r="A415" s="289"/>
      <c r="B415" s="290" t="s">
        <v>311</v>
      </c>
      <c r="C415" s="241" t="s">
        <v>31</v>
      </c>
      <c r="D415" s="267">
        <v>1</v>
      </c>
      <c r="E415" s="109">
        <v>0</v>
      </c>
      <c r="F415" s="109">
        <f t="shared" si="28"/>
        <v>0</v>
      </c>
      <c r="G415" s="109">
        <v>0</v>
      </c>
      <c r="H415" s="109">
        <f t="shared" si="29"/>
        <v>0</v>
      </c>
      <c r="I415" s="221">
        <f t="shared" si="27"/>
        <v>0</v>
      </c>
      <c r="J415" s="252">
        <v>0</v>
      </c>
      <c r="K415" s="252"/>
      <c r="L415" s="229"/>
      <c r="M415" s="229">
        <f t="shared" si="26"/>
        <v>0</v>
      </c>
      <c r="N415" s="229"/>
      <c r="O415" s="229"/>
    </row>
    <row r="416" spans="1:15" ht="15.6" outlineLevel="2" x14ac:dyDescent="0.3">
      <c r="A416" s="289"/>
      <c r="B416" s="290" t="s">
        <v>312</v>
      </c>
      <c r="C416" s="241" t="s">
        <v>31</v>
      </c>
      <c r="D416" s="267">
        <v>1</v>
      </c>
      <c r="E416" s="109">
        <v>0</v>
      </c>
      <c r="F416" s="109">
        <f t="shared" si="28"/>
        <v>0</v>
      </c>
      <c r="G416" s="109">
        <v>0</v>
      </c>
      <c r="H416" s="109">
        <f t="shared" si="29"/>
        <v>0</v>
      </c>
      <c r="I416" s="221">
        <f t="shared" si="27"/>
        <v>0</v>
      </c>
      <c r="J416" s="252">
        <v>0</v>
      </c>
      <c r="K416" s="252"/>
      <c r="L416" s="229"/>
      <c r="M416" s="229">
        <f t="shared" si="26"/>
        <v>0</v>
      </c>
      <c r="N416" s="229"/>
      <c r="O416" s="229"/>
    </row>
    <row r="417" spans="1:15" ht="15.6" outlineLevel="2" x14ac:dyDescent="0.3">
      <c r="A417" s="289"/>
      <c r="B417" s="291" t="s">
        <v>319</v>
      </c>
      <c r="C417" s="241"/>
      <c r="D417" s="267"/>
      <c r="E417" s="109">
        <v>0</v>
      </c>
      <c r="F417" s="109">
        <f t="shared" si="28"/>
        <v>0</v>
      </c>
      <c r="G417" s="109">
        <v>0</v>
      </c>
      <c r="H417" s="109">
        <f t="shared" si="29"/>
        <v>0</v>
      </c>
      <c r="I417" s="221">
        <f t="shared" si="27"/>
        <v>0</v>
      </c>
      <c r="J417" s="252">
        <v>0</v>
      </c>
      <c r="K417" s="252"/>
      <c r="L417" s="229"/>
      <c r="M417" s="229">
        <f t="shared" si="26"/>
        <v>0</v>
      </c>
      <c r="N417" s="229"/>
      <c r="O417" s="229"/>
    </row>
    <row r="418" spans="1:15" ht="15.6" outlineLevel="2" x14ac:dyDescent="0.3">
      <c r="A418" s="289"/>
      <c r="B418" s="290" t="s">
        <v>320</v>
      </c>
      <c r="C418" s="241" t="s">
        <v>31</v>
      </c>
      <c r="D418" s="267">
        <v>1</v>
      </c>
      <c r="E418" s="109">
        <v>0</v>
      </c>
      <c r="F418" s="109">
        <f t="shared" si="28"/>
        <v>0</v>
      </c>
      <c r="G418" s="109">
        <v>0</v>
      </c>
      <c r="H418" s="109">
        <f t="shared" si="29"/>
        <v>0</v>
      </c>
      <c r="I418" s="221">
        <f t="shared" si="27"/>
        <v>0</v>
      </c>
      <c r="J418" s="252">
        <v>0</v>
      </c>
      <c r="K418" s="252"/>
      <c r="L418" s="229"/>
      <c r="M418" s="229">
        <f t="shared" si="26"/>
        <v>0</v>
      </c>
      <c r="N418" s="229"/>
      <c r="O418" s="229"/>
    </row>
    <row r="419" spans="1:15" ht="15.6" outlineLevel="2" x14ac:dyDescent="0.3">
      <c r="A419" s="289"/>
      <c r="B419" s="290" t="s">
        <v>311</v>
      </c>
      <c r="C419" s="241" t="s">
        <v>31</v>
      </c>
      <c r="D419" s="267">
        <v>1</v>
      </c>
      <c r="E419" s="109">
        <v>0</v>
      </c>
      <c r="F419" s="109">
        <f t="shared" si="28"/>
        <v>0</v>
      </c>
      <c r="G419" s="109">
        <v>0</v>
      </c>
      <c r="H419" s="109">
        <f t="shared" si="29"/>
        <v>0</v>
      </c>
      <c r="I419" s="221">
        <f t="shared" si="27"/>
        <v>0</v>
      </c>
      <c r="J419" s="252">
        <v>0</v>
      </c>
      <c r="K419" s="252"/>
      <c r="L419" s="229"/>
      <c r="M419" s="229">
        <f t="shared" si="26"/>
        <v>0</v>
      </c>
      <c r="N419" s="229"/>
      <c r="O419" s="229"/>
    </row>
    <row r="420" spans="1:15" ht="15.6" outlineLevel="2" x14ac:dyDescent="0.3">
      <c r="A420" s="289"/>
      <c r="B420" s="290" t="s">
        <v>312</v>
      </c>
      <c r="C420" s="241" t="s">
        <v>31</v>
      </c>
      <c r="D420" s="267">
        <v>1</v>
      </c>
      <c r="E420" s="109">
        <v>0</v>
      </c>
      <c r="F420" s="109">
        <f t="shared" si="28"/>
        <v>0</v>
      </c>
      <c r="G420" s="109">
        <v>0</v>
      </c>
      <c r="H420" s="109">
        <f t="shared" si="29"/>
        <v>0</v>
      </c>
      <c r="I420" s="221">
        <f t="shared" si="27"/>
        <v>0</v>
      </c>
      <c r="J420" s="252">
        <v>0</v>
      </c>
      <c r="K420" s="252"/>
      <c r="L420" s="229"/>
      <c r="M420" s="229">
        <f t="shared" si="26"/>
        <v>0</v>
      </c>
      <c r="N420" s="229"/>
      <c r="O420" s="229"/>
    </row>
    <row r="421" spans="1:15" ht="15.6" outlineLevel="2" x14ac:dyDescent="0.3">
      <c r="A421" s="289"/>
      <c r="B421" s="291" t="s">
        <v>321</v>
      </c>
      <c r="C421" s="241"/>
      <c r="D421" s="267"/>
      <c r="E421" s="109">
        <v>0</v>
      </c>
      <c r="F421" s="109">
        <f t="shared" si="28"/>
        <v>0</v>
      </c>
      <c r="G421" s="109">
        <v>0</v>
      </c>
      <c r="H421" s="109">
        <f t="shared" si="29"/>
        <v>0</v>
      </c>
      <c r="I421" s="221">
        <f t="shared" si="27"/>
        <v>0</v>
      </c>
      <c r="J421" s="252">
        <v>0</v>
      </c>
      <c r="K421" s="252"/>
      <c r="L421" s="229"/>
      <c r="M421" s="229">
        <f t="shared" si="26"/>
        <v>0</v>
      </c>
      <c r="N421" s="229"/>
      <c r="O421" s="229"/>
    </row>
    <row r="422" spans="1:15" ht="15.6" outlineLevel="2" x14ac:dyDescent="0.3">
      <c r="A422" s="289"/>
      <c r="B422" s="290" t="s">
        <v>322</v>
      </c>
      <c r="C422" s="241" t="s">
        <v>31</v>
      </c>
      <c r="D422" s="267">
        <v>1</v>
      </c>
      <c r="E422" s="109">
        <v>0</v>
      </c>
      <c r="F422" s="109">
        <f t="shared" si="28"/>
        <v>0</v>
      </c>
      <c r="G422" s="109">
        <v>0</v>
      </c>
      <c r="H422" s="109">
        <f t="shared" si="29"/>
        <v>0</v>
      </c>
      <c r="I422" s="221">
        <f t="shared" si="27"/>
        <v>0</v>
      </c>
      <c r="J422" s="252">
        <v>0</v>
      </c>
      <c r="K422" s="252"/>
      <c r="L422" s="229"/>
      <c r="M422" s="229">
        <f t="shared" si="26"/>
        <v>0</v>
      </c>
      <c r="N422" s="229"/>
      <c r="O422" s="229"/>
    </row>
    <row r="423" spans="1:15" ht="15.6" outlineLevel="2" x14ac:dyDescent="0.3">
      <c r="A423" s="289"/>
      <c r="B423" s="290" t="s">
        <v>311</v>
      </c>
      <c r="C423" s="241" t="s">
        <v>31</v>
      </c>
      <c r="D423" s="267">
        <v>1</v>
      </c>
      <c r="E423" s="109">
        <v>0</v>
      </c>
      <c r="F423" s="109">
        <f t="shared" si="28"/>
        <v>0</v>
      </c>
      <c r="G423" s="109">
        <v>0</v>
      </c>
      <c r="H423" s="109">
        <f t="shared" si="29"/>
        <v>0</v>
      </c>
      <c r="I423" s="221">
        <f t="shared" si="27"/>
        <v>0</v>
      </c>
      <c r="J423" s="252">
        <v>0</v>
      </c>
      <c r="K423" s="252"/>
      <c r="L423" s="229"/>
      <c r="M423" s="229">
        <f t="shared" si="26"/>
        <v>0</v>
      </c>
      <c r="N423" s="229"/>
      <c r="O423" s="229"/>
    </row>
    <row r="424" spans="1:15" ht="15.6" outlineLevel="2" x14ac:dyDescent="0.3">
      <c r="A424" s="289"/>
      <c r="B424" s="290" t="s">
        <v>312</v>
      </c>
      <c r="C424" s="241" t="s">
        <v>31</v>
      </c>
      <c r="D424" s="267">
        <v>1</v>
      </c>
      <c r="E424" s="109">
        <v>0</v>
      </c>
      <c r="F424" s="109">
        <f t="shared" si="28"/>
        <v>0</v>
      </c>
      <c r="G424" s="109">
        <v>0</v>
      </c>
      <c r="H424" s="109">
        <f t="shared" si="29"/>
        <v>0</v>
      </c>
      <c r="I424" s="221">
        <f t="shared" si="27"/>
        <v>0</v>
      </c>
      <c r="J424" s="252">
        <v>0</v>
      </c>
      <c r="K424" s="252"/>
      <c r="L424" s="229"/>
      <c r="M424" s="229">
        <f t="shared" si="26"/>
        <v>0</v>
      </c>
      <c r="N424" s="229"/>
      <c r="O424" s="229"/>
    </row>
    <row r="425" spans="1:15" ht="15.6" outlineLevel="2" x14ac:dyDescent="0.3">
      <c r="A425" s="289"/>
      <c r="B425" s="291" t="s">
        <v>323</v>
      </c>
      <c r="C425" s="241"/>
      <c r="D425" s="267"/>
      <c r="E425" s="109">
        <v>0</v>
      </c>
      <c r="F425" s="109">
        <f t="shared" si="28"/>
        <v>0</v>
      </c>
      <c r="G425" s="109">
        <v>0</v>
      </c>
      <c r="H425" s="109">
        <f t="shared" si="29"/>
        <v>0</v>
      </c>
      <c r="I425" s="221">
        <f t="shared" si="27"/>
        <v>0</v>
      </c>
      <c r="J425" s="252">
        <v>0</v>
      </c>
      <c r="K425" s="252"/>
      <c r="L425" s="229"/>
      <c r="M425" s="229">
        <f t="shared" si="26"/>
        <v>0</v>
      </c>
      <c r="N425" s="229"/>
      <c r="O425" s="229"/>
    </row>
    <row r="426" spans="1:15" ht="15.6" outlineLevel="2" x14ac:dyDescent="0.3">
      <c r="A426" s="289"/>
      <c r="B426" s="290" t="s">
        <v>324</v>
      </c>
      <c r="C426" s="241" t="s">
        <v>31</v>
      </c>
      <c r="D426" s="267">
        <v>1</v>
      </c>
      <c r="E426" s="109">
        <v>0</v>
      </c>
      <c r="F426" s="109">
        <f t="shared" si="28"/>
        <v>0</v>
      </c>
      <c r="G426" s="109">
        <v>0</v>
      </c>
      <c r="H426" s="109">
        <f t="shared" si="29"/>
        <v>0</v>
      </c>
      <c r="I426" s="221">
        <f t="shared" si="27"/>
        <v>0</v>
      </c>
      <c r="J426" s="252">
        <v>0</v>
      </c>
      <c r="K426" s="252"/>
      <c r="L426" s="229"/>
      <c r="M426" s="229">
        <f t="shared" si="26"/>
        <v>0</v>
      </c>
      <c r="N426" s="229"/>
      <c r="O426" s="229"/>
    </row>
    <row r="427" spans="1:15" ht="15.6" outlineLevel="2" x14ac:dyDescent="0.3">
      <c r="A427" s="289"/>
      <c r="B427" s="290" t="s">
        <v>311</v>
      </c>
      <c r="C427" s="241" t="s">
        <v>31</v>
      </c>
      <c r="D427" s="267">
        <v>1</v>
      </c>
      <c r="E427" s="109">
        <v>0</v>
      </c>
      <c r="F427" s="109">
        <f t="shared" si="28"/>
        <v>0</v>
      </c>
      <c r="G427" s="109">
        <v>0</v>
      </c>
      <c r="H427" s="109">
        <f t="shared" si="29"/>
        <v>0</v>
      </c>
      <c r="I427" s="221">
        <f t="shared" si="27"/>
        <v>0</v>
      </c>
      <c r="J427" s="252">
        <v>0</v>
      </c>
      <c r="K427" s="252"/>
      <c r="L427" s="229"/>
      <c r="M427" s="229">
        <f t="shared" si="26"/>
        <v>0</v>
      </c>
      <c r="N427" s="229"/>
      <c r="O427" s="229"/>
    </row>
    <row r="428" spans="1:15" ht="15.6" outlineLevel="2" x14ac:dyDescent="0.3">
      <c r="A428" s="289"/>
      <c r="B428" s="290" t="s">
        <v>312</v>
      </c>
      <c r="C428" s="241" t="s">
        <v>31</v>
      </c>
      <c r="D428" s="267">
        <v>1</v>
      </c>
      <c r="E428" s="109">
        <v>0</v>
      </c>
      <c r="F428" s="109">
        <f t="shared" si="28"/>
        <v>0</v>
      </c>
      <c r="G428" s="109">
        <v>0</v>
      </c>
      <c r="H428" s="109">
        <f t="shared" si="29"/>
        <v>0</v>
      </c>
      <c r="I428" s="221">
        <f t="shared" si="27"/>
        <v>0</v>
      </c>
      <c r="J428" s="252">
        <v>0</v>
      </c>
      <c r="K428" s="252"/>
      <c r="L428" s="229"/>
      <c r="M428" s="229">
        <f t="shared" si="26"/>
        <v>0</v>
      </c>
      <c r="N428" s="229"/>
      <c r="O428" s="229"/>
    </row>
    <row r="429" spans="1:15" ht="15.6" outlineLevel="2" x14ac:dyDescent="0.3">
      <c r="A429" s="289"/>
      <c r="B429" s="290" t="s">
        <v>312</v>
      </c>
      <c r="C429" s="241" t="s">
        <v>31</v>
      </c>
      <c r="D429" s="267">
        <v>1</v>
      </c>
      <c r="E429" s="109">
        <v>0</v>
      </c>
      <c r="F429" s="109">
        <f t="shared" si="28"/>
        <v>0</v>
      </c>
      <c r="G429" s="109">
        <v>0</v>
      </c>
      <c r="H429" s="109">
        <f t="shared" si="29"/>
        <v>0</v>
      </c>
      <c r="I429" s="221">
        <f t="shared" si="27"/>
        <v>0</v>
      </c>
      <c r="J429" s="252">
        <v>0</v>
      </c>
      <c r="K429" s="252"/>
      <c r="L429" s="229"/>
      <c r="M429" s="229">
        <f t="shared" si="26"/>
        <v>0</v>
      </c>
      <c r="N429" s="229"/>
      <c r="O429" s="229"/>
    </row>
    <row r="430" spans="1:15" ht="15.6" outlineLevel="2" x14ac:dyDescent="0.3">
      <c r="A430" s="289"/>
      <c r="B430" s="291" t="s">
        <v>325</v>
      </c>
      <c r="C430" s="241"/>
      <c r="D430" s="267"/>
      <c r="E430" s="109">
        <v>0</v>
      </c>
      <c r="F430" s="109">
        <f t="shared" si="28"/>
        <v>0</v>
      </c>
      <c r="G430" s="109">
        <v>0</v>
      </c>
      <c r="H430" s="109">
        <f t="shared" si="29"/>
        <v>0</v>
      </c>
      <c r="I430" s="221">
        <f t="shared" si="27"/>
        <v>0</v>
      </c>
      <c r="J430" s="252">
        <v>0</v>
      </c>
      <c r="K430" s="252"/>
      <c r="L430" s="229"/>
      <c r="M430" s="229">
        <f t="shared" si="26"/>
        <v>0</v>
      </c>
      <c r="N430" s="229"/>
      <c r="O430" s="229"/>
    </row>
    <row r="431" spans="1:15" ht="15.6" outlineLevel="2" x14ac:dyDescent="0.3">
      <c r="A431" s="289"/>
      <c r="B431" s="290" t="s">
        <v>326</v>
      </c>
      <c r="C431" s="241" t="s">
        <v>31</v>
      </c>
      <c r="D431" s="267">
        <v>2</v>
      </c>
      <c r="E431" s="109">
        <v>0</v>
      </c>
      <c r="F431" s="109">
        <f t="shared" si="28"/>
        <v>0</v>
      </c>
      <c r="G431" s="109">
        <v>0</v>
      </c>
      <c r="H431" s="109">
        <f t="shared" si="29"/>
        <v>0</v>
      </c>
      <c r="I431" s="221">
        <f t="shared" si="27"/>
        <v>0</v>
      </c>
      <c r="J431" s="252">
        <v>0</v>
      </c>
      <c r="K431" s="252"/>
      <c r="L431" s="229"/>
      <c r="M431" s="229">
        <f t="shared" si="26"/>
        <v>0</v>
      </c>
      <c r="N431" s="229"/>
      <c r="O431" s="229"/>
    </row>
    <row r="432" spans="1:15" ht="15.6" outlineLevel="2" x14ac:dyDescent="0.3">
      <c r="A432" s="289"/>
      <c r="B432" s="290" t="s">
        <v>327</v>
      </c>
      <c r="C432" s="241" t="s">
        <v>31</v>
      </c>
      <c r="D432" s="267">
        <v>2</v>
      </c>
      <c r="E432" s="109">
        <v>0</v>
      </c>
      <c r="F432" s="109">
        <f t="shared" si="28"/>
        <v>0</v>
      </c>
      <c r="G432" s="109">
        <v>0</v>
      </c>
      <c r="H432" s="109">
        <f t="shared" si="29"/>
        <v>0</v>
      </c>
      <c r="I432" s="221">
        <f t="shared" si="27"/>
        <v>0</v>
      </c>
      <c r="J432" s="252">
        <v>0</v>
      </c>
      <c r="K432" s="252"/>
      <c r="L432" s="229"/>
      <c r="M432" s="229">
        <f t="shared" si="26"/>
        <v>0</v>
      </c>
      <c r="N432" s="229"/>
      <c r="O432" s="229"/>
    </row>
    <row r="433" spans="1:16" ht="15.6" outlineLevel="2" x14ac:dyDescent="0.3">
      <c r="A433" s="289"/>
      <c r="B433" s="290" t="s">
        <v>311</v>
      </c>
      <c r="C433" s="241" t="s">
        <v>31</v>
      </c>
      <c r="D433" s="267">
        <v>2</v>
      </c>
      <c r="E433" s="109">
        <v>0</v>
      </c>
      <c r="F433" s="109">
        <f t="shared" si="28"/>
        <v>0</v>
      </c>
      <c r="G433" s="109">
        <v>0</v>
      </c>
      <c r="H433" s="109">
        <f t="shared" si="29"/>
        <v>0</v>
      </c>
      <c r="I433" s="221">
        <f t="shared" si="27"/>
        <v>0</v>
      </c>
      <c r="J433" s="252">
        <v>0</v>
      </c>
      <c r="K433" s="252"/>
      <c r="L433" s="229"/>
      <c r="M433" s="229">
        <f t="shared" si="26"/>
        <v>0</v>
      </c>
      <c r="N433" s="229"/>
      <c r="O433" s="229"/>
    </row>
    <row r="434" spans="1:16" ht="15.6" outlineLevel="2" x14ac:dyDescent="0.3">
      <c r="A434" s="289"/>
      <c r="B434" s="290" t="s">
        <v>312</v>
      </c>
      <c r="C434" s="241" t="s">
        <v>31</v>
      </c>
      <c r="D434" s="267">
        <v>2</v>
      </c>
      <c r="E434" s="109">
        <v>0</v>
      </c>
      <c r="F434" s="109">
        <f t="shared" si="28"/>
        <v>0</v>
      </c>
      <c r="G434" s="109">
        <v>0</v>
      </c>
      <c r="H434" s="109">
        <f t="shared" si="29"/>
        <v>0</v>
      </c>
      <c r="I434" s="221">
        <f t="shared" si="27"/>
        <v>0</v>
      </c>
      <c r="J434" s="252">
        <v>0</v>
      </c>
      <c r="K434" s="252"/>
      <c r="L434" s="229"/>
      <c r="M434" s="229">
        <f t="shared" si="26"/>
        <v>0</v>
      </c>
      <c r="N434" s="229"/>
      <c r="O434" s="229"/>
    </row>
    <row r="435" spans="1:16" ht="15.6" outlineLevel="2" x14ac:dyDescent="0.3">
      <c r="A435" s="289"/>
      <c r="B435" s="291" t="s">
        <v>328</v>
      </c>
      <c r="C435" s="241"/>
      <c r="D435" s="267"/>
      <c r="E435" s="109">
        <v>0</v>
      </c>
      <c r="F435" s="109">
        <f t="shared" si="28"/>
        <v>0</v>
      </c>
      <c r="G435" s="109">
        <v>0</v>
      </c>
      <c r="H435" s="109">
        <f t="shared" si="29"/>
        <v>0</v>
      </c>
      <c r="I435" s="221">
        <f t="shared" si="27"/>
        <v>0</v>
      </c>
      <c r="J435" s="252">
        <v>0</v>
      </c>
      <c r="K435" s="252"/>
      <c r="L435" s="229"/>
      <c r="M435" s="229">
        <f t="shared" si="26"/>
        <v>0</v>
      </c>
      <c r="N435" s="229"/>
      <c r="O435" s="229"/>
    </row>
    <row r="436" spans="1:16" ht="15.6" outlineLevel="2" x14ac:dyDescent="0.3">
      <c r="A436" s="289"/>
      <c r="B436" s="290" t="s">
        <v>326</v>
      </c>
      <c r="C436" s="241" t="s">
        <v>31</v>
      </c>
      <c r="D436" s="267">
        <v>2</v>
      </c>
      <c r="E436" s="109">
        <v>0</v>
      </c>
      <c r="F436" s="109">
        <f t="shared" si="28"/>
        <v>0</v>
      </c>
      <c r="G436" s="109">
        <v>0</v>
      </c>
      <c r="H436" s="109">
        <f t="shared" si="29"/>
        <v>0</v>
      </c>
      <c r="I436" s="221">
        <f t="shared" si="27"/>
        <v>0</v>
      </c>
      <c r="J436" s="252">
        <v>0</v>
      </c>
      <c r="K436" s="252"/>
      <c r="L436" s="229"/>
      <c r="M436" s="229">
        <f t="shared" si="26"/>
        <v>0</v>
      </c>
      <c r="N436" s="229"/>
      <c r="O436" s="229"/>
    </row>
    <row r="437" spans="1:16" ht="15.6" outlineLevel="2" x14ac:dyDescent="0.3">
      <c r="A437" s="289"/>
      <c r="B437" s="290" t="s">
        <v>327</v>
      </c>
      <c r="C437" s="241" t="s">
        <v>31</v>
      </c>
      <c r="D437" s="267">
        <v>2</v>
      </c>
      <c r="E437" s="109">
        <v>0</v>
      </c>
      <c r="F437" s="109">
        <f t="shared" si="28"/>
        <v>0</v>
      </c>
      <c r="G437" s="109">
        <v>0</v>
      </c>
      <c r="H437" s="109">
        <f t="shared" si="29"/>
        <v>0</v>
      </c>
      <c r="I437" s="221">
        <f t="shared" si="27"/>
        <v>0</v>
      </c>
      <c r="J437" s="252">
        <v>0</v>
      </c>
      <c r="K437" s="252"/>
      <c r="L437" s="229"/>
      <c r="M437" s="229">
        <f t="shared" si="26"/>
        <v>0</v>
      </c>
      <c r="N437" s="229"/>
      <c r="O437" s="229"/>
    </row>
    <row r="438" spans="1:16" ht="15.6" outlineLevel="2" x14ac:dyDescent="0.3">
      <c r="A438" s="289"/>
      <c r="B438" s="290" t="s">
        <v>329</v>
      </c>
      <c r="C438" s="241" t="s">
        <v>31</v>
      </c>
      <c r="D438" s="267">
        <v>2</v>
      </c>
      <c r="E438" s="109">
        <v>0</v>
      </c>
      <c r="F438" s="109">
        <f t="shared" si="28"/>
        <v>0</v>
      </c>
      <c r="G438" s="109">
        <v>0</v>
      </c>
      <c r="H438" s="109">
        <f t="shared" si="29"/>
        <v>0</v>
      </c>
      <c r="I438" s="221">
        <f t="shared" si="27"/>
        <v>0</v>
      </c>
      <c r="J438" s="252">
        <v>0</v>
      </c>
      <c r="K438" s="252"/>
      <c r="L438" s="229"/>
      <c r="M438" s="229">
        <f t="shared" si="26"/>
        <v>0</v>
      </c>
      <c r="N438" s="229"/>
      <c r="O438" s="229"/>
    </row>
    <row r="439" spans="1:16" ht="15.6" outlineLevel="2" x14ac:dyDescent="0.3">
      <c r="A439" s="289"/>
      <c r="B439" s="290" t="s">
        <v>312</v>
      </c>
      <c r="C439" s="241" t="s">
        <v>31</v>
      </c>
      <c r="D439" s="267">
        <v>2</v>
      </c>
      <c r="E439" s="109">
        <v>0</v>
      </c>
      <c r="F439" s="109">
        <f t="shared" si="28"/>
        <v>0</v>
      </c>
      <c r="G439" s="109">
        <v>0</v>
      </c>
      <c r="H439" s="109">
        <f t="shared" si="29"/>
        <v>0</v>
      </c>
      <c r="I439" s="221">
        <f t="shared" si="27"/>
        <v>0</v>
      </c>
      <c r="J439" s="252">
        <v>0</v>
      </c>
      <c r="K439" s="252"/>
      <c r="L439" s="229"/>
      <c r="M439" s="229">
        <f t="shared" si="26"/>
        <v>0</v>
      </c>
      <c r="N439" s="229"/>
      <c r="O439" s="229"/>
    </row>
    <row r="440" spans="1:16" ht="15.6" outlineLevel="2" x14ac:dyDescent="0.3">
      <c r="A440" s="289"/>
      <c r="B440" s="290"/>
      <c r="C440" s="241"/>
      <c r="D440" s="267"/>
      <c r="E440" s="109">
        <v>0</v>
      </c>
      <c r="F440" s="109">
        <f t="shared" si="28"/>
        <v>0</v>
      </c>
      <c r="G440" s="109">
        <v>0</v>
      </c>
      <c r="H440" s="109">
        <f t="shared" si="29"/>
        <v>0</v>
      </c>
      <c r="I440" s="221">
        <f t="shared" si="27"/>
        <v>0</v>
      </c>
      <c r="J440" s="252">
        <v>0</v>
      </c>
      <c r="K440" s="252"/>
      <c r="L440" s="229"/>
      <c r="M440" s="229">
        <f t="shared" si="26"/>
        <v>0</v>
      </c>
      <c r="N440" s="229"/>
      <c r="O440" s="229"/>
    </row>
    <row r="441" spans="1:16" ht="15.6" outlineLevel="1" x14ac:dyDescent="0.3">
      <c r="A441" s="378">
        <v>22</v>
      </c>
      <c r="B441" s="349" t="s">
        <v>330</v>
      </c>
      <c r="C441" s="378" t="s">
        <v>31</v>
      </c>
      <c r="D441" s="377">
        <v>86</v>
      </c>
      <c r="E441" s="377">
        <v>4332.5980348837211</v>
      </c>
      <c r="F441" s="377">
        <f t="shared" si="28"/>
        <v>372603.43100000004</v>
      </c>
      <c r="G441" s="377">
        <v>10463.972093023256</v>
      </c>
      <c r="H441" s="377">
        <f t="shared" si="29"/>
        <v>899901.6</v>
      </c>
      <c r="I441" s="377">
        <f t="shared" si="27"/>
        <v>1272505.031</v>
      </c>
      <c r="J441" s="249">
        <v>4332.5980348837211</v>
      </c>
      <c r="K441" s="249">
        <f>'ВСЕ СМЕТЫ КДС'!G5262</f>
        <v>2321.8209969776644</v>
      </c>
      <c r="L441" s="153">
        <f>((J441/(K441/100))-100)/100</f>
        <v>0.86603447919693366</v>
      </c>
      <c r="M441" s="104">
        <f>G441</f>
        <v>10463.972093023256</v>
      </c>
      <c r="N441" s="104">
        <f>'ВСЕ СМЕТЫ КДС'!H5256</f>
        <v>7755.9540954255353</v>
      </c>
      <c r="O441" s="153">
        <f>((M441/(N441/100))-100)/100</f>
        <v>0.34915343286971107</v>
      </c>
      <c r="P441" s="181"/>
    </row>
    <row r="442" spans="1:16" ht="15.6" outlineLevel="1" x14ac:dyDescent="0.3">
      <c r="A442" s="378">
        <v>23</v>
      </c>
      <c r="B442" s="349" t="s">
        <v>331</v>
      </c>
      <c r="C442" s="378" t="s">
        <v>6814</v>
      </c>
      <c r="D442" s="377">
        <v>2907.8999999999996</v>
      </c>
      <c r="E442" s="377">
        <v>2655.5948880635515</v>
      </c>
      <c r="F442" s="377">
        <f t="shared" si="28"/>
        <v>7722204.375</v>
      </c>
      <c r="G442" s="377">
        <v>1958</v>
      </c>
      <c r="H442" s="377">
        <f t="shared" si="29"/>
        <v>5693668.1999999993</v>
      </c>
      <c r="I442" s="377">
        <f t="shared" si="27"/>
        <v>13415872.574999999</v>
      </c>
      <c r="J442" s="249">
        <v>2655.5948880635515</v>
      </c>
      <c r="K442" s="249">
        <f>'ВСЕ СМЕТЫ КДС'!G5140</f>
        <v>2546.3342276736003</v>
      </c>
      <c r="L442" s="153">
        <f>((J442/(K442/100))-100)/100</f>
        <v>4.2909001969381959E-2</v>
      </c>
      <c r="M442" s="104">
        <v>1958</v>
      </c>
      <c r="N442" s="104">
        <f>'ВСЕ СМЕТЫ КДС'!G5144</f>
        <v>962.78069807668976</v>
      </c>
      <c r="O442" s="153">
        <f>((M442/(N442/100))-100)/100</f>
        <v>1.0336926196291862</v>
      </c>
      <c r="P442" s="181"/>
    </row>
    <row r="443" spans="1:16" ht="15.6" outlineLevel="1" x14ac:dyDescent="0.3">
      <c r="A443" s="378">
        <v>24</v>
      </c>
      <c r="B443" s="349" t="s">
        <v>332</v>
      </c>
      <c r="C443" s="378" t="s">
        <v>31</v>
      </c>
      <c r="D443" s="377">
        <v>8</v>
      </c>
      <c r="E443" s="377">
        <v>11973.056124999999</v>
      </c>
      <c r="F443" s="377">
        <f t="shared" si="28"/>
        <v>95784.448999999993</v>
      </c>
      <c r="G443" s="377">
        <v>32008.274999999998</v>
      </c>
      <c r="H443" s="377">
        <f t="shared" si="29"/>
        <v>256066.19999999998</v>
      </c>
      <c r="I443" s="377">
        <f t="shared" si="27"/>
        <v>351850.64899999998</v>
      </c>
      <c r="J443" s="249">
        <v>11973.056124999999</v>
      </c>
      <c r="K443" s="249">
        <f>'ВСЕ СМЕТЫ КДС'!G5041</f>
        <v>13444.051181783039</v>
      </c>
      <c r="L443" s="153">
        <f>((J443/(K443/100))-100)/100</f>
        <v>-0.10941605598588225</v>
      </c>
      <c r="M443" s="104">
        <f t="shared" ref="M443:M506" si="30">G443</f>
        <v>32008.274999999998</v>
      </c>
      <c r="N443" s="104">
        <f>'ВСЕ СМЕТЫ КДС'!H5106</f>
        <v>33501.574470873595</v>
      </c>
      <c r="O443" s="153">
        <f>((M443/(N443/100))-100)/100</f>
        <v>-4.4574008668514298E-2</v>
      </c>
    </row>
    <row r="444" spans="1:16" ht="15.6" outlineLevel="2" x14ac:dyDescent="0.3">
      <c r="A444" s="289"/>
      <c r="B444" s="291"/>
      <c r="C444" s="241"/>
      <c r="D444" s="267"/>
      <c r="E444" s="109">
        <v>0</v>
      </c>
      <c r="F444" s="109">
        <f t="shared" si="28"/>
        <v>0</v>
      </c>
      <c r="G444" s="109">
        <v>0</v>
      </c>
      <c r="H444" s="109">
        <f t="shared" si="29"/>
        <v>0</v>
      </c>
      <c r="I444" s="221">
        <f t="shared" si="27"/>
        <v>0</v>
      </c>
      <c r="J444" s="109">
        <v>0</v>
      </c>
      <c r="K444" s="109"/>
      <c r="L444" s="109"/>
      <c r="M444" s="109">
        <f t="shared" si="30"/>
        <v>0</v>
      </c>
      <c r="N444" s="109"/>
      <c r="O444" s="109"/>
    </row>
    <row r="445" spans="1:16" ht="15.6" outlineLevel="2" x14ac:dyDescent="0.3">
      <c r="A445" s="289"/>
      <c r="B445" s="291" t="s">
        <v>16</v>
      </c>
      <c r="C445" s="241"/>
      <c r="D445" s="267"/>
      <c r="E445" s="109">
        <v>0</v>
      </c>
      <c r="F445" s="109">
        <f t="shared" si="28"/>
        <v>0</v>
      </c>
      <c r="G445" s="109">
        <v>0</v>
      </c>
      <c r="H445" s="109">
        <f t="shared" si="29"/>
        <v>0</v>
      </c>
      <c r="I445" s="221">
        <f t="shared" si="27"/>
        <v>0</v>
      </c>
      <c r="J445" s="109">
        <v>0</v>
      </c>
      <c r="K445" s="109"/>
      <c r="L445" s="109"/>
      <c r="M445" s="109">
        <f t="shared" si="30"/>
        <v>0</v>
      </c>
      <c r="N445" s="109"/>
      <c r="O445" s="109"/>
    </row>
    <row r="446" spans="1:16" ht="15.6" outlineLevel="2" x14ac:dyDescent="0.3">
      <c r="A446" s="289"/>
      <c r="B446" s="291" t="s">
        <v>309</v>
      </c>
      <c r="C446" s="241"/>
      <c r="D446" s="267"/>
      <c r="E446" s="109">
        <v>0</v>
      </c>
      <c r="F446" s="109">
        <f t="shared" si="28"/>
        <v>0</v>
      </c>
      <c r="G446" s="109">
        <v>0</v>
      </c>
      <c r="H446" s="109">
        <f t="shared" si="29"/>
        <v>0</v>
      </c>
      <c r="I446" s="221">
        <f t="shared" si="27"/>
        <v>0</v>
      </c>
      <c r="J446" s="109">
        <v>0</v>
      </c>
      <c r="K446" s="109"/>
      <c r="L446" s="109"/>
      <c r="M446" s="109">
        <f t="shared" si="30"/>
        <v>0</v>
      </c>
      <c r="N446" s="109"/>
      <c r="O446" s="109"/>
    </row>
    <row r="447" spans="1:16" ht="15.6" outlineLevel="2" x14ac:dyDescent="0.3">
      <c r="A447" s="289"/>
      <c r="B447" s="290" t="s">
        <v>333</v>
      </c>
      <c r="C447" s="241" t="s">
        <v>31</v>
      </c>
      <c r="D447" s="267">
        <v>1</v>
      </c>
      <c r="E447" s="109">
        <v>0</v>
      </c>
      <c r="F447" s="109">
        <f t="shared" si="28"/>
        <v>0</v>
      </c>
      <c r="G447" s="109">
        <v>0</v>
      </c>
      <c r="H447" s="109">
        <f t="shared" si="29"/>
        <v>0</v>
      </c>
      <c r="I447" s="221">
        <f t="shared" si="27"/>
        <v>0</v>
      </c>
      <c r="J447" s="109">
        <v>0</v>
      </c>
      <c r="K447" s="109"/>
      <c r="L447" s="109"/>
      <c r="M447" s="109">
        <f t="shared" si="30"/>
        <v>0</v>
      </c>
      <c r="N447" s="109"/>
      <c r="O447" s="109"/>
    </row>
    <row r="448" spans="1:16" ht="15.6" outlineLevel="2" x14ac:dyDescent="0.3">
      <c r="A448" s="289"/>
      <c r="B448" s="290" t="s">
        <v>334</v>
      </c>
      <c r="C448" s="241" t="s">
        <v>31</v>
      </c>
      <c r="D448" s="267">
        <v>1</v>
      </c>
      <c r="E448" s="109">
        <v>0</v>
      </c>
      <c r="F448" s="109">
        <f t="shared" si="28"/>
        <v>0</v>
      </c>
      <c r="G448" s="109">
        <v>0</v>
      </c>
      <c r="H448" s="109">
        <f t="shared" si="29"/>
        <v>0</v>
      </c>
      <c r="I448" s="221">
        <f t="shared" si="27"/>
        <v>0</v>
      </c>
      <c r="J448" s="109">
        <v>0</v>
      </c>
      <c r="K448" s="109"/>
      <c r="L448" s="109"/>
      <c r="M448" s="109">
        <f t="shared" si="30"/>
        <v>0</v>
      </c>
      <c r="N448" s="109"/>
      <c r="O448" s="109"/>
    </row>
    <row r="449" spans="1:15" ht="15.6" outlineLevel="2" x14ac:dyDescent="0.3">
      <c r="A449" s="289"/>
      <c r="B449" s="290" t="s">
        <v>6949</v>
      </c>
      <c r="C449" s="241" t="s">
        <v>31</v>
      </c>
      <c r="D449" s="267">
        <v>1</v>
      </c>
      <c r="E449" s="109">
        <v>0</v>
      </c>
      <c r="F449" s="109">
        <f t="shared" si="28"/>
        <v>0</v>
      </c>
      <c r="G449" s="109">
        <v>0</v>
      </c>
      <c r="H449" s="109">
        <f t="shared" si="29"/>
        <v>0</v>
      </c>
      <c r="I449" s="221">
        <f t="shared" si="27"/>
        <v>0</v>
      </c>
      <c r="J449" s="109">
        <v>0</v>
      </c>
      <c r="K449" s="109"/>
      <c r="L449" s="109"/>
      <c r="M449" s="109">
        <f t="shared" si="30"/>
        <v>0</v>
      </c>
      <c r="N449" s="109"/>
      <c r="O449" s="109"/>
    </row>
    <row r="450" spans="1:15" ht="15.6" outlineLevel="2" x14ac:dyDescent="0.3">
      <c r="A450" s="289"/>
      <c r="B450" s="290" t="s">
        <v>336</v>
      </c>
      <c r="C450" s="241" t="s">
        <v>31</v>
      </c>
      <c r="D450" s="267">
        <v>12</v>
      </c>
      <c r="E450" s="109">
        <v>0</v>
      </c>
      <c r="F450" s="109">
        <f t="shared" si="28"/>
        <v>0</v>
      </c>
      <c r="G450" s="109">
        <v>0</v>
      </c>
      <c r="H450" s="109">
        <f t="shared" si="29"/>
        <v>0</v>
      </c>
      <c r="I450" s="221">
        <f t="shared" si="27"/>
        <v>0</v>
      </c>
      <c r="J450" s="109">
        <v>0</v>
      </c>
      <c r="K450" s="109"/>
      <c r="L450" s="109"/>
      <c r="M450" s="109">
        <f t="shared" si="30"/>
        <v>0</v>
      </c>
      <c r="N450" s="109"/>
      <c r="O450" s="109"/>
    </row>
    <row r="451" spans="1:15" ht="15.6" outlineLevel="2" x14ac:dyDescent="0.3">
      <c r="A451" s="289"/>
      <c r="B451" s="290" t="s">
        <v>337</v>
      </c>
      <c r="C451" s="241" t="s">
        <v>31</v>
      </c>
      <c r="D451" s="267">
        <v>12</v>
      </c>
      <c r="E451" s="109">
        <v>0</v>
      </c>
      <c r="F451" s="109">
        <f t="shared" si="28"/>
        <v>0</v>
      </c>
      <c r="G451" s="109">
        <v>0</v>
      </c>
      <c r="H451" s="109">
        <f t="shared" si="29"/>
        <v>0</v>
      </c>
      <c r="I451" s="221">
        <f t="shared" si="27"/>
        <v>0</v>
      </c>
      <c r="J451" s="109">
        <v>0</v>
      </c>
      <c r="K451" s="109"/>
      <c r="L451" s="109"/>
      <c r="M451" s="109">
        <f t="shared" si="30"/>
        <v>0</v>
      </c>
      <c r="N451" s="109"/>
      <c r="O451" s="109"/>
    </row>
    <row r="452" spans="1:15" ht="15.6" outlineLevel="2" x14ac:dyDescent="0.3">
      <c r="A452" s="289"/>
      <c r="B452" s="290" t="s">
        <v>338</v>
      </c>
      <c r="C452" s="241" t="s">
        <v>6814</v>
      </c>
      <c r="D452" s="267">
        <v>117</v>
      </c>
      <c r="E452" s="109">
        <v>0</v>
      </c>
      <c r="F452" s="109">
        <f t="shared" si="28"/>
        <v>0</v>
      </c>
      <c r="G452" s="109">
        <v>0</v>
      </c>
      <c r="H452" s="109">
        <f t="shared" si="29"/>
        <v>0</v>
      </c>
      <c r="I452" s="221">
        <f t="shared" si="27"/>
        <v>0</v>
      </c>
      <c r="J452" s="109">
        <v>0</v>
      </c>
      <c r="K452" s="109"/>
      <c r="L452" s="109"/>
      <c r="M452" s="109">
        <f t="shared" si="30"/>
        <v>0</v>
      </c>
      <c r="N452" s="109"/>
      <c r="O452" s="109"/>
    </row>
    <row r="453" spans="1:15" ht="15.6" outlineLevel="2" x14ac:dyDescent="0.3">
      <c r="A453" s="289"/>
      <c r="B453" s="290" t="s">
        <v>339</v>
      </c>
      <c r="C453" s="241" t="s">
        <v>6890</v>
      </c>
      <c r="D453" s="267">
        <v>55</v>
      </c>
      <c r="E453" s="109">
        <v>0</v>
      </c>
      <c r="F453" s="109">
        <f t="shared" si="28"/>
        <v>0</v>
      </c>
      <c r="G453" s="109">
        <v>0</v>
      </c>
      <c r="H453" s="109">
        <f t="shared" si="29"/>
        <v>0</v>
      </c>
      <c r="I453" s="221">
        <f t="shared" si="27"/>
        <v>0</v>
      </c>
      <c r="J453" s="109">
        <v>0</v>
      </c>
      <c r="K453" s="109"/>
      <c r="L453" s="109"/>
      <c r="M453" s="109">
        <f t="shared" si="30"/>
        <v>0</v>
      </c>
      <c r="N453" s="109"/>
      <c r="O453" s="109"/>
    </row>
    <row r="454" spans="1:15" ht="15.6" outlineLevel="2" x14ac:dyDescent="0.3">
      <c r="A454" s="289"/>
      <c r="B454" s="290" t="s">
        <v>340</v>
      </c>
      <c r="C454" s="241" t="s">
        <v>6890</v>
      </c>
      <c r="D454" s="267">
        <v>13.3</v>
      </c>
      <c r="E454" s="109">
        <v>0</v>
      </c>
      <c r="F454" s="109">
        <f t="shared" si="28"/>
        <v>0</v>
      </c>
      <c r="G454" s="109">
        <v>0</v>
      </c>
      <c r="H454" s="109">
        <f t="shared" si="29"/>
        <v>0</v>
      </c>
      <c r="I454" s="221">
        <f t="shared" si="27"/>
        <v>0</v>
      </c>
      <c r="J454" s="109">
        <v>0</v>
      </c>
      <c r="K454" s="109"/>
      <c r="L454" s="109"/>
      <c r="M454" s="109">
        <f t="shared" si="30"/>
        <v>0</v>
      </c>
      <c r="N454" s="109"/>
      <c r="O454" s="109"/>
    </row>
    <row r="455" spans="1:15" ht="15.6" outlineLevel="2" x14ac:dyDescent="0.3">
      <c r="A455" s="289"/>
      <c r="B455" s="290" t="s">
        <v>341</v>
      </c>
      <c r="C455" s="241" t="s">
        <v>6814</v>
      </c>
      <c r="D455" s="267">
        <v>39.299999999999997</v>
      </c>
      <c r="E455" s="109">
        <v>0</v>
      </c>
      <c r="F455" s="109">
        <f t="shared" si="28"/>
        <v>0</v>
      </c>
      <c r="G455" s="109">
        <v>0</v>
      </c>
      <c r="H455" s="109">
        <f t="shared" si="29"/>
        <v>0</v>
      </c>
      <c r="I455" s="221">
        <f t="shared" si="27"/>
        <v>0</v>
      </c>
      <c r="J455" s="109">
        <v>0</v>
      </c>
      <c r="K455" s="109"/>
      <c r="L455" s="109"/>
      <c r="M455" s="109">
        <f t="shared" si="30"/>
        <v>0</v>
      </c>
      <c r="N455" s="109"/>
      <c r="O455" s="109"/>
    </row>
    <row r="456" spans="1:15" ht="15.6" outlineLevel="2" x14ac:dyDescent="0.3">
      <c r="A456" s="289"/>
      <c r="B456" s="290" t="s">
        <v>342</v>
      </c>
      <c r="C456" s="241" t="s">
        <v>6814</v>
      </c>
      <c r="D456" s="267">
        <v>139</v>
      </c>
      <c r="E456" s="109">
        <v>0</v>
      </c>
      <c r="F456" s="109">
        <f t="shared" si="28"/>
        <v>0</v>
      </c>
      <c r="G456" s="109">
        <v>0</v>
      </c>
      <c r="H456" s="109">
        <f t="shared" si="29"/>
        <v>0</v>
      </c>
      <c r="I456" s="221">
        <f t="shared" si="27"/>
        <v>0</v>
      </c>
      <c r="J456" s="109">
        <v>0</v>
      </c>
      <c r="K456" s="109"/>
      <c r="L456" s="109"/>
      <c r="M456" s="109">
        <f t="shared" si="30"/>
        <v>0</v>
      </c>
      <c r="N456" s="109"/>
      <c r="O456" s="109"/>
    </row>
    <row r="457" spans="1:15" ht="15.6" outlineLevel="2" x14ac:dyDescent="0.3">
      <c r="A457" s="289"/>
      <c r="B457" s="290" t="s">
        <v>343</v>
      </c>
      <c r="C457" s="241" t="s">
        <v>6890</v>
      </c>
      <c r="D457" s="267">
        <v>14</v>
      </c>
      <c r="E457" s="109">
        <v>0</v>
      </c>
      <c r="F457" s="109">
        <f t="shared" si="28"/>
        <v>0</v>
      </c>
      <c r="G457" s="109">
        <v>0</v>
      </c>
      <c r="H457" s="109">
        <f t="shared" si="29"/>
        <v>0</v>
      </c>
      <c r="I457" s="221">
        <f t="shared" si="27"/>
        <v>0</v>
      </c>
      <c r="J457" s="109">
        <v>0</v>
      </c>
      <c r="K457" s="109"/>
      <c r="L457" s="109"/>
      <c r="M457" s="109">
        <f t="shared" si="30"/>
        <v>0</v>
      </c>
      <c r="N457" s="109"/>
      <c r="O457" s="109"/>
    </row>
    <row r="458" spans="1:15" ht="15.6" outlineLevel="2" x14ac:dyDescent="0.3">
      <c r="A458" s="289"/>
      <c r="B458" s="290" t="s">
        <v>344</v>
      </c>
      <c r="C458" s="241" t="s">
        <v>6890</v>
      </c>
      <c r="D458" s="267">
        <v>12.3</v>
      </c>
      <c r="E458" s="109">
        <v>0</v>
      </c>
      <c r="F458" s="109">
        <f t="shared" si="28"/>
        <v>0</v>
      </c>
      <c r="G458" s="109">
        <v>0</v>
      </c>
      <c r="H458" s="109">
        <f t="shared" si="29"/>
        <v>0</v>
      </c>
      <c r="I458" s="221">
        <f t="shared" si="27"/>
        <v>0</v>
      </c>
      <c r="J458" s="109">
        <v>0</v>
      </c>
      <c r="K458" s="109"/>
      <c r="L458" s="109"/>
      <c r="M458" s="109">
        <f t="shared" si="30"/>
        <v>0</v>
      </c>
      <c r="N458" s="109"/>
      <c r="O458" s="109"/>
    </row>
    <row r="459" spans="1:15" ht="15.6" outlineLevel="2" x14ac:dyDescent="0.3">
      <c r="A459" s="289"/>
      <c r="B459" s="290" t="s">
        <v>345</v>
      </c>
      <c r="C459" s="241" t="s">
        <v>6890</v>
      </c>
      <c r="D459" s="267">
        <v>14.3</v>
      </c>
      <c r="E459" s="109">
        <v>0</v>
      </c>
      <c r="F459" s="109">
        <f t="shared" si="28"/>
        <v>0</v>
      </c>
      <c r="G459" s="109">
        <v>0</v>
      </c>
      <c r="H459" s="109">
        <f t="shared" si="29"/>
        <v>0</v>
      </c>
      <c r="I459" s="221">
        <f t="shared" si="27"/>
        <v>0</v>
      </c>
      <c r="J459" s="109">
        <v>0</v>
      </c>
      <c r="K459" s="109"/>
      <c r="L459" s="109"/>
      <c r="M459" s="109">
        <f t="shared" si="30"/>
        <v>0</v>
      </c>
      <c r="N459" s="109"/>
      <c r="O459" s="109"/>
    </row>
    <row r="460" spans="1:15" ht="15.6" outlineLevel="2" x14ac:dyDescent="0.3">
      <c r="A460" s="289"/>
      <c r="B460" s="290" t="s">
        <v>346</v>
      </c>
      <c r="C460" s="241" t="s">
        <v>6814</v>
      </c>
      <c r="D460" s="267">
        <v>46.7</v>
      </c>
      <c r="E460" s="109">
        <v>0</v>
      </c>
      <c r="F460" s="109">
        <f t="shared" si="28"/>
        <v>0</v>
      </c>
      <c r="G460" s="109">
        <v>0</v>
      </c>
      <c r="H460" s="109">
        <f t="shared" si="29"/>
        <v>0</v>
      </c>
      <c r="I460" s="221">
        <f t="shared" si="27"/>
        <v>0</v>
      </c>
      <c r="J460" s="109">
        <v>0</v>
      </c>
      <c r="K460" s="109"/>
      <c r="L460" s="109"/>
      <c r="M460" s="109">
        <f t="shared" si="30"/>
        <v>0</v>
      </c>
      <c r="N460" s="109"/>
      <c r="O460" s="109"/>
    </row>
    <row r="461" spans="1:15" ht="15.6" outlineLevel="2" x14ac:dyDescent="0.3">
      <c r="A461" s="289"/>
      <c r="B461" s="290" t="s">
        <v>347</v>
      </c>
      <c r="C461" s="241" t="s">
        <v>6814</v>
      </c>
      <c r="D461" s="267">
        <v>28</v>
      </c>
      <c r="E461" s="109">
        <v>0</v>
      </c>
      <c r="F461" s="109">
        <f t="shared" si="28"/>
        <v>0</v>
      </c>
      <c r="G461" s="109">
        <v>0</v>
      </c>
      <c r="H461" s="109">
        <f t="shared" si="29"/>
        <v>0</v>
      </c>
      <c r="I461" s="221">
        <f t="shared" si="27"/>
        <v>0</v>
      </c>
      <c r="J461" s="109">
        <v>0</v>
      </c>
      <c r="K461" s="109"/>
      <c r="L461" s="109"/>
      <c r="M461" s="109">
        <f t="shared" si="30"/>
        <v>0</v>
      </c>
      <c r="N461" s="109"/>
      <c r="O461" s="109"/>
    </row>
    <row r="462" spans="1:15" ht="15.6" outlineLevel="2" x14ac:dyDescent="0.3">
      <c r="A462" s="289"/>
      <c r="B462" s="290" t="s">
        <v>348</v>
      </c>
      <c r="C462" s="241" t="s">
        <v>6890</v>
      </c>
      <c r="D462" s="267">
        <v>8.6999999999999993</v>
      </c>
      <c r="E462" s="109">
        <v>0</v>
      </c>
      <c r="F462" s="109">
        <f t="shared" si="28"/>
        <v>0</v>
      </c>
      <c r="G462" s="109">
        <v>0</v>
      </c>
      <c r="H462" s="109">
        <f t="shared" si="29"/>
        <v>0</v>
      </c>
      <c r="I462" s="221">
        <f t="shared" si="27"/>
        <v>0</v>
      </c>
      <c r="J462" s="109">
        <v>0</v>
      </c>
      <c r="K462" s="109"/>
      <c r="L462" s="109"/>
      <c r="M462" s="109">
        <f t="shared" si="30"/>
        <v>0</v>
      </c>
      <c r="N462" s="109"/>
      <c r="O462" s="109"/>
    </row>
    <row r="463" spans="1:15" ht="26.4" outlineLevel="2" x14ac:dyDescent="0.3">
      <c r="A463" s="289"/>
      <c r="B463" s="290" t="s">
        <v>349</v>
      </c>
      <c r="C463" s="241" t="s">
        <v>6814</v>
      </c>
      <c r="D463" s="267">
        <v>9.5</v>
      </c>
      <c r="E463" s="109">
        <v>0</v>
      </c>
      <c r="F463" s="109">
        <f t="shared" si="28"/>
        <v>0</v>
      </c>
      <c r="G463" s="109">
        <v>0</v>
      </c>
      <c r="H463" s="109">
        <f t="shared" si="29"/>
        <v>0</v>
      </c>
      <c r="I463" s="221">
        <f t="shared" si="27"/>
        <v>0</v>
      </c>
      <c r="J463" s="109">
        <v>0</v>
      </c>
      <c r="K463" s="109"/>
      <c r="L463" s="109"/>
      <c r="M463" s="109">
        <f t="shared" si="30"/>
        <v>0</v>
      </c>
      <c r="N463" s="109"/>
      <c r="O463" s="109"/>
    </row>
    <row r="464" spans="1:15" ht="15.6" outlineLevel="2" x14ac:dyDescent="0.3">
      <c r="A464" s="289"/>
      <c r="B464" s="290" t="s">
        <v>350</v>
      </c>
      <c r="C464" s="241" t="s">
        <v>6814</v>
      </c>
      <c r="D464" s="267">
        <v>21</v>
      </c>
      <c r="E464" s="109">
        <v>0</v>
      </c>
      <c r="F464" s="109">
        <f t="shared" si="28"/>
        <v>0</v>
      </c>
      <c r="G464" s="109">
        <v>0</v>
      </c>
      <c r="H464" s="109">
        <f t="shared" si="29"/>
        <v>0</v>
      </c>
      <c r="I464" s="221">
        <f t="shared" si="27"/>
        <v>0</v>
      </c>
      <c r="J464" s="109">
        <v>0</v>
      </c>
      <c r="K464" s="109"/>
      <c r="L464" s="109"/>
      <c r="M464" s="109">
        <f t="shared" si="30"/>
        <v>0</v>
      </c>
      <c r="N464" s="109"/>
      <c r="O464" s="109"/>
    </row>
    <row r="465" spans="1:15" ht="15.6" outlineLevel="2" x14ac:dyDescent="0.3">
      <c r="A465" s="289"/>
      <c r="B465" s="290" t="s">
        <v>351</v>
      </c>
      <c r="C465" s="241" t="s">
        <v>6890</v>
      </c>
      <c r="D465" s="267">
        <v>4.0999999999999996</v>
      </c>
      <c r="E465" s="109">
        <v>0</v>
      </c>
      <c r="F465" s="109">
        <f t="shared" si="28"/>
        <v>0</v>
      </c>
      <c r="G465" s="109">
        <v>0</v>
      </c>
      <c r="H465" s="109">
        <f t="shared" si="29"/>
        <v>0</v>
      </c>
      <c r="I465" s="221">
        <f t="shared" si="27"/>
        <v>0</v>
      </c>
      <c r="J465" s="109">
        <v>0</v>
      </c>
      <c r="K465" s="109"/>
      <c r="L465" s="109"/>
      <c r="M465" s="109">
        <f t="shared" si="30"/>
        <v>0</v>
      </c>
      <c r="N465" s="109"/>
      <c r="O465" s="109"/>
    </row>
    <row r="466" spans="1:15" ht="26.4" outlineLevel="2" x14ac:dyDescent="0.3">
      <c r="A466" s="289"/>
      <c r="B466" s="290" t="s">
        <v>352</v>
      </c>
      <c r="C466" s="241" t="s">
        <v>6814</v>
      </c>
      <c r="D466" s="267">
        <v>7.1999999999999993</v>
      </c>
      <c r="E466" s="109">
        <v>0</v>
      </c>
      <c r="F466" s="109">
        <f t="shared" si="28"/>
        <v>0</v>
      </c>
      <c r="G466" s="109">
        <v>0</v>
      </c>
      <c r="H466" s="109">
        <f t="shared" si="29"/>
        <v>0</v>
      </c>
      <c r="I466" s="221">
        <f t="shared" si="27"/>
        <v>0</v>
      </c>
      <c r="J466" s="109">
        <v>0</v>
      </c>
      <c r="K466" s="109"/>
      <c r="L466" s="109"/>
      <c r="M466" s="109">
        <f t="shared" si="30"/>
        <v>0</v>
      </c>
      <c r="N466" s="109"/>
      <c r="O466" s="109"/>
    </row>
    <row r="467" spans="1:15" ht="26.4" outlineLevel="2" x14ac:dyDescent="0.3">
      <c r="A467" s="289"/>
      <c r="B467" s="290" t="s">
        <v>353</v>
      </c>
      <c r="C467" s="241" t="s">
        <v>6814</v>
      </c>
      <c r="D467" s="267">
        <v>46</v>
      </c>
      <c r="E467" s="109">
        <v>0</v>
      </c>
      <c r="F467" s="109">
        <f t="shared" si="28"/>
        <v>0</v>
      </c>
      <c r="G467" s="109">
        <v>0</v>
      </c>
      <c r="H467" s="109">
        <f t="shared" si="29"/>
        <v>0</v>
      </c>
      <c r="I467" s="221">
        <f t="shared" si="27"/>
        <v>0</v>
      </c>
      <c r="J467" s="109">
        <v>0</v>
      </c>
      <c r="K467" s="109"/>
      <c r="L467" s="109"/>
      <c r="M467" s="109">
        <f t="shared" si="30"/>
        <v>0</v>
      </c>
      <c r="N467" s="109"/>
      <c r="O467" s="109"/>
    </row>
    <row r="468" spans="1:15" ht="15.6" outlineLevel="2" x14ac:dyDescent="0.3">
      <c r="A468" s="289"/>
      <c r="B468" s="290" t="s">
        <v>354</v>
      </c>
      <c r="C468" s="241" t="s">
        <v>6814</v>
      </c>
      <c r="D468" s="267">
        <v>1.5</v>
      </c>
      <c r="E468" s="109">
        <v>0</v>
      </c>
      <c r="F468" s="109">
        <f t="shared" ref="F468:F531" si="31">E468*D468</f>
        <v>0</v>
      </c>
      <c r="G468" s="109">
        <v>0</v>
      </c>
      <c r="H468" s="109">
        <f t="shared" ref="H468:H531" si="32">G468*D468</f>
        <v>0</v>
      </c>
      <c r="I468" s="221">
        <f t="shared" si="27"/>
        <v>0</v>
      </c>
      <c r="J468" s="109">
        <v>0</v>
      </c>
      <c r="K468" s="109"/>
      <c r="L468" s="109"/>
      <c r="M468" s="109">
        <f t="shared" si="30"/>
        <v>0</v>
      </c>
      <c r="N468" s="109"/>
      <c r="O468" s="109"/>
    </row>
    <row r="469" spans="1:15" ht="15.6" outlineLevel="2" x14ac:dyDescent="0.3">
      <c r="A469" s="289"/>
      <c r="B469" s="290" t="s">
        <v>355</v>
      </c>
      <c r="C469" s="241" t="s">
        <v>307</v>
      </c>
      <c r="D469" s="267">
        <v>1</v>
      </c>
      <c r="E469" s="109">
        <v>0</v>
      </c>
      <c r="F469" s="109">
        <f t="shared" si="31"/>
        <v>0</v>
      </c>
      <c r="G469" s="109">
        <v>0</v>
      </c>
      <c r="H469" s="109">
        <f t="shared" si="32"/>
        <v>0</v>
      </c>
      <c r="I469" s="221">
        <f t="shared" si="27"/>
        <v>0</v>
      </c>
      <c r="J469" s="109">
        <v>0</v>
      </c>
      <c r="K469" s="109"/>
      <c r="L469" s="109"/>
      <c r="M469" s="109">
        <f t="shared" si="30"/>
        <v>0</v>
      </c>
      <c r="N469" s="109"/>
      <c r="O469" s="109"/>
    </row>
    <row r="470" spans="1:15" ht="15.6" outlineLevel="2" x14ac:dyDescent="0.3">
      <c r="A470" s="289"/>
      <c r="B470" s="290" t="s">
        <v>313</v>
      </c>
      <c r="C470" s="241"/>
      <c r="D470" s="267"/>
      <c r="E470" s="109">
        <v>0</v>
      </c>
      <c r="F470" s="109">
        <f t="shared" si="31"/>
        <v>0</v>
      </c>
      <c r="G470" s="109">
        <v>0</v>
      </c>
      <c r="H470" s="109">
        <f t="shared" si="32"/>
        <v>0</v>
      </c>
      <c r="I470" s="221">
        <f t="shared" si="27"/>
        <v>0</v>
      </c>
      <c r="J470" s="109">
        <v>0</v>
      </c>
      <c r="K470" s="109"/>
      <c r="L470" s="109"/>
      <c r="M470" s="109">
        <f t="shared" si="30"/>
        <v>0</v>
      </c>
      <c r="N470" s="109"/>
      <c r="O470" s="109"/>
    </row>
    <row r="471" spans="1:15" ht="15.6" outlineLevel="2" x14ac:dyDescent="0.3">
      <c r="A471" s="289"/>
      <c r="B471" s="290" t="s">
        <v>333</v>
      </c>
      <c r="C471" s="241" t="s">
        <v>31</v>
      </c>
      <c r="D471" s="267">
        <v>1</v>
      </c>
      <c r="E471" s="109">
        <v>0</v>
      </c>
      <c r="F471" s="109">
        <f t="shared" si="31"/>
        <v>0</v>
      </c>
      <c r="G471" s="109">
        <v>0</v>
      </c>
      <c r="H471" s="109">
        <f t="shared" si="32"/>
        <v>0</v>
      </c>
      <c r="I471" s="221">
        <f t="shared" si="27"/>
        <v>0</v>
      </c>
      <c r="J471" s="109">
        <v>0</v>
      </c>
      <c r="K471" s="109"/>
      <c r="L471" s="109"/>
      <c r="M471" s="109">
        <f t="shared" si="30"/>
        <v>0</v>
      </c>
      <c r="N471" s="109"/>
      <c r="O471" s="109"/>
    </row>
    <row r="472" spans="1:15" ht="15.6" outlineLevel="2" x14ac:dyDescent="0.3">
      <c r="A472" s="289"/>
      <c r="B472" s="290" t="s">
        <v>334</v>
      </c>
      <c r="C472" s="241" t="s">
        <v>31</v>
      </c>
      <c r="D472" s="267">
        <v>1</v>
      </c>
      <c r="E472" s="109">
        <v>0</v>
      </c>
      <c r="F472" s="109">
        <f t="shared" si="31"/>
        <v>0</v>
      </c>
      <c r="G472" s="109">
        <v>0</v>
      </c>
      <c r="H472" s="109">
        <f t="shared" si="32"/>
        <v>0</v>
      </c>
      <c r="I472" s="221">
        <f t="shared" si="27"/>
        <v>0</v>
      </c>
      <c r="J472" s="109">
        <v>0</v>
      </c>
      <c r="K472" s="109"/>
      <c r="L472" s="109"/>
      <c r="M472" s="109">
        <f t="shared" si="30"/>
        <v>0</v>
      </c>
      <c r="N472" s="109"/>
      <c r="O472" s="109"/>
    </row>
    <row r="473" spans="1:15" ht="15.6" outlineLevel="2" x14ac:dyDescent="0.3">
      <c r="A473" s="289"/>
      <c r="B473" s="290" t="s">
        <v>335</v>
      </c>
      <c r="C473" s="241" t="s">
        <v>31</v>
      </c>
      <c r="D473" s="267">
        <v>1</v>
      </c>
      <c r="E473" s="109">
        <v>0</v>
      </c>
      <c r="F473" s="109">
        <f t="shared" si="31"/>
        <v>0</v>
      </c>
      <c r="G473" s="109">
        <v>0</v>
      </c>
      <c r="H473" s="109">
        <f t="shared" si="32"/>
        <v>0</v>
      </c>
      <c r="I473" s="221">
        <f t="shared" si="27"/>
        <v>0</v>
      </c>
      <c r="J473" s="109">
        <v>0</v>
      </c>
      <c r="K473" s="109"/>
      <c r="L473" s="109"/>
      <c r="M473" s="109">
        <f t="shared" si="30"/>
        <v>0</v>
      </c>
      <c r="N473" s="109"/>
      <c r="O473" s="109"/>
    </row>
    <row r="474" spans="1:15" ht="15.6" outlineLevel="2" x14ac:dyDescent="0.3">
      <c r="A474" s="289"/>
      <c r="B474" s="290" t="s">
        <v>336</v>
      </c>
      <c r="C474" s="241" t="s">
        <v>31</v>
      </c>
      <c r="D474" s="267">
        <v>12</v>
      </c>
      <c r="E474" s="109">
        <v>0</v>
      </c>
      <c r="F474" s="109">
        <f t="shared" si="31"/>
        <v>0</v>
      </c>
      <c r="G474" s="109">
        <v>0</v>
      </c>
      <c r="H474" s="109">
        <f t="shared" si="32"/>
        <v>0</v>
      </c>
      <c r="I474" s="221">
        <f t="shared" si="27"/>
        <v>0</v>
      </c>
      <c r="J474" s="109">
        <v>0</v>
      </c>
      <c r="K474" s="109"/>
      <c r="L474" s="109"/>
      <c r="M474" s="109">
        <f t="shared" si="30"/>
        <v>0</v>
      </c>
      <c r="N474" s="109"/>
      <c r="O474" s="109"/>
    </row>
    <row r="475" spans="1:15" ht="15.6" outlineLevel="2" x14ac:dyDescent="0.3">
      <c r="A475" s="289"/>
      <c r="B475" s="290" t="s">
        <v>337</v>
      </c>
      <c r="C475" s="241" t="s">
        <v>31</v>
      </c>
      <c r="D475" s="267">
        <v>12</v>
      </c>
      <c r="E475" s="109">
        <v>0</v>
      </c>
      <c r="F475" s="109">
        <f t="shared" si="31"/>
        <v>0</v>
      </c>
      <c r="G475" s="109">
        <v>0</v>
      </c>
      <c r="H475" s="109">
        <f t="shared" si="32"/>
        <v>0</v>
      </c>
      <c r="I475" s="221">
        <f t="shared" si="27"/>
        <v>0</v>
      </c>
      <c r="J475" s="109">
        <v>0</v>
      </c>
      <c r="K475" s="109"/>
      <c r="L475" s="109"/>
      <c r="M475" s="109">
        <f t="shared" si="30"/>
        <v>0</v>
      </c>
      <c r="N475" s="109"/>
      <c r="O475" s="109"/>
    </row>
    <row r="476" spans="1:15" ht="15.6" outlineLevel="2" x14ac:dyDescent="0.3">
      <c r="A476" s="289"/>
      <c r="B476" s="290" t="s">
        <v>338</v>
      </c>
      <c r="C476" s="241" t="s">
        <v>6814</v>
      </c>
      <c r="D476" s="267">
        <v>117</v>
      </c>
      <c r="E476" s="109">
        <v>0</v>
      </c>
      <c r="F476" s="109">
        <f t="shared" si="31"/>
        <v>0</v>
      </c>
      <c r="G476" s="109">
        <v>0</v>
      </c>
      <c r="H476" s="109">
        <f t="shared" si="32"/>
        <v>0</v>
      </c>
      <c r="I476" s="221">
        <f t="shared" si="27"/>
        <v>0</v>
      </c>
      <c r="J476" s="109">
        <v>0</v>
      </c>
      <c r="K476" s="109"/>
      <c r="L476" s="109"/>
      <c r="M476" s="109">
        <f t="shared" si="30"/>
        <v>0</v>
      </c>
      <c r="N476" s="109"/>
      <c r="O476" s="109"/>
    </row>
    <row r="477" spans="1:15" ht="15.6" outlineLevel="2" x14ac:dyDescent="0.3">
      <c r="A477" s="289"/>
      <c r="B477" s="290" t="s">
        <v>339</v>
      </c>
      <c r="C477" s="241" t="s">
        <v>6890</v>
      </c>
      <c r="D477" s="267">
        <v>55</v>
      </c>
      <c r="E477" s="109">
        <v>0</v>
      </c>
      <c r="F477" s="109">
        <f t="shared" si="31"/>
        <v>0</v>
      </c>
      <c r="G477" s="109">
        <v>0</v>
      </c>
      <c r="H477" s="109">
        <f t="shared" si="32"/>
        <v>0</v>
      </c>
      <c r="I477" s="221">
        <f t="shared" si="27"/>
        <v>0</v>
      </c>
      <c r="J477" s="109">
        <v>0</v>
      </c>
      <c r="K477" s="109"/>
      <c r="L477" s="109"/>
      <c r="M477" s="109">
        <f t="shared" si="30"/>
        <v>0</v>
      </c>
      <c r="N477" s="109"/>
      <c r="O477" s="109"/>
    </row>
    <row r="478" spans="1:15" ht="15.6" outlineLevel="2" x14ac:dyDescent="0.3">
      <c r="A478" s="289"/>
      <c r="B478" s="290" t="s">
        <v>340</v>
      </c>
      <c r="C478" s="241" t="s">
        <v>6890</v>
      </c>
      <c r="D478" s="267">
        <v>13.3</v>
      </c>
      <c r="E478" s="109">
        <v>0</v>
      </c>
      <c r="F478" s="109">
        <f t="shared" si="31"/>
        <v>0</v>
      </c>
      <c r="G478" s="109">
        <v>0</v>
      </c>
      <c r="H478" s="109">
        <f t="shared" si="32"/>
        <v>0</v>
      </c>
      <c r="I478" s="221">
        <f t="shared" ref="I478:I541" si="33">H478+F478</f>
        <v>0</v>
      </c>
      <c r="J478" s="109">
        <v>0</v>
      </c>
      <c r="K478" s="109"/>
      <c r="L478" s="109"/>
      <c r="M478" s="109">
        <f t="shared" si="30"/>
        <v>0</v>
      </c>
      <c r="N478" s="109"/>
      <c r="O478" s="109"/>
    </row>
    <row r="479" spans="1:15" ht="15.6" outlineLevel="2" x14ac:dyDescent="0.3">
      <c r="A479" s="289"/>
      <c r="B479" s="290" t="s">
        <v>341</v>
      </c>
      <c r="C479" s="241" t="s">
        <v>6814</v>
      </c>
      <c r="D479" s="267">
        <v>39.299999999999997</v>
      </c>
      <c r="E479" s="109">
        <v>0</v>
      </c>
      <c r="F479" s="109">
        <f t="shared" si="31"/>
        <v>0</v>
      </c>
      <c r="G479" s="109">
        <v>0</v>
      </c>
      <c r="H479" s="109">
        <f t="shared" si="32"/>
        <v>0</v>
      </c>
      <c r="I479" s="221">
        <f t="shared" si="33"/>
        <v>0</v>
      </c>
      <c r="J479" s="109">
        <v>0</v>
      </c>
      <c r="K479" s="109"/>
      <c r="L479" s="109"/>
      <c r="M479" s="109">
        <f t="shared" si="30"/>
        <v>0</v>
      </c>
      <c r="N479" s="109"/>
      <c r="O479" s="109"/>
    </row>
    <row r="480" spans="1:15" ht="15.6" outlineLevel="2" x14ac:dyDescent="0.3">
      <c r="A480" s="289"/>
      <c r="B480" s="290" t="s">
        <v>342</v>
      </c>
      <c r="C480" s="241" t="s">
        <v>6814</v>
      </c>
      <c r="D480" s="267">
        <v>139</v>
      </c>
      <c r="E480" s="109">
        <v>0</v>
      </c>
      <c r="F480" s="109">
        <f t="shared" si="31"/>
        <v>0</v>
      </c>
      <c r="G480" s="109">
        <v>0</v>
      </c>
      <c r="H480" s="109">
        <f t="shared" si="32"/>
        <v>0</v>
      </c>
      <c r="I480" s="221">
        <f t="shared" si="33"/>
        <v>0</v>
      </c>
      <c r="J480" s="109">
        <v>0</v>
      </c>
      <c r="K480" s="109"/>
      <c r="L480" s="109"/>
      <c r="M480" s="109">
        <f t="shared" si="30"/>
        <v>0</v>
      </c>
      <c r="N480" s="109"/>
      <c r="O480" s="109"/>
    </row>
    <row r="481" spans="1:15" ht="15.6" outlineLevel="2" x14ac:dyDescent="0.3">
      <c r="A481" s="289"/>
      <c r="B481" s="290" t="s">
        <v>343</v>
      </c>
      <c r="C481" s="241" t="s">
        <v>6890</v>
      </c>
      <c r="D481" s="267">
        <v>14</v>
      </c>
      <c r="E481" s="109">
        <v>0</v>
      </c>
      <c r="F481" s="109">
        <f t="shared" si="31"/>
        <v>0</v>
      </c>
      <c r="G481" s="109">
        <v>0</v>
      </c>
      <c r="H481" s="109">
        <f t="shared" si="32"/>
        <v>0</v>
      </c>
      <c r="I481" s="221">
        <f t="shared" si="33"/>
        <v>0</v>
      </c>
      <c r="J481" s="109">
        <v>0</v>
      </c>
      <c r="K481" s="109"/>
      <c r="L481" s="109"/>
      <c r="M481" s="109">
        <f t="shared" si="30"/>
        <v>0</v>
      </c>
      <c r="N481" s="109"/>
      <c r="O481" s="109"/>
    </row>
    <row r="482" spans="1:15" ht="15.6" outlineLevel="2" x14ac:dyDescent="0.3">
      <c r="A482" s="289"/>
      <c r="B482" s="290" t="s">
        <v>344</v>
      </c>
      <c r="C482" s="241" t="s">
        <v>6890</v>
      </c>
      <c r="D482" s="267">
        <v>12.3</v>
      </c>
      <c r="E482" s="109">
        <v>0</v>
      </c>
      <c r="F482" s="109">
        <f t="shared" si="31"/>
        <v>0</v>
      </c>
      <c r="G482" s="109">
        <v>0</v>
      </c>
      <c r="H482" s="109">
        <f t="shared" si="32"/>
        <v>0</v>
      </c>
      <c r="I482" s="221">
        <f t="shared" si="33"/>
        <v>0</v>
      </c>
      <c r="J482" s="109">
        <v>0</v>
      </c>
      <c r="K482" s="109"/>
      <c r="L482" s="109"/>
      <c r="M482" s="109">
        <f t="shared" si="30"/>
        <v>0</v>
      </c>
      <c r="N482" s="109"/>
      <c r="O482" s="109"/>
    </row>
    <row r="483" spans="1:15" ht="15.6" outlineLevel="2" x14ac:dyDescent="0.3">
      <c r="A483" s="289"/>
      <c r="B483" s="290" t="s">
        <v>345</v>
      </c>
      <c r="C483" s="241" t="s">
        <v>6890</v>
      </c>
      <c r="D483" s="267">
        <v>14.3</v>
      </c>
      <c r="E483" s="109">
        <v>0</v>
      </c>
      <c r="F483" s="109">
        <f t="shared" si="31"/>
        <v>0</v>
      </c>
      <c r="G483" s="109">
        <v>0</v>
      </c>
      <c r="H483" s="109">
        <f t="shared" si="32"/>
        <v>0</v>
      </c>
      <c r="I483" s="221">
        <f t="shared" si="33"/>
        <v>0</v>
      </c>
      <c r="J483" s="109">
        <v>0</v>
      </c>
      <c r="K483" s="109"/>
      <c r="L483" s="109"/>
      <c r="M483" s="109">
        <f t="shared" si="30"/>
        <v>0</v>
      </c>
      <c r="N483" s="109"/>
      <c r="O483" s="109"/>
    </row>
    <row r="484" spans="1:15" ht="15.6" outlineLevel="2" x14ac:dyDescent="0.3">
      <c r="A484" s="289"/>
      <c r="B484" s="290" t="s">
        <v>346</v>
      </c>
      <c r="C484" s="241" t="s">
        <v>6814</v>
      </c>
      <c r="D484" s="267">
        <v>46.7</v>
      </c>
      <c r="E484" s="109">
        <v>0</v>
      </c>
      <c r="F484" s="109">
        <f t="shared" si="31"/>
        <v>0</v>
      </c>
      <c r="G484" s="109">
        <v>0</v>
      </c>
      <c r="H484" s="109">
        <f t="shared" si="32"/>
        <v>0</v>
      </c>
      <c r="I484" s="221">
        <f t="shared" si="33"/>
        <v>0</v>
      </c>
      <c r="J484" s="109">
        <v>0</v>
      </c>
      <c r="K484" s="109"/>
      <c r="L484" s="109"/>
      <c r="M484" s="109">
        <f t="shared" si="30"/>
        <v>0</v>
      </c>
      <c r="N484" s="109"/>
      <c r="O484" s="109"/>
    </row>
    <row r="485" spans="1:15" ht="15.6" outlineLevel="2" x14ac:dyDescent="0.3">
      <c r="A485" s="289"/>
      <c r="B485" s="290" t="s">
        <v>347</v>
      </c>
      <c r="C485" s="241" t="s">
        <v>6814</v>
      </c>
      <c r="D485" s="267">
        <v>28</v>
      </c>
      <c r="E485" s="109">
        <v>0</v>
      </c>
      <c r="F485" s="109">
        <f t="shared" si="31"/>
        <v>0</v>
      </c>
      <c r="G485" s="109">
        <v>0</v>
      </c>
      <c r="H485" s="109">
        <f t="shared" si="32"/>
        <v>0</v>
      </c>
      <c r="I485" s="221">
        <f t="shared" si="33"/>
        <v>0</v>
      </c>
      <c r="J485" s="109">
        <v>0</v>
      </c>
      <c r="K485" s="109"/>
      <c r="L485" s="109"/>
      <c r="M485" s="109">
        <f t="shared" si="30"/>
        <v>0</v>
      </c>
      <c r="N485" s="109"/>
      <c r="O485" s="109"/>
    </row>
    <row r="486" spans="1:15" ht="15.6" outlineLevel="2" x14ac:dyDescent="0.3">
      <c r="A486" s="289"/>
      <c r="B486" s="290" t="s">
        <v>348</v>
      </c>
      <c r="C486" s="241" t="s">
        <v>6890</v>
      </c>
      <c r="D486" s="267">
        <v>8.6999999999999993</v>
      </c>
      <c r="E486" s="109">
        <v>0</v>
      </c>
      <c r="F486" s="109">
        <f t="shared" si="31"/>
        <v>0</v>
      </c>
      <c r="G486" s="109">
        <v>0</v>
      </c>
      <c r="H486" s="109">
        <f t="shared" si="32"/>
        <v>0</v>
      </c>
      <c r="I486" s="221">
        <f t="shared" si="33"/>
        <v>0</v>
      </c>
      <c r="J486" s="109">
        <v>0</v>
      </c>
      <c r="K486" s="109"/>
      <c r="L486" s="109"/>
      <c r="M486" s="109">
        <f t="shared" si="30"/>
        <v>0</v>
      </c>
      <c r="N486" s="109"/>
      <c r="O486" s="109"/>
    </row>
    <row r="487" spans="1:15" ht="26.4" outlineLevel="2" x14ac:dyDescent="0.3">
      <c r="A487" s="289"/>
      <c r="B487" s="290" t="s">
        <v>349</v>
      </c>
      <c r="C487" s="241" t="s">
        <v>6814</v>
      </c>
      <c r="D487" s="267">
        <v>9.5</v>
      </c>
      <c r="E487" s="109">
        <v>0</v>
      </c>
      <c r="F487" s="109">
        <f t="shared" si="31"/>
        <v>0</v>
      </c>
      <c r="G487" s="109">
        <v>0</v>
      </c>
      <c r="H487" s="109">
        <f t="shared" si="32"/>
        <v>0</v>
      </c>
      <c r="I487" s="221">
        <f t="shared" si="33"/>
        <v>0</v>
      </c>
      <c r="J487" s="109">
        <v>0</v>
      </c>
      <c r="K487" s="109"/>
      <c r="L487" s="109"/>
      <c r="M487" s="109">
        <f t="shared" si="30"/>
        <v>0</v>
      </c>
      <c r="N487" s="109"/>
      <c r="O487" s="109"/>
    </row>
    <row r="488" spans="1:15" ht="15.6" outlineLevel="2" x14ac:dyDescent="0.3">
      <c r="A488" s="289"/>
      <c r="B488" s="290" t="s">
        <v>350</v>
      </c>
      <c r="C488" s="241" t="s">
        <v>6814</v>
      </c>
      <c r="D488" s="267">
        <v>21</v>
      </c>
      <c r="E488" s="109">
        <v>0</v>
      </c>
      <c r="F488" s="109">
        <f t="shared" si="31"/>
        <v>0</v>
      </c>
      <c r="G488" s="109">
        <v>0</v>
      </c>
      <c r="H488" s="109">
        <f t="shared" si="32"/>
        <v>0</v>
      </c>
      <c r="I488" s="221">
        <f t="shared" si="33"/>
        <v>0</v>
      </c>
      <c r="J488" s="109">
        <v>0</v>
      </c>
      <c r="K488" s="109"/>
      <c r="L488" s="109"/>
      <c r="M488" s="109">
        <f t="shared" si="30"/>
        <v>0</v>
      </c>
      <c r="N488" s="109"/>
      <c r="O488" s="109"/>
    </row>
    <row r="489" spans="1:15" ht="15.6" outlineLevel="2" x14ac:dyDescent="0.3">
      <c r="A489" s="289"/>
      <c r="B489" s="290" t="s">
        <v>351</v>
      </c>
      <c r="C489" s="241" t="s">
        <v>6890</v>
      </c>
      <c r="D489" s="267">
        <v>4.0999999999999996</v>
      </c>
      <c r="E489" s="109">
        <v>0</v>
      </c>
      <c r="F489" s="109">
        <f t="shared" si="31"/>
        <v>0</v>
      </c>
      <c r="G489" s="109">
        <v>0</v>
      </c>
      <c r="H489" s="109">
        <f t="shared" si="32"/>
        <v>0</v>
      </c>
      <c r="I489" s="221">
        <f t="shared" si="33"/>
        <v>0</v>
      </c>
      <c r="J489" s="109">
        <v>0</v>
      </c>
      <c r="K489" s="109"/>
      <c r="L489" s="109"/>
      <c r="M489" s="109">
        <f t="shared" si="30"/>
        <v>0</v>
      </c>
      <c r="N489" s="109"/>
      <c r="O489" s="109"/>
    </row>
    <row r="490" spans="1:15" ht="26.4" outlineLevel="2" x14ac:dyDescent="0.3">
      <c r="A490" s="289"/>
      <c r="B490" s="290" t="s">
        <v>352</v>
      </c>
      <c r="C490" s="241" t="s">
        <v>6814</v>
      </c>
      <c r="D490" s="267">
        <v>7.1999999999999993</v>
      </c>
      <c r="E490" s="109">
        <v>0</v>
      </c>
      <c r="F490" s="109">
        <f t="shared" si="31"/>
        <v>0</v>
      </c>
      <c r="G490" s="109">
        <v>0</v>
      </c>
      <c r="H490" s="109">
        <f t="shared" si="32"/>
        <v>0</v>
      </c>
      <c r="I490" s="221">
        <f t="shared" si="33"/>
        <v>0</v>
      </c>
      <c r="J490" s="109">
        <v>0</v>
      </c>
      <c r="K490" s="109"/>
      <c r="L490" s="109"/>
      <c r="M490" s="109">
        <f t="shared" si="30"/>
        <v>0</v>
      </c>
      <c r="N490" s="109"/>
      <c r="O490" s="109"/>
    </row>
    <row r="491" spans="1:15" ht="26.4" outlineLevel="2" x14ac:dyDescent="0.3">
      <c r="A491" s="289"/>
      <c r="B491" s="290" t="s">
        <v>353</v>
      </c>
      <c r="C491" s="241" t="s">
        <v>6814</v>
      </c>
      <c r="D491" s="267">
        <v>46</v>
      </c>
      <c r="E491" s="109">
        <v>0</v>
      </c>
      <c r="F491" s="109">
        <f t="shared" si="31"/>
        <v>0</v>
      </c>
      <c r="G491" s="109">
        <v>0</v>
      </c>
      <c r="H491" s="109">
        <f t="shared" si="32"/>
        <v>0</v>
      </c>
      <c r="I491" s="221">
        <f t="shared" si="33"/>
        <v>0</v>
      </c>
      <c r="J491" s="109">
        <v>0</v>
      </c>
      <c r="K491" s="109"/>
      <c r="L491" s="109"/>
      <c r="M491" s="109">
        <f t="shared" si="30"/>
        <v>0</v>
      </c>
      <c r="N491" s="109"/>
      <c r="O491" s="109"/>
    </row>
    <row r="492" spans="1:15" ht="15.6" outlineLevel="2" x14ac:dyDescent="0.3">
      <c r="A492" s="289"/>
      <c r="B492" s="290" t="s">
        <v>354</v>
      </c>
      <c r="C492" s="241" t="s">
        <v>6814</v>
      </c>
      <c r="D492" s="267">
        <v>1.5</v>
      </c>
      <c r="E492" s="109">
        <v>0</v>
      </c>
      <c r="F492" s="109">
        <f t="shared" si="31"/>
        <v>0</v>
      </c>
      <c r="G492" s="109">
        <v>0</v>
      </c>
      <c r="H492" s="109">
        <f t="shared" si="32"/>
        <v>0</v>
      </c>
      <c r="I492" s="221">
        <f t="shared" si="33"/>
        <v>0</v>
      </c>
      <c r="J492" s="109">
        <v>0</v>
      </c>
      <c r="K492" s="109"/>
      <c r="L492" s="109"/>
      <c r="M492" s="109">
        <f t="shared" si="30"/>
        <v>0</v>
      </c>
      <c r="N492" s="109"/>
      <c r="O492" s="109"/>
    </row>
    <row r="493" spans="1:15" ht="15.6" outlineLevel="2" x14ac:dyDescent="0.3">
      <c r="A493" s="289"/>
      <c r="B493" s="290" t="s">
        <v>355</v>
      </c>
      <c r="C493" s="241" t="s">
        <v>307</v>
      </c>
      <c r="D493" s="267">
        <v>1</v>
      </c>
      <c r="E493" s="109">
        <v>0</v>
      </c>
      <c r="F493" s="109">
        <f t="shared" si="31"/>
        <v>0</v>
      </c>
      <c r="G493" s="109">
        <v>0</v>
      </c>
      <c r="H493" s="109">
        <f t="shared" si="32"/>
        <v>0</v>
      </c>
      <c r="I493" s="221">
        <f t="shared" si="33"/>
        <v>0</v>
      </c>
      <c r="J493" s="109">
        <v>0</v>
      </c>
      <c r="K493" s="109"/>
      <c r="L493" s="109"/>
      <c r="M493" s="109">
        <f t="shared" si="30"/>
        <v>0</v>
      </c>
      <c r="N493" s="109"/>
      <c r="O493" s="109"/>
    </row>
    <row r="494" spans="1:15" ht="15.6" outlineLevel="2" x14ac:dyDescent="0.3">
      <c r="A494" s="289"/>
      <c r="B494" s="290" t="s">
        <v>315</v>
      </c>
      <c r="C494" s="241"/>
      <c r="D494" s="267"/>
      <c r="E494" s="109">
        <v>0</v>
      </c>
      <c r="F494" s="109">
        <f t="shared" si="31"/>
        <v>0</v>
      </c>
      <c r="G494" s="109">
        <v>0</v>
      </c>
      <c r="H494" s="109">
        <f t="shared" si="32"/>
        <v>0</v>
      </c>
      <c r="I494" s="221">
        <f t="shared" si="33"/>
        <v>0</v>
      </c>
      <c r="J494" s="109">
        <v>0</v>
      </c>
      <c r="K494" s="109"/>
      <c r="L494" s="109"/>
      <c r="M494" s="109">
        <f t="shared" si="30"/>
        <v>0</v>
      </c>
      <c r="N494" s="109"/>
      <c r="O494" s="109"/>
    </row>
    <row r="495" spans="1:15" ht="15.6" outlineLevel="2" x14ac:dyDescent="0.3">
      <c r="A495" s="289"/>
      <c r="B495" s="290" t="s">
        <v>356</v>
      </c>
      <c r="C495" s="241" t="s">
        <v>31</v>
      </c>
      <c r="D495" s="267">
        <v>1</v>
      </c>
      <c r="E495" s="109">
        <v>0</v>
      </c>
      <c r="F495" s="109">
        <f t="shared" si="31"/>
        <v>0</v>
      </c>
      <c r="G495" s="109">
        <v>0</v>
      </c>
      <c r="H495" s="109">
        <f t="shared" si="32"/>
        <v>0</v>
      </c>
      <c r="I495" s="221">
        <f t="shared" si="33"/>
        <v>0</v>
      </c>
      <c r="J495" s="109">
        <v>0</v>
      </c>
      <c r="K495" s="109"/>
      <c r="L495" s="109"/>
      <c r="M495" s="109">
        <f t="shared" si="30"/>
        <v>0</v>
      </c>
      <c r="N495" s="109"/>
      <c r="O495" s="109"/>
    </row>
    <row r="496" spans="1:15" ht="15.6" outlineLevel="2" x14ac:dyDescent="0.3">
      <c r="A496" s="289"/>
      <c r="B496" s="290" t="s">
        <v>357</v>
      </c>
      <c r="C496" s="241" t="s">
        <v>31</v>
      </c>
      <c r="D496" s="267">
        <v>2</v>
      </c>
      <c r="E496" s="109">
        <v>0</v>
      </c>
      <c r="F496" s="109">
        <f t="shared" si="31"/>
        <v>0</v>
      </c>
      <c r="G496" s="109">
        <v>0</v>
      </c>
      <c r="H496" s="109">
        <f t="shared" si="32"/>
        <v>0</v>
      </c>
      <c r="I496" s="221">
        <f t="shared" si="33"/>
        <v>0</v>
      </c>
      <c r="J496" s="109">
        <v>0</v>
      </c>
      <c r="K496" s="109"/>
      <c r="L496" s="109"/>
      <c r="M496" s="109">
        <f t="shared" si="30"/>
        <v>0</v>
      </c>
      <c r="N496" s="109"/>
      <c r="O496" s="109"/>
    </row>
    <row r="497" spans="1:15" ht="15.6" outlineLevel="2" x14ac:dyDescent="0.3">
      <c r="A497" s="289"/>
      <c r="B497" s="290" t="s">
        <v>336</v>
      </c>
      <c r="C497" s="241" t="s">
        <v>31</v>
      </c>
      <c r="D497" s="267">
        <v>12</v>
      </c>
      <c r="E497" s="109">
        <v>0</v>
      </c>
      <c r="F497" s="109">
        <f t="shared" si="31"/>
        <v>0</v>
      </c>
      <c r="G497" s="109">
        <v>0</v>
      </c>
      <c r="H497" s="109">
        <f t="shared" si="32"/>
        <v>0</v>
      </c>
      <c r="I497" s="221">
        <f t="shared" si="33"/>
        <v>0</v>
      </c>
      <c r="J497" s="109">
        <v>0</v>
      </c>
      <c r="K497" s="109"/>
      <c r="L497" s="109"/>
      <c r="M497" s="109">
        <f t="shared" si="30"/>
        <v>0</v>
      </c>
      <c r="N497" s="109"/>
      <c r="O497" s="109"/>
    </row>
    <row r="498" spans="1:15" ht="15.6" outlineLevel="2" x14ac:dyDescent="0.3">
      <c r="A498" s="289"/>
      <c r="B498" s="290" t="s">
        <v>358</v>
      </c>
      <c r="C498" s="241" t="s">
        <v>31</v>
      </c>
      <c r="D498" s="267">
        <v>2</v>
      </c>
      <c r="E498" s="109">
        <v>0</v>
      </c>
      <c r="F498" s="109">
        <f t="shared" si="31"/>
        <v>0</v>
      </c>
      <c r="G498" s="109">
        <v>0</v>
      </c>
      <c r="H498" s="109">
        <f t="shared" si="32"/>
        <v>0</v>
      </c>
      <c r="I498" s="221">
        <f t="shared" si="33"/>
        <v>0</v>
      </c>
      <c r="J498" s="109">
        <v>0</v>
      </c>
      <c r="K498" s="109"/>
      <c r="L498" s="109"/>
      <c r="M498" s="109">
        <f t="shared" si="30"/>
        <v>0</v>
      </c>
      <c r="N498" s="109"/>
      <c r="O498" s="109"/>
    </row>
    <row r="499" spans="1:15" ht="15.6" outlineLevel="2" x14ac:dyDescent="0.3">
      <c r="A499" s="289"/>
      <c r="B499" s="290" t="s">
        <v>337</v>
      </c>
      <c r="C499" s="241" t="s">
        <v>31</v>
      </c>
      <c r="D499" s="267">
        <v>12</v>
      </c>
      <c r="E499" s="109">
        <v>0</v>
      </c>
      <c r="F499" s="109">
        <f t="shared" si="31"/>
        <v>0</v>
      </c>
      <c r="G499" s="109">
        <v>0</v>
      </c>
      <c r="H499" s="109">
        <f t="shared" si="32"/>
        <v>0</v>
      </c>
      <c r="I499" s="221">
        <f t="shared" si="33"/>
        <v>0</v>
      </c>
      <c r="J499" s="109">
        <v>0</v>
      </c>
      <c r="K499" s="109"/>
      <c r="L499" s="109"/>
      <c r="M499" s="109">
        <f t="shared" si="30"/>
        <v>0</v>
      </c>
      <c r="N499" s="109"/>
      <c r="O499" s="109"/>
    </row>
    <row r="500" spans="1:15" ht="15.6" outlineLevel="2" x14ac:dyDescent="0.3">
      <c r="A500" s="289"/>
      <c r="B500" s="290" t="s">
        <v>359</v>
      </c>
      <c r="C500" s="241" t="s">
        <v>6814</v>
      </c>
      <c r="D500" s="267">
        <v>9</v>
      </c>
      <c r="E500" s="109">
        <v>0</v>
      </c>
      <c r="F500" s="109">
        <f t="shared" si="31"/>
        <v>0</v>
      </c>
      <c r="G500" s="109">
        <v>0</v>
      </c>
      <c r="H500" s="109">
        <f t="shared" si="32"/>
        <v>0</v>
      </c>
      <c r="I500" s="221">
        <f t="shared" si="33"/>
        <v>0</v>
      </c>
      <c r="J500" s="109">
        <v>0</v>
      </c>
      <c r="K500" s="109"/>
      <c r="L500" s="109"/>
      <c r="M500" s="109">
        <f t="shared" si="30"/>
        <v>0</v>
      </c>
      <c r="N500" s="109"/>
      <c r="O500" s="109"/>
    </row>
    <row r="501" spans="1:15" ht="15.6" outlineLevel="2" x14ac:dyDescent="0.3">
      <c r="A501" s="289"/>
      <c r="B501" s="290" t="s">
        <v>360</v>
      </c>
      <c r="C501" s="241" t="s">
        <v>6890</v>
      </c>
      <c r="D501" s="267">
        <v>16.8</v>
      </c>
      <c r="E501" s="109">
        <v>0</v>
      </c>
      <c r="F501" s="109">
        <f t="shared" si="31"/>
        <v>0</v>
      </c>
      <c r="G501" s="109">
        <v>0</v>
      </c>
      <c r="H501" s="109">
        <f t="shared" si="32"/>
        <v>0</v>
      </c>
      <c r="I501" s="221">
        <f t="shared" si="33"/>
        <v>0</v>
      </c>
      <c r="J501" s="109">
        <v>0</v>
      </c>
      <c r="K501" s="109"/>
      <c r="L501" s="109"/>
      <c r="M501" s="109">
        <f t="shared" si="30"/>
        <v>0</v>
      </c>
      <c r="N501" s="109"/>
      <c r="O501" s="109"/>
    </row>
    <row r="502" spans="1:15" ht="15.6" outlineLevel="2" x14ac:dyDescent="0.3">
      <c r="A502" s="289"/>
      <c r="B502" s="290" t="s">
        <v>361</v>
      </c>
      <c r="C502" s="241" t="s">
        <v>6814</v>
      </c>
      <c r="D502" s="267">
        <v>1.3</v>
      </c>
      <c r="E502" s="109">
        <v>0</v>
      </c>
      <c r="F502" s="109">
        <f t="shared" si="31"/>
        <v>0</v>
      </c>
      <c r="G502" s="109">
        <v>0</v>
      </c>
      <c r="H502" s="109">
        <f t="shared" si="32"/>
        <v>0</v>
      </c>
      <c r="I502" s="221">
        <f t="shared" si="33"/>
        <v>0</v>
      </c>
      <c r="J502" s="109">
        <v>0</v>
      </c>
      <c r="K502" s="109"/>
      <c r="L502" s="109"/>
      <c r="M502" s="109">
        <f t="shared" si="30"/>
        <v>0</v>
      </c>
      <c r="N502" s="109"/>
      <c r="O502" s="109"/>
    </row>
    <row r="503" spans="1:15" ht="15.6" outlineLevel="2" x14ac:dyDescent="0.3">
      <c r="A503" s="289"/>
      <c r="B503" s="290" t="s">
        <v>338</v>
      </c>
      <c r="C503" s="241" t="s">
        <v>6814</v>
      </c>
      <c r="D503" s="267">
        <v>152</v>
      </c>
      <c r="E503" s="109">
        <v>0</v>
      </c>
      <c r="F503" s="109">
        <f t="shared" si="31"/>
        <v>0</v>
      </c>
      <c r="G503" s="109">
        <v>0</v>
      </c>
      <c r="H503" s="109">
        <f t="shared" si="32"/>
        <v>0</v>
      </c>
      <c r="I503" s="221">
        <f t="shared" si="33"/>
        <v>0</v>
      </c>
      <c r="J503" s="109">
        <v>0</v>
      </c>
      <c r="K503" s="109"/>
      <c r="L503" s="109"/>
      <c r="M503" s="109">
        <f t="shared" si="30"/>
        <v>0</v>
      </c>
      <c r="N503" s="109"/>
      <c r="O503" s="109"/>
    </row>
    <row r="504" spans="1:15" ht="15.6" outlineLevel="2" x14ac:dyDescent="0.3">
      <c r="A504" s="289"/>
      <c r="B504" s="290" t="s">
        <v>339</v>
      </c>
      <c r="C504" s="241" t="s">
        <v>6890</v>
      </c>
      <c r="D504" s="267">
        <v>33.1</v>
      </c>
      <c r="E504" s="109">
        <v>0</v>
      </c>
      <c r="F504" s="109">
        <f t="shared" si="31"/>
        <v>0</v>
      </c>
      <c r="G504" s="109">
        <v>0</v>
      </c>
      <c r="H504" s="109">
        <f t="shared" si="32"/>
        <v>0</v>
      </c>
      <c r="I504" s="221">
        <f t="shared" si="33"/>
        <v>0</v>
      </c>
      <c r="J504" s="109">
        <v>0</v>
      </c>
      <c r="K504" s="109"/>
      <c r="L504" s="109"/>
      <c r="M504" s="109">
        <f t="shared" si="30"/>
        <v>0</v>
      </c>
      <c r="N504" s="109"/>
      <c r="O504" s="109"/>
    </row>
    <row r="505" spans="1:15" ht="15.6" outlineLevel="2" x14ac:dyDescent="0.3">
      <c r="A505" s="289"/>
      <c r="B505" s="290" t="s">
        <v>362</v>
      </c>
      <c r="C505" s="241" t="s">
        <v>6890</v>
      </c>
      <c r="D505" s="267">
        <v>6.4</v>
      </c>
      <c r="E505" s="109">
        <v>0</v>
      </c>
      <c r="F505" s="109">
        <f t="shared" si="31"/>
        <v>0</v>
      </c>
      <c r="G505" s="109">
        <v>0</v>
      </c>
      <c r="H505" s="109">
        <f t="shared" si="32"/>
        <v>0</v>
      </c>
      <c r="I505" s="221">
        <f t="shared" si="33"/>
        <v>0</v>
      </c>
      <c r="J505" s="109">
        <v>0</v>
      </c>
      <c r="K505" s="109"/>
      <c r="L505" s="109"/>
      <c r="M505" s="109">
        <f t="shared" si="30"/>
        <v>0</v>
      </c>
      <c r="N505" s="109"/>
      <c r="O505" s="109"/>
    </row>
    <row r="506" spans="1:15" ht="15.6" outlineLevel="2" x14ac:dyDescent="0.3">
      <c r="A506" s="289"/>
      <c r="B506" s="290" t="s">
        <v>363</v>
      </c>
      <c r="C506" s="241" t="s">
        <v>6890</v>
      </c>
      <c r="D506" s="267">
        <v>6.5</v>
      </c>
      <c r="E506" s="109">
        <v>0</v>
      </c>
      <c r="F506" s="109">
        <f t="shared" si="31"/>
        <v>0</v>
      </c>
      <c r="G506" s="109">
        <v>0</v>
      </c>
      <c r="H506" s="109">
        <f t="shared" si="32"/>
        <v>0</v>
      </c>
      <c r="I506" s="221">
        <f t="shared" si="33"/>
        <v>0</v>
      </c>
      <c r="J506" s="109">
        <v>0</v>
      </c>
      <c r="K506" s="109"/>
      <c r="L506" s="109"/>
      <c r="M506" s="109">
        <f t="shared" si="30"/>
        <v>0</v>
      </c>
      <c r="N506" s="109"/>
      <c r="O506" s="109"/>
    </row>
    <row r="507" spans="1:15" ht="15.6" outlineLevel="2" x14ac:dyDescent="0.3">
      <c r="A507" s="289"/>
      <c r="B507" s="290" t="s">
        <v>340</v>
      </c>
      <c r="C507" s="241" t="s">
        <v>6890</v>
      </c>
      <c r="D507" s="267">
        <v>23.9</v>
      </c>
      <c r="E507" s="109">
        <v>0</v>
      </c>
      <c r="F507" s="109">
        <f t="shared" si="31"/>
        <v>0</v>
      </c>
      <c r="G507" s="109">
        <v>0</v>
      </c>
      <c r="H507" s="109">
        <f t="shared" si="32"/>
        <v>0</v>
      </c>
      <c r="I507" s="221">
        <f t="shared" si="33"/>
        <v>0</v>
      </c>
      <c r="J507" s="109">
        <v>0</v>
      </c>
      <c r="K507" s="109"/>
      <c r="L507" s="109"/>
      <c r="M507" s="109">
        <f t="shared" ref="M507:M570" si="34">G507</f>
        <v>0</v>
      </c>
      <c r="N507" s="109"/>
      <c r="O507" s="109"/>
    </row>
    <row r="508" spans="1:15" ht="15.6" outlineLevel="2" x14ac:dyDescent="0.3">
      <c r="A508" s="289"/>
      <c r="B508" s="290" t="s">
        <v>364</v>
      </c>
      <c r="C508" s="241" t="s">
        <v>6890</v>
      </c>
      <c r="D508" s="267">
        <v>8.6999999999999993</v>
      </c>
      <c r="E508" s="109">
        <v>0</v>
      </c>
      <c r="F508" s="109">
        <f t="shared" si="31"/>
        <v>0</v>
      </c>
      <c r="G508" s="109">
        <v>0</v>
      </c>
      <c r="H508" s="109">
        <f t="shared" si="32"/>
        <v>0</v>
      </c>
      <c r="I508" s="221">
        <f t="shared" si="33"/>
        <v>0</v>
      </c>
      <c r="J508" s="109">
        <v>0</v>
      </c>
      <c r="K508" s="109"/>
      <c r="L508" s="109"/>
      <c r="M508" s="109">
        <f t="shared" si="34"/>
        <v>0</v>
      </c>
      <c r="N508" s="109"/>
      <c r="O508" s="109"/>
    </row>
    <row r="509" spans="1:15" ht="15.6" outlineLevel="2" x14ac:dyDescent="0.3">
      <c r="A509" s="289"/>
      <c r="B509" s="290" t="s">
        <v>341</v>
      </c>
      <c r="C509" s="241" t="s">
        <v>6814</v>
      </c>
      <c r="D509" s="267">
        <v>21.3</v>
      </c>
      <c r="E509" s="109">
        <v>0</v>
      </c>
      <c r="F509" s="109">
        <f t="shared" si="31"/>
        <v>0</v>
      </c>
      <c r="G509" s="109">
        <v>0</v>
      </c>
      <c r="H509" s="109">
        <f t="shared" si="32"/>
        <v>0</v>
      </c>
      <c r="I509" s="221">
        <f t="shared" si="33"/>
        <v>0</v>
      </c>
      <c r="J509" s="109">
        <v>0</v>
      </c>
      <c r="K509" s="109"/>
      <c r="L509" s="109"/>
      <c r="M509" s="109">
        <f t="shared" si="34"/>
        <v>0</v>
      </c>
      <c r="N509" s="109"/>
      <c r="O509" s="109"/>
    </row>
    <row r="510" spans="1:15" ht="15.6" outlineLevel="2" x14ac:dyDescent="0.3">
      <c r="A510" s="289"/>
      <c r="B510" s="290" t="s">
        <v>342</v>
      </c>
      <c r="C510" s="241" t="s">
        <v>6814</v>
      </c>
      <c r="D510" s="267">
        <v>139</v>
      </c>
      <c r="E510" s="109">
        <v>0</v>
      </c>
      <c r="F510" s="109">
        <f t="shared" si="31"/>
        <v>0</v>
      </c>
      <c r="G510" s="109">
        <v>0</v>
      </c>
      <c r="H510" s="109">
        <f t="shared" si="32"/>
        <v>0</v>
      </c>
      <c r="I510" s="221">
        <f t="shared" si="33"/>
        <v>0</v>
      </c>
      <c r="J510" s="109">
        <v>0</v>
      </c>
      <c r="K510" s="109"/>
      <c r="L510" s="109"/>
      <c r="M510" s="109">
        <f t="shared" si="34"/>
        <v>0</v>
      </c>
      <c r="N510" s="109"/>
      <c r="O510" s="109"/>
    </row>
    <row r="511" spans="1:15" ht="15.6" outlineLevel="2" x14ac:dyDescent="0.3">
      <c r="A511" s="289"/>
      <c r="B511" s="290" t="s">
        <v>365</v>
      </c>
      <c r="C511" s="241" t="s">
        <v>6890</v>
      </c>
      <c r="D511" s="267">
        <v>44</v>
      </c>
      <c r="E511" s="109">
        <v>0</v>
      </c>
      <c r="F511" s="109">
        <f t="shared" si="31"/>
        <v>0</v>
      </c>
      <c r="G511" s="109">
        <v>0</v>
      </c>
      <c r="H511" s="109">
        <f t="shared" si="32"/>
        <v>0</v>
      </c>
      <c r="I511" s="221">
        <f t="shared" si="33"/>
        <v>0</v>
      </c>
      <c r="J511" s="109">
        <v>0</v>
      </c>
      <c r="K511" s="109"/>
      <c r="L511" s="109"/>
      <c r="M511" s="109">
        <f t="shared" si="34"/>
        <v>0</v>
      </c>
      <c r="N511" s="109"/>
      <c r="O511" s="109"/>
    </row>
    <row r="512" spans="1:15" ht="15.6" outlineLevel="2" x14ac:dyDescent="0.3">
      <c r="A512" s="289"/>
      <c r="B512" s="290" t="s">
        <v>346</v>
      </c>
      <c r="C512" s="241" t="s">
        <v>6814</v>
      </c>
      <c r="D512" s="267">
        <v>19.5</v>
      </c>
      <c r="E512" s="109">
        <v>0</v>
      </c>
      <c r="F512" s="109">
        <f t="shared" si="31"/>
        <v>0</v>
      </c>
      <c r="G512" s="109">
        <v>0</v>
      </c>
      <c r="H512" s="109">
        <f t="shared" si="32"/>
        <v>0</v>
      </c>
      <c r="I512" s="221">
        <f t="shared" si="33"/>
        <v>0</v>
      </c>
      <c r="J512" s="109">
        <v>0</v>
      </c>
      <c r="K512" s="109"/>
      <c r="L512" s="109"/>
      <c r="M512" s="109">
        <f t="shared" si="34"/>
        <v>0</v>
      </c>
      <c r="N512" s="109"/>
      <c r="O512" s="109"/>
    </row>
    <row r="513" spans="1:15" ht="15.6" outlineLevel="2" x14ac:dyDescent="0.3">
      <c r="A513" s="289"/>
      <c r="B513" s="290" t="s">
        <v>350</v>
      </c>
      <c r="C513" s="241" t="s">
        <v>6814</v>
      </c>
      <c r="D513" s="267">
        <v>7</v>
      </c>
      <c r="E513" s="109">
        <v>0</v>
      </c>
      <c r="F513" s="109">
        <f t="shared" si="31"/>
        <v>0</v>
      </c>
      <c r="G513" s="109">
        <v>0</v>
      </c>
      <c r="H513" s="109">
        <f t="shared" si="32"/>
        <v>0</v>
      </c>
      <c r="I513" s="221">
        <f t="shared" si="33"/>
        <v>0</v>
      </c>
      <c r="J513" s="109">
        <v>0</v>
      </c>
      <c r="K513" s="109"/>
      <c r="L513" s="109"/>
      <c r="M513" s="109">
        <f t="shared" si="34"/>
        <v>0</v>
      </c>
      <c r="N513" s="109"/>
      <c r="O513" s="109"/>
    </row>
    <row r="514" spans="1:15" ht="15.6" outlineLevel="2" x14ac:dyDescent="0.3">
      <c r="A514" s="289"/>
      <c r="B514" s="290" t="s">
        <v>366</v>
      </c>
      <c r="C514" s="241" t="s">
        <v>6890</v>
      </c>
      <c r="D514" s="267">
        <v>1.5</v>
      </c>
      <c r="E514" s="109">
        <v>0</v>
      </c>
      <c r="F514" s="109">
        <f t="shared" si="31"/>
        <v>0</v>
      </c>
      <c r="G514" s="109">
        <v>0</v>
      </c>
      <c r="H514" s="109">
        <f t="shared" si="32"/>
        <v>0</v>
      </c>
      <c r="I514" s="221">
        <f t="shared" si="33"/>
        <v>0</v>
      </c>
      <c r="J514" s="109">
        <v>0</v>
      </c>
      <c r="K514" s="109"/>
      <c r="L514" s="109"/>
      <c r="M514" s="109">
        <f t="shared" si="34"/>
        <v>0</v>
      </c>
      <c r="N514" s="109"/>
      <c r="O514" s="109"/>
    </row>
    <row r="515" spans="1:15" ht="26.4" outlineLevel="2" x14ac:dyDescent="0.3">
      <c r="A515" s="289"/>
      <c r="B515" s="290" t="s">
        <v>352</v>
      </c>
      <c r="C515" s="241" t="s">
        <v>6814</v>
      </c>
      <c r="D515" s="267">
        <v>1.1000000000000001</v>
      </c>
      <c r="E515" s="109">
        <v>0</v>
      </c>
      <c r="F515" s="109">
        <f t="shared" si="31"/>
        <v>0</v>
      </c>
      <c r="G515" s="109">
        <v>0</v>
      </c>
      <c r="H515" s="109">
        <f t="shared" si="32"/>
        <v>0</v>
      </c>
      <c r="I515" s="221">
        <f t="shared" si="33"/>
        <v>0</v>
      </c>
      <c r="J515" s="109">
        <v>0</v>
      </c>
      <c r="K515" s="109"/>
      <c r="L515" s="109"/>
      <c r="M515" s="109">
        <f t="shared" si="34"/>
        <v>0</v>
      </c>
      <c r="N515" s="109"/>
      <c r="O515" s="109"/>
    </row>
    <row r="516" spans="1:15" ht="26.4" outlineLevel="2" x14ac:dyDescent="0.3">
      <c r="A516" s="289"/>
      <c r="B516" s="290" t="s">
        <v>353</v>
      </c>
      <c r="C516" s="241" t="s">
        <v>6814</v>
      </c>
      <c r="D516" s="267">
        <v>7.3</v>
      </c>
      <c r="E516" s="109">
        <v>0</v>
      </c>
      <c r="F516" s="109">
        <f t="shared" si="31"/>
        <v>0</v>
      </c>
      <c r="G516" s="109">
        <v>0</v>
      </c>
      <c r="H516" s="109">
        <f t="shared" si="32"/>
        <v>0</v>
      </c>
      <c r="I516" s="221">
        <f t="shared" si="33"/>
        <v>0</v>
      </c>
      <c r="J516" s="109">
        <v>0</v>
      </c>
      <c r="K516" s="109"/>
      <c r="L516" s="109"/>
      <c r="M516" s="109">
        <f t="shared" si="34"/>
        <v>0</v>
      </c>
      <c r="N516" s="109"/>
      <c r="O516" s="109"/>
    </row>
    <row r="517" spans="1:15" ht="15.6" outlineLevel="2" x14ac:dyDescent="0.3">
      <c r="A517" s="289"/>
      <c r="B517" s="290" t="s">
        <v>354</v>
      </c>
      <c r="C517" s="241" t="s">
        <v>6814</v>
      </c>
      <c r="D517" s="267">
        <v>1.2</v>
      </c>
      <c r="E517" s="109">
        <v>0</v>
      </c>
      <c r="F517" s="109">
        <f t="shared" si="31"/>
        <v>0</v>
      </c>
      <c r="G517" s="109">
        <v>0</v>
      </c>
      <c r="H517" s="109">
        <f t="shared" si="32"/>
        <v>0</v>
      </c>
      <c r="I517" s="221">
        <f t="shared" si="33"/>
        <v>0</v>
      </c>
      <c r="J517" s="109">
        <v>0</v>
      </c>
      <c r="K517" s="109"/>
      <c r="L517" s="109"/>
      <c r="M517" s="109">
        <f t="shared" si="34"/>
        <v>0</v>
      </c>
      <c r="N517" s="109"/>
      <c r="O517" s="109"/>
    </row>
    <row r="518" spans="1:15" ht="15.6" outlineLevel="2" x14ac:dyDescent="0.3">
      <c r="A518" s="289"/>
      <c r="B518" s="290" t="s">
        <v>355</v>
      </c>
      <c r="C518" s="241" t="s">
        <v>307</v>
      </c>
      <c r="D518" s="267">
        <v>1</v>
      </c>
      <c r="E518" s="109">
        <v>0</v>
      </c>
      <c r="F518" s="109">
        <f t="shared" si="31"/>
        <v>0</v>
      </c>
      <c r="G518" s="109">
        <v>0</v>
      </c>
      <c r="H518" s="109">
        <f t="shared" si="32"/>
        <v>0</v>
      </c>
      <c r="I518" s="221">
        <f t="shared" si="33"/>
        <v>0</v>
      </c>
      <c r="J518" s="109">
        <v>0</v>
      </c>
      <c r="K518" s="109"/>
      <c r="L518" s="109"/>
      <c r="M518" s="109">
        <f t="shared" si="34"/>
        <v>0</v>
      </c>
      <c r="N518" s="109"/>
      <c r="O518" s="109"/>
    </row>
    <row r="519" spans="1:15" ht="15.6" outlineLevel="2" x14ac:dyDescent="0.3">
      <c r="A519" s="289"/>
      <c r="B519" s="290" t="s">
        <v>317</v>
      </c>
      <c r="C519" s="241"/>
      <c r="D519" s="267"/>
      <c r="E519" s="109">
        <v>0</v>
      </c>
      <c r="F519" s="109">
        <f t="shared" si="31"/>
        <v>0</v>
      </c>
      <c r="G519" s="109">
        <v>0</v>
      </c>
      <c r="H519" s="109">
        <f t="shared" si="32"/>
        <v>0</v>
      </c>
      <c r="I519" s="221">
        <f t="shared" si="33"/>
        <v>0</v>
      </c>
      <c r="J519" s="109">
        <v>0</v>
      </c>
      <c r="K519" s="109"/>
      <c r="L519" s="109"/>
      <c r="M519" s="109">
        <f t="shared" si="34"/>
        <v>0</v>
      </c>
      <c r="N519" s="109"/>
      <c r="O519" s="109"/>
    </row>
    <row r="520" spans="1:15" ht="15.6" outlineLevel="2" x14ac:dyDescent="0.3">
      <c r="A520" s="289"/>
      <c r="B520" s="290" t="s">
        <v>356</v>
      </c>
      <c r="C520" s="241" t="s">
        <v>31</v>
      </c>
      <c r="D520" s="267">
        <v>1</v>
      </c>
      <c r="E520" s="109">
        <v>0</v>
      </c>
      <c r="F520" s="109">
        <f t="shared" si="31"/>
        <v>0</v>
      </c>
      <c r="G520" s="109">
        <v>0</v>
      </c>
      <c r="H520" s="109">
        <f t="shared" si="32"/>
        <v>0</v>
      </c>
      <c r="I520" s="221">
        <f t="shared" si="33"/>
        <v>0</v>
      </c>
      <c r="J520" s="109">
        <v>0</v>
      </c>
      <c r="K520" s="109"/>
      <c r="L520" s="109"/>
      <c r="M520" s="109">
        <f t="shared" si="34"/>
        <v>0</v>
      </c>
      <c r="N520" s="109"/>
      <c r="O520" s="109"/>
    </row>
    <row r="521" spans="1:15" ht="15.6" outlineLevel="2" x14ac:dyDescent="0.3">
      <c r="A521" s="289"/>
      <c r="B521" s="290" t="s">
        <v>336</v>
      </c>
      <c r="C521" s="241" t="s">
        <v>31</v>
      </c>
      <c r="D521" s="267">
        <v>10</v>
      </c>
      <c r="E521" s="109">
        <v>0</v>
      </c>
      <c r="F521" s="109">
        <f t="shared" si="31"/>
        <v>0</v>
      </c>
      <c r="G521" s="109">
        <v>0</v>
      </c>
      <c r="H521" s="109">
        <f t="shared" si="32"/>
        <v>0</v>
      </c>
      <c r="I521" s="221">
        <f t="shared" si="33"/>
        <v>0</v>
      </c>
      <c r="J521" s="109">
        <v>0</v>
      </c>
      <c r="K521" s="109"/>
      <c r="L521" s="109"/>
      <c r="M521" s="109">
        <f t="shared" si="34"/>
        <v>0</v>
      </c>
      <c r="N521" s="109"/>
      <c r="O521" s="109"/>
    </row>
    <row r="522" spans="1:15" ht="15.6" outlineLevel="2" x14ac:dyDescent="0.3">
      <c r="A522" s="289"/>
      <c r="B522" s="290" t="s">
        <v>337</v>
      </c>
      <c r="C522" s="241" t="s">
        <v>31</v>
      </c>
      <c r="D522" s="267">
        <v>10</v>
      </c>
      <c r="E522" s="109">
        <v>0</v>
      </c>
      <c r="F522" s="109">
        <f t="shared" si="31"/>
        <v>0</v>
      </c>
      <c r="G522" s="109">
        <v>0</v>
      </c>
      <c r="H522" s="109">
        <f t="shared" si="32"/>
        <v>0</v>
      </c>
      <c r="I522" s="221">
        <f t="shared" si="33"/>
        <v>0</v>
      </c>
      <c r="J522" s="109">
        <v>0</v>
      </c>
      <c r="K522" s="109"/>
      <c r="L522" s="109"/>
      <c r="M522" s="109">
        <f t="shared" si="34"/>
        <v>0</v>
      </c>
      <c r="N522" s="109"/>
      <c r="O522" s="109"/>
    </row>
    <row r="523" spans="1:15" ht="15.6" outlineLevel="2" x14ac:dyDescent="0.3">
      <c r="A523" s="289"/>
      <c r="B523" s="290" t="s">
        <v>338</v>
      </c>
      <c r="C523" s="241" t="s">
        <v>6814</v>
      </c>
      <c r="D523" s="267">
        <v>195</v>
      </c>
      <c r="E523" s="109">
        <v>0</v>
      </c>
      <c r="F523" s="109">
        <f t="shared" si="31"/>
        <v>0</v>
      </c>
      <c r="G523" s="109">
        <v>0</v>
      </c>
      <c r="H523" s="109">
        <f t="shared" si="32"/>
        <v>0</v>
      </c>
      <c r="I523" s="221">
        <f t="shared" si="33"/>
        <v>0</v>
      </c>
      <c r="J523" s="109">
        <v>0</v>
      </c>
      <c r="K523" s="109"/>
      <c r="L523" s="109"/>
      <c r="M523" s="109">
        <f t="shared" si="34"/>
        <v>0</v>
      </c>
      <c r="N523" s="109"/>
      <c r="O523" s="109"/>
    </row>
    <row r="524" spans="1:15" ht="15.6" outlineLevel="2" x14ac:dyDescent="0.3">
      <c r="A524" s="289"/>
      <c r="B524" s="290" t="s">
        <v>339</v>
      </c>
      <c r="C524" s="241" t="s">
        <v>6890</v>
      </c>
      <c r="D524" s="267">
        <v>38.6</v>
      </c>
      <c r="E524" s="109">
        <v>0</v>
      </c>
      <c r="F524" s="109">
        <f t="shared" si="31"/>
        <v>0</v>
      </c>
      <c r="G524" s="109">
        <v>0</v>
      </c>
      <c r="H524" s="109">
        <f t="shared" si="32"/>
        <v>0</v>
      </c>
      <c r="I524" s="221">
        <f t="shared" si="33"/>
        <v>0</v>
      </c>
      <c r="J524" s="109">
        <v>0</v>
      </c>
      <c r="K524" s="109"/>
      <c r="L524" s="109"/>
      <c r="M524" s="109">
        <f t="shared" si="34"/>
        <v>0</v>
      </c>
      <c r="N524" s="109"/>
      <c r="O524" s="109"/>
    </row>
    <row r="525" spans="1:15" ht="15.6" outlineLevel="2" x14ac:dyDescent="0.3">
      <c r="A525" s="289"/>
      <c r="B525" s="290" t="s">
        <v>363</v>
      </c>
      <c r="C525" s="241" t="s">
        <v>6890</v>
      </c>
      <c r="D525" s="267">
        <v>11.1</v>
      </c>
      <c r="E525" s="109">
        <v>0</v>
      </c>
      <c r="F525" s="109">
        <f t="shared" si="31"/>
        <v>0</v>
      </c>
      <c r="G525" s="109">
        <v>0</v>
      </c>
      <c r="H525" s="109">
        <f t="shared" si="32"/>
        <v>0</v>
      </c>
      <c r="I525" s="221">
        <f t="shared" si="33"/>
        <v>0</v>
      </c>
      <c r="J525" s="109">
        <v>0</v>
      </c>
      <c r="K525" s="109"/>
      <c r="L525" s="109"/>
      <c r="M525" s="109">
        <f t="shared" si="34"/>
        <v>0</v>
      </c>
      <c r="N525" s="109"/>
      <c r="O525" s="109"/>
    </row>
    <row r="526" spans="1:15" ht="15.6" outlineLevel="2" x14ac:dyDescent="0.3">
      <c r="A526" s="289"/>
      <c r="B526" s="290" t="s">
        <v>340</v>
      </c>
      <c r="C526" s="241" t="s">
        <v>6890</v>
      </c>
      <c r="D526" s="267">
        <v>36.1</v>
      </c>
      <c r="E526" s="109">
        <v>0</v>
      </c>
      <c r="F526" s="109">
        <f t="shared" si="31"/>
        <v>0</v>
      </c>
      <c r="G526" s="109">
        <v>0</v>
      </c>
      <c r="H526" s="109">
        <f t="shared" si="32"/>
        <v>0</v>
      </c>
      <c r="I526" s="221">
        <f t="shared" si="33"/>
        <v>0</v>
      </c>
      <c r="J526" s="109">
        <v>0</v>
      </c>
      <c r="K526" s="109"/>
      <c r="L526" s="109"/>
      <c r="M526" s="109">
        <f t="shared" si="34"/>
        <v>0</v>
      </c>
      <c r="N526" s="109"/>
      <c r="O526" s="109"/>
    </row>
    <row r="527" spans="1:15" ht="15.6" outlineLevel="2" x14ac:dyDescent="0.3">
      <c r="A527" s="289"/>
      <c r="B527" s="290" t="s">
        <v>364</v>
      </c>
      <c r="C527" s="241" t="s">
        <v>6890</v>
      </c>
      <c r="D527" s="267">
        <v>12.5</v>
      </c>
      <c r="E527" s="109">
        <v>0</v>
      </c>
      <c r="F527" s="109">
        <f t="shared" si="31"/>
        <v>0</v>
      </c>
      <c r="G527" s="109">
        <v>0</v>
      </c>
      <c r="H527" s="109">
        <f t="shared" si="32"/>
        <v>0</v>
      </c>
      <c r="I527" s="221">
        <f t="shared" si="33"/>
        <v>0</v>
      </c>
      <c r="J527" s="109">
        <v>0</v>
      </c>
      <c r="K527" s="109"/>
      <c r="L527" s="109"/>
      <c r="M527" s="109">
        <f t="shared" si="34"/>
        <v>0</v>
      </c>
      <c r="N527" s="109"/>
      <c r="O527" s="109"/>
    </row>
    <row r="528" spans="1:15" ht="15.6" outlineLevel="2" x14ac:dyDescent="0.3">
      <c r="A528" s="289"/>
      <c r="B528" s="290" t="s">
        <v>341</v>
      </c>
      <c r="C528" s="241" t="s">
        <v>6814</v>
      </c>
      <c r="D528" s="267">
        <v>32.200000000000003</v>
      </c>
      <c r="E528" s="109">
        <v>0</v>
      </c>
      <c r="F528" s="109">
        <f t="shared" si="31"/>
        <v>0</v>
      </c>
      <c r="G528" s="109">
        <v>0</v>
      </c>
      <c r="H528" s="109">
        <f t="shared" si="32"/>
        <v>0</v>
      </c>
      <c r="I528" s="221">
        <f t="shared" si="33"/>
        <v>0</v>
      </c>
      <c r="J528" s="109">
        <v>0</v>
      </c>
      <c r="K528" s="109"/>
      <c r="L528" s="109"/>
      <c r="M528" s="109">
        <f t="shared" si="34"/>
        <v>0</v>
      </c>
      <c r="N528" s="109"/>
      <c r="O528" s="109"/>
    </row>
    <row r="529" spans="1:15" ht="15.6" outlineLevel="2" x14ac:dyDescent="0.3">
      <c r="A529" s="289"/>
      <c r="B529" s="290" t="s">
        <v>342</v>
      </c>
      <c r="C529" s="241" t="s">
        <v>6814</v>
      </c>
      <c r="D529" s="267">
        <v>94</v>
      </c>
      <c r="E529" s="109">
        <v>0</v>
      </c>
      <c r="F529" s="109">
        <f t="shared" si="31"/>
        <v>0</v>
      </c>
      <c r="G529" s="109">
        <v>0</v>
      </c>
      <c r="H529" s="109">
        <f t="shared" si="32"/>
        <v>0</v>
      </c>
      <c r="I529" s="221">
        <f t="shared" si="33"/>
        <v>0</v>
      </c>
      <c r="J529" s="109">
        <v>0</v>
      </c>
      <c r="K529" s="109"/>
      <c r="L529" s="109"/>
      <c r="M529" s="109">
        <f t="shared" si="34"/>
        <v>0</v>
      </c>
      <c r="N529" s="109"/>
      <c r="O529" s="109"/>
    </row>
    <row r="530" spans="1:15" ht="15.6" outlineLevel="2" x14ac:dyDescent="0.3">
      <c r="A530" s="289"/>
      <c r="B530" s="290" t="s">
        <v>365</v>
      </c>
      <c r="C530" s="241" t="s">
        <v>6890</v>
      </c>
      <c r="D530" s="267">
        <v>29.9</v>
      </c>
      <c r="E530" s="109">
        <v>0</v>
      </c>
      <c r="F530" s="109">
        <f t="shared" si="31"/>
        <v>0</v>
      </c>
      <c r="G530" s="109">
        <v>0</v>
      </c>
      <c r="H530" s="109">
        <f t="shared" si="32"/>
        <v>0</v>
      </c>
      <c r="I530" s="221">
        <f t="shared" si="33"/>
        <v>0</v>
      </c>
      <c r="J530" s="109">
        <v>0</v>
      </c>
      <c r="K530" s="109"/>
      <c r="L530" s="109"/>
      <c r="M530" s="109">
        <f t="shared" si="34"/>
        <v>0</v>
      </c>
      <c r="N530" s="109"/>
      <c r="O530" s="109"/>
    </row>
    <row r="531" spans="1:15" ht="15.6" outlineLevel="2" x14ac:dyDescent="0.3">
      <c r="A531" s="289"/>
      <c r="B531" s="290" t="s">
        <v>346</v>
      </c>
      <c r="C531" s="241" t="s">
        <v>6814</v>
      </c>
      <c r="D531" s="267">
        <v>15.5</v>
      </c>
      <c r="E531" s="109">
        <v>0</v>
      </c>
      <c r="F531" s="109">
        <f t="shared" si="31"/>
        <v>0</v>
      </c>
      <c r="G531" s="109">
        <v>0</v>
      </c>
      <c r="H531" s="109">
        <f t="shared" si="32"/>
        <v>0</v>
      </c>
      <c r="I531" s="221">
        <f t="shared" si="33"/>
        <v>0</v>
      </c>
      <c r="J531" s="109">
        <v>0</v>
      </c>
      <c r="K531" s="109"/>
      <c r="L531" s="109"/>
      <c r="M531" s="109">
        <f t="shared" si="34"/>
        <v>0</v>
      </c>
      <c r="N531" s="109"/>
      <c r="O531" s="109"/>
    </row>
    <row r="532" spans="1:15" ht="15.6" outlineLevel="2" x14ac:dyDescent="0.3">
      <c r="A532" s="289"/>
      <c r="B532" s="290" t="s">
        <v>350</v>
      </c>
      <c r="C532" s="241" t="s">
        <v>6814</v>
      </c>
      <c r="D532" s="267">
        <v>7</v>
      </c>
      <c r="E532" s="109">
        <v>0</v>
      </c>
      <c r="F532" s="109">
        <f t="shared" ref="F532:F595" si="35">E532*D532</f>
        <v>0</v>
      </c>
      <c r="G532" s="109">
        <v>0</v>
      </c>
      <c r="H532" s="109">
        <f t="shared" ref="H532:H595" si="36">G532*D532</f>
        <v>0</v>
      </c>
      <c r="I532" s="221">
        <f t="shared" si="33"/>
        <v>0</v>
      </c>
      <c r="J532" s="109">
        <v>0</v>
      </c>
      <c r="K532" s="109"/>
      <c r="L532" s="109"/>
      <c r="M532" s="109">
        <f t="shared" si="34"/>
        <v>0</v>
      </c>
      <c r="N532" s="109"/>
      <c r="O532" s="109"/>
    </row>
    <row r="533" spans="1:15" ht="15.6" outlineLevel="2" x14ac:dyDescent="0.3">
      <c r="A533" s="289"/>
      <c r="B533" s="290" t="s">
        <v>366</v>
      </c>
      <c r="C533" s="241" t="s">
        <v>6890</v>
      </c>
      <c r="D533" s="267">
        <v>1.5</v>
      </c>
      <c r="E533" s="109">
        <v>0</v>
      </c>
      <c r="F533" s="109">
        <f t="shared" si="35"/>
        <v>0</v>
      </c>
      <c r="G533" s="109">
        <v>0</v>
      </c>
      <c r="H533" s="109">
        <f t="shared" si="36"/>
        <v>0</v>
      </c>
      <c r="I533" s="221">
        <f t="shared" si="33"/>
        <v>0</v>
      </c>
      <c r="J533" s="109">
        <v>0</v>
      </c>
      <c r="K533" s="109"/>
      <c r="L533" s="109"/>
      <c r="M533" s="109">
        <f t="shared" si="34"/>
        <v>0</v>
      </c>
      <c r="N533" s="109"/>
      <c r="O533" s="109"/>
    </row>
    <row r="534" spans="1:15" ht="26.4" outlineLevel="2" x14ac:dyDescent="0.3">
      <c r="A534" s="289"/>
      <c r="B534" s="290" t="s">
        <v>352</v>
      </c>
      <c r="C534" s="241" t="s">
        <v>6814</v>
      </c>
      <c r="D534" s="267">
        <v>1.3</v>
      </c>
      <c r="E534" s="109">
        <v>0</v>
      </c>
      <c r="F534" s="109">
        <f t="shared" si="35"/>
        <v>0</v>
      </c>
      <c r="G534" s="109">
        <v>0</v>
      </c>
      <c r="H534" s="109">
        <f t="shared" si="36"/>
        <v>0</v>
      </c>
      <c r="I534" s="221">
        <f t="shared" si="33"/>
        <v>0</v>
      </c>
      <c r="J534" s="109">
        <v>0</v>
      </c>
      <c r="K534" s="109"/>
      <c r="L534" s="109"/>
      <c r="M534" s="109">
        <f t="shared" si="34"/>
        <v>0</v>
      </c>
      <c r="N534" s="109"/>
      <c r="O534" s="109"/>
    </row>
    <row r="535" spans="1:15" ht="26.4" outlineLevel="2" x14ac:dyDescent="0.3">
      <c r="A535" s="289"/>
      <c r="B535" s="290" t="s">
        <v>353</v>
      </c>
      <c r="C535" s="241" t="s">
        <v>6814</v>
      </c>
      <c r="D535" s="267">
        <v>7.3</v>
      </c>
      <c r="E535" s="109">
        <v>0</v>
      </c>
      <c r="F535" s="109">
        <f t="shared" si="35"/>
        <v>0</v>
      </c>
      <c r="G535" s="109">
        <v>0</v>
      </c>
      <c r="H535" s="109">
        <f t="shared" si="36"/>
        <v>0</v>
      </c>
      <c r="I535" s="221">
        <f t="shared" si="33"/>
        <v>0</v>
      </c>
      <c r="J535" s="109">
        <v>0</v>
      </c>
      <c r="K535" s="109"/>
      <c r="L535" s="109"/>
      <c r="M535" s="109">
        <f t="shared" si="34"/>
        <v>0</v>
      </c>
      <c r="N535" s="109"/>
      <c r="O535" s="109"/>
    </row>
    <row r="536" spans="1:15" ht="15.6" outlineLevel="2" x14ac:dyDescent="0.3">
      <c r="A536" s="289"/>
      <c r="B536" s="290" t="s">
        <v>354</v>
      </c>
      <c r="C536" s="241" t="s">
        <v>6814</v>
      </c>
      <c r="D536" s="267">
        <v>1.2</v>
      </c>
      <c r="E536" s="109">
        <v>0</v>
      </c>
      <c r="F536" s="109">
        <f t="shared" si="35"/>
        <v>0</v>
      </c>
      <c r="G536" s="109">
        <v>0</v>
      </c>
      <c r="H536" s="109">
        <f t="shared" si="36"/>
        <v>0</v>
      </c>
      <c r="I536" s="221">
        <f t="shared" si="33"/>
        <v>0</v>
      </c>
      <c r="J536" s="109">
        <v>0</v>
      </c>
      <c r="K536" s="109"/>
      <c r="L536" s="109"/>
      <c r="M536" s="109">
        <f t="shared" si="34"/>
        <v>0</v>
      </c>
      <c r="N536" s="109"/>
      <c r="O536" s="109"/>
    </row>
    <row r="537" spans="1:15" ht="15.6" outlineLevel="2" x14ac:dyDescent="0.3">
      <c r="A537" s="289"/>
      <c r="B537" s="290" t="s">
        <v>355</v>
      </c>
      <c r="C537" s="241" t="s">
        <v>307</v>
      </c>
      <c r="D537" s="267">
        <v>1</v>
      </c>
      <c r="E537" s="109">
        <v>0</v>
      </c>
      <c r="F537" s="109">
        <f t="shared" si="35"/>
        <v>0</v>
      </c>
      <c r="G537" s="109">
        <v>0</v>
      </c>
      <c r="H537" s="109">
        <f t="shared" si="36"/>
        <v>0</v>
      </c>
      <c r="I537" s="221">
        <f t="shared" si="33"/>
        <v>0</v>
      </c>
      <c r="J537" s="109">
        <v>0</v>
      </c>
      <c r="K537" s="109"/>
      <c r="L537" s="109"/>
      <c r="M537" s="109">
        <f t="shared" si="34"/>
        <v>0</v>
      </c>
      <c r="N537" s="109"/>
      <c r="O537" s="109"/>
    </row>
    <row r="538" spans="1:15" ht="15.6" outlineLevel="2" x14ac:dyDescent="0.3">
      <c r="A538" s="289"/>
      <c r="B538" s="290" t="s">
        <v>319</v>
      </c>
      <c r="C538" s="241"/>
      <c r="D538" s="267"/>
      <c r="E538" s="109">
        <v>0</v>
      </c>
      <c r="F538" s="109">
        <f t="shared" si="35"/>
        <v>0</v>
      </c>
      <c r="G538" s="109">
        <v>0</v>
      </c>
      <c r="H538" s="109">
        <f t="shared" si="36"/>
        <v>0</v>
      </c>
      <c r="I538" s="221">
        <f t="shared" si="33"/>
        <v>0</v>
      </c>
      <c r="J538" s="109">
        <v>0</v>
      </c>
      <c r="K538" s="109"/>
      <c r="L538" s="109"/>
      <c r="M538" s="109">
        <f t="shared" si="34"/>
        <v>0</v>
      </c>
      <c r="N538" s="109"/>
      <c r="O538" s="109"/>
    </row>
    <row r="539" spans="1:15" ht="15.6" outlineLevel="2" x14ac:dyDescent="0.3">
      <c r="A539" s="289"/>
      <c r="B539" s="290" t="s">
        <v>356</v>
      </c>
      <c r="C539" s="241" t="s">
        <v>31</v>
      </c>
      <c r="D539" s="267">
        <v>1</v>
      </c>
      <c r="E539" s="109">
        <v>0</v>
      </c>
      <c r="F539" s="109">
        <f t="shared" si="35"/>
        <v>0</v>
      </c>
      <c r="G539" s="109">
        <v>0</v>
      </c>
      <c r="H539" s="109">
        <f t="shared" si="36"/>
        <v>0</v>
      </c>
      <c r="I539" s="221">
        <f t="shared" si="33"/>
        <v>0</v>
      </c>
      <c r="J539" s="109">
        <v>0</v>
      </c>
      <c r="K539" s="109"/>
      <c r="L539" s="109"/>
      <c r="M539" s="109">
        <f t="shared" si="34"/>
        <v>0</v>
      </c>
      <c r="N539" s="109"/>
      <c r="O539" s="109"/>
    </row>
    <row r="540" spans="1:15" ht="15.6" outlineLevel="2" x14ac:dyDescent="0.3">
      <c r="A540" s="289"/>
      <c r="B540" s="290" t="s">
        <v>336</v>
      </c>
      <c r="C540" s="241" t="s">
        <v>31</v>
      </c>
      <c r="D540" s="267">
        <v>10</v>
      </c>
      <c r="E540" s="109">
        <v>0</v>
      </c>
      <c r="F540" s="109">
        <f t="shared" si="35"/>
        <v>0</v>
      </c>
      <c r="G540" s="109">
        <v>0</v>
      </c>
      <c r="H540" s="109">
        <f t="shared" si="36"/>
        <v>0</v>
      </c>
      <c r="I540" s="221">
        <f t="shared" si="33"/>
        <v>0</v>
      </c>
      <c r="J540" s="109">
        <v>0</v>
      </c>
      <c r="K540" s="109"/>
      <c r="L540" s="109"/>
      <c r="M540" s="109">
        <f t="shared" si="34"/>
        <v>0</v>
      </c>
      <c r="N540" s="109"/>
      <c r="O540" s="109"/>
    </row>
    <row r="541" spans="1:15" ht="15.6" outlineLevel="2" x14ac:dyDescent="0.3">
      <c r="A541" s="289"/>
      <c r="B541" s="290" t="s">
        <v>337</v>
      </c>
      <c r="C541" s="241" t="s">
        <v>31</v>
      </c>
      <c r="D541" s="267">
        <v>10</v>
      </c>
      <c r="E541" s="109">
        <v>0</v>
      </c>
      <c r="F541" s="109">
        <f t="shared" si="35"/>
        <v>0</v>
      </c>
      <c r="G541" s="109">
        <v>0</v>
      </c>
      <c r="H541" s="109">
        <f t="shared" si="36"/>
        <v>0</v>
      </c>
      <c r="I541" s="221">
        <f t="shared" si="33"/>
        <v>0</v>
      </c>
      <c r="J541" s="109">
        <v>0</v>
      </c>
      <c r="K541" s="109"/>
      <c r="L541" s="109"/>
      <c r="M541" s="109">
        <f t="shared" si="34"/>
        <v>0</v>
      </c>
      <c r="N541" s="109"/>
      <c r="O541" s="109"/>
    </row>
    <row r="542" spans="1:15" ht="15.6" outlineLevel="2" x14ac:dyDescent="0.3">
      <c r="A542" s="289"/>
      <c r="B542" s="290" t="s">
        <v>338</v>
      </c>
      <c r="C542" s="241" t="s">
        <v>6814</v>
      </c>
      <c r="D542" s="267">
        <v>144</v>
      </c>
      <c r="E542" s="109">
        <v>0</v>
      </c>
      <c r="F542" s="109">
        <f t="shared" si="35"/>
        <v>0</v>
      </c>
      <c r="G542" s="109">
        <v>0</v>
      </c>
      <c r="H542" s="109">
        <f t="shared" si="36"/>
        <v>0</v>
      </c>
      <c r="I542" s="221">
        <f t="shared" ref="I542:I605" si="37">H542+F542</f>
        <v>0</v>
      </c>
      <c r="J542" s="109">
        <v>0</v>
      </c>
      <c r="K542" s="109"/>
      <c r="L542" s="109"/>
      <c r="M542" s="109">
        <f t="shared" si="34"/>
        <v>0</v>
      </c>
      <c r="N542" s="109"/>
      <c r="O542" s="109"/>
    </row>
    <row r="543" spans="1:15" ht="15.6" outlineLevel="2" x14ac:dyDescent="0.3">
      <c r="A543" s="289"/>
      <c r="B543" s="290" t="s">
        <v>339</v>
      </c>
      <c r="C543" s="241" t="s">
        <v>6890</v>
      </c>
      <c r="D543" s="267">
        <v>38.4</v>
      </c>
      <c r="E543" s="109">
        <v>0</v>
      </c>
      <c r="F543" s="109">
        <f t="shared" si="35"/>
        <v>0</v>
      </c>
      <c r="G543" s="109">
        <v>0</v>
      </c>
      <c r="H543" s="109">
        <f t="shared" si="36"/>
        <v>0</v>
      </c>
      <c r="I543" s="221">
        <f t="shared" si="37"/>
        <v>0</v>
      </c>
      <c r="J543" s="109">
        <v>0</v>
      </c>
      <c r="K543" s="109"/>
      <c r="L543" s="109"/>
      <c r="M543" s="109">
        <f t="shared" si="34"/>
        <v>0</v>
      </c>
      <c r="N543" s="109"/>
      <c r="O543" s="109"/>
    </row>
    <row r="544" spans="1:15" ht="15.6" outlineLevel="2" x14ac:dyDescent="0.3">
      <c r="A544" s="289"/>
      <c r="B544" s="290" t="s">
        <v>363</v>
      </c>
      <c r="C544" s="241" t="s">
        <v>6890</v>
      </c>
      <c r="D544" s="267">
        <v>24.9</v>
      </c>
      <c r="E544" s="109">
        <v>0</v>
      </c>
      <c r="F544" s="109">
        <f t="shared" si="35"/>
        <v>0</v>
      </c>
      <c r="G544" s="109">
        <v>0</v>
      </c>
      <c r="H544" s="109">
        <f t="shared" si="36"/>
        <v>0</v>
      </c>
      <c r="I544" s="221">
        <f t="shared" si="37"/>
        <v>0</v>
      </c>
      <c r="J544" s="109">
        <v>0</v>
      </c>
      <c r="K544" s="109"/>
      <c r="L544" s="109"/>
      <c r="M544" s="109">
        <f t="shared" si="34"/>
        <v>0</v>
      </c>
      <c r="N544" s="109"/>
      <c r="O544" s="109"/>
    </row>
    <row r="545" spans="1:15" ht="15.6" outlineLevel="2" x14ac:dyDescent="0.3">
      <c r="A545" s="289"/>
      <c r="B545" s="290" t="s">
        <v>340</v>
      </c>
      <c r="C545" s="241" t="s">
        <v>6890</v>
      </c>
      <c r="D545" s="267">
        <v>15.2</v>
      </c>
      <c r="E545" s="109">
        <v>0</v>
      </c>
      <c r="F545" s="109">
        <f t="shared" si="35"/>
        <v>0</v>
      </c>
      <c r="G545" s="109">
        <v>0</v>
      </c>
      <c r="H545" s="109">
        <f t="shared" si="36"/>
        <v>0</v>
      </c>
      <c r="I545" s="221">
        <f t="shared" si="37"/>
        <v>0</v>
      </c>
      <c r="J545" s="109">
        <v>0</v>
      </c>
      <c r="K545" s="109"/>
      <c r="L545" s="109"/>
      <c r="M545" s="109">
        <f t="shared" si="34"/>
        <v>0</v>
      </c>
      <c r="N545" s="109"/>
      <c r="O545" s="109"/>
    </row>
    <row r="546" spans="1:15" ht="15.6" outlineLevel="2" x14ac:dyDescent="0.3">
      <c r="A546" s="289"/>
      <c r="B546" s="290" t="s">
        <v>341</v>
      </c>
      <c r="C546" s="241" t="s">
        <v>6814</v>
      </c>
      <c r="D546" s="267">
        <v>27.2</v>
      </c>
      <c r="E546" s="109">
        <v>0</v>
      </c>
      <c r="F546" s="109">
        <f t="shared" si="35"/>
        <v>0</v>
      </c>
      <c r="G546" s="109">
        <v>0</v>
      </c>
      <c r="H546" s="109">
        <f t="shared" si="36"/>
        <v>0</v>
      </c>
      <c r="I546" s="221">
        <f t="shared" si="37"/>
        <v>0</v>
      </c>
      <c r="J546" s="109">
        <v>0</v>
      </c>
      <c r="K546" s="109"/>
      <c r="L546" s="109"/>
      <c r="M546" s="109">
        <f t="shared" si="34"/>
        <v>0</v>
      </c>
      <c r="N546" s="109"/>
      <c r="O546" s="109"/>
    </row>
    <row r="547" spans="1:15" ht="15.6" outlineLevel="2" x14ac:dyDescent="0.3">
      <c r="A547" s="289"/>
      <c r="B547" s="290" t="s">
        <v>342</v>
      </c>
      <c r="C547" s="241" t="s">
        <v>6814</v>
      </c>
      <c r="D547" s="267">
        <v>94</v>
      </c>
      <c r="E547" s="109">
        <v>0</v>
      </c>
      <c r="F547" s="109">
        <f t="shared" si="35"/>
        <v>0</v>
      </c>
      <c r="G547" s="109">
        <v>0</v>
      </c>
      <c r="H547" s="109">
        <f t="shared" si="36"/>
        <v>0</v>
      </c>
      <c r="I547" s="221">
        <f t="shared" si="37"/>
        <v>0</v>
      </c>
      <c r="J547" s="109">
        <v>0</v>
      </c>
      <c r="K547" s="109"/>
      <c r="L547" s="109"/>
      <c r="M547" s="109">
        <f t="shared" si="34"/>
        <v>0</v>
      </c>
      <c r="N547" s="109"/>
      <c r="O547" s="109"/>
    </row>
    <row r="548" spans="1:15" ht="15.6" outlineLevel="2" x14ac:dyDescent="0.3">
      <c r="A548" s="289"/>
      <c r="B548" s="290" t="s">
        <v>365</v>
      </c>
      <c r="C548" s="241" t="s">
        <v>6890</v>
      </c>
      <c r="D548" s="267">
        <v>29.8</v>
      </c>
      <c r="E548" s="109">
        <v>0</v>
      </c>
      <c r="F548" s="109">
        <f t="shared" si="35"/>
        <v>0</v>
      </c>
      <c r="G548" s="109">
        <v>0</v>
      </c>
      <c r="H548" s="109">
        <f t="shared" si="36"/>
        <v>0</v>
      </c>
      <c r="I548" s="221">
        <f t="shared" si="37"/>
        <v>0</v>
      </c>
      <c r="J548" s="109">
        <v>0</v>
      </c>
      <c r="K548" s="109"/>
      <c r="L548" s="109"/>
      <c r="M548" s="109">
        <f t="shared" si="34"/>
        <v>0</v>
      </c>
      <c r="N548" s="109"/>
      <c r="O548" s="109"/>
    </row>
    <row r="549" spans="1:15" ht="15.6" outlineLevel="2" x14ac:dyDescent="0.3">
      <c r="A549" s="289"/>
      <c r="B549" s="290" t="s">
        <v>346</v>
      </c>
      <c r="C549" s="241" t="s">
        <v>6814</v>
      </c>
      <c r="D549" s="267">
        <v>17.8</v>
      </c>
      <c r="E549" s="109">
        <v>0</v>
      </c>
      <c r="F549" s="109">
        <f t="shared" si="35"/>
        <v>0</v>
      </c>
      <c r="G549" s="109">
        <v>0</v>
      </c>
      <c r="H549" s="109">
        <f t="shared" si="36"/>
        <v>0</v>
      </c>
      <c r="I549" s="221">
        <f t="shared" si="37"/>
        <v>0</v>
      </c>
      <c r="J549" s="109">
        <v>0</v>
      </c>
      <c r="K549" s="109"/>
      <c r="L549" s="109"/>
      <c r="M549" s="109">
        <f t="shared" si="34"/>
        <v>0</v>
      </c>
      <c r="N549" s="109"/>
      <c r="O549" s="109"/>
    </row>
    <row r="550" spans="1:15" ht="15.6" outlineLevel="2" x14ac:dyDescent="0.3">
      <c r="A550" s="289"/>
      <c r="B550" s="290" t="s">
        <v>350</v>
      </c>
      <c r="C550" s="241" t="s">
        <v>6814</v>
      </c>
      <c r="D550" s="267">
        <v>7</v>
      </c>
      <c r="E550" s="109">
        <v>0</v>
      </c>
      <c r="F550" s="109">
        <f t="shared" si="35"/>
        <v>0</v>
      </c>
      <c r="G550" s="109">
        <v>0</v>
      </c>
      <c r="H550" s="109">
        <f t="shared" si="36"/>
        <v>0</v>
      </c>
      <c r="I550" s="221">
        <f t="shared" si="37"/>
        <v>0</v>
      </c>
      <c r="J550" s="109">
        <v>0</v>
      </c>
      <c r="K550" s="109"/>
      <c r="L550" s="109"/>
      <c r="M550" s="109">
        <f t="shared" si="34"/>
        <v>0</v>
      </c>
      <c r="N550" s="109"/>
      <c r="O550" s="109"/>
    </row>
    <row r="551" spans="1:15" ht="15.6" outlineLevel="2" x14ac:dyDescent="0.3">
      <c r="A551" s="289"/>
      <c r="B551" s="290" t="s">
        <v>366</v>
      </c>
      <c r="C551" s="241" t="s">
        <v>6890</v>
      </c>
      <c r="D551" s="267">
        <v>1.5</v>
      </c>
      <c r="E551" s="109">
        <v>0</v>
      </c>
      <c r="F551" s="109">
        <f t="shared" si="35"/>
        <v>0</v>
      </c>
      <c r="G551" s="109">
        <v>0</v>
      </c>
      <c r="H551" s="109">
        <f t="shared" si="36"/>
        <v>0</v>
      </c>
      <c r="I551" s="221">
        <f t="shared" si="37"/>
        <v>0</v>
      </c>
      <c r="J551" s="109">
        <v>0</v>
      </c>
      <c r="K551" s="109"/>
      <c r="L551" s="109"/>
      <c r="M551" s="109">
        <f t="shared" si="34"/>
        <v>0</v>
      </c>
      <c r="N551" s="109"/>
      <c r="O551" s="109"/>
    </row>
    <row r="552" spans="1:15" ht="26.4" outlineLevel="2" x14ac:dyDescent="0.3">
      <c r="A552" s="289"/>
      <c r="B552" s="290" t="s">
        <v>352</v>
      </c>
      <c r="C552" s="241" t="s">
        <v>6814</v>
      </c>
      <c r="D552" s="267">
        <v>1.4000000000000001</v>
      </c>
      <c r="E552" s="109">
        <v>0</v>
      </c>
      <c r="F552" s="109">
        <f t="shared" si="35"/>
        <v>0</v>
      </c>
      <c r="G552" s="109">
        <v>0</v>
      </c>
      <c r="H552" s="109">
        <f t="shared" si="36"/>
        <v>0</v>
      </c>
      <c r="I552" s="221">
        <f t="shared" si="37"/>
        <v>0</v>
      </c>
      <c r="J552" s="109">
        <v>0</v>
      </c>
      <c r="K552" s="109"/>
      <c r="L552" s="109"/>
      <c r="M552" s="109">
        <f t="shared" si="34"/>
        <v>0</v>
      </c>
      <c r="N552" s="109"/>
      <c r="O552" s="109"/>
    </row>
    <row r="553" spans="1:15" ht="26.4" outlineLevel="2" x14ac:dyDescent="0.3">
      <c r="A553" s="289"/>
      <c r="B553" s="290" t="s">
        <v>353</v>
      </c>
      <c r="C553" s="241" t="s">
        <v>6814</v>
      </c>
      <c r="D553" s="267">
        <v>7.3</v>
      </c>
      <c r="E553" s="109">
        <v>0</v>
      </c>
      <c r="F553" s="109">
        <f t="shared" si="35"/>
        <v>0</v>
      </c>
      <c r="G553" s="109">
        <v>0</v>
      </c>
      <c r="H553" s="109">
        <f t="shared" si="36"/>
        <v>0</v>
      </c>
      <c r="I553" s="221">
        <f t="shared" si="37"/>
        <v>0</v>
      </c>
      <c r="J553" s="109">
        <v>0</v>
      </c>
      <c r="K553" s="109"/>
      <c r="L553" s="109"/>
      <c r="M553" s="109">
        <f t="shared" si="34"/>
        <v>0</v>
      </c>
      <c r="N553" s="109"/>
      <c r="O553" s="109"/>
    </row>
    <row r="554" spans="1:15" ht="15.6" outlineLevel="2" x14ac:dyDescent="0.3">
      <c r="A554" s="289"/>
      <c r="B554" s="290" t="s">
        <v>354</v>
      </c>
      <c r="C554" s="241" t="s">
        <v>6814</v>
      </c>
      <c r="D554" s="267">
        <v>1.2</v>
      </c>
      <c r="E554" s="109">
        <v>0</v>
      </c>
      <c r="F554" s="109">
        <f t="shared" si="35"/>
        <v>0</v>
      </c>
      <c r="G554" s="109">
        <v>0</v>
      </c>
      <c r="H554" s="109">
        <f t="shared" si="36"/>
        <v>0</v>
      </c>
      <c r="I554" s="221">
        <f t="shared" si="37"/>
        <v>0</v>
      </c>
      <c r="J554" s="109">
        <v>0</v>
      </c>
      <c r="K554" s="109"/>
      <c r="L554" s="109"/>
      <c r="M554" s="109">
        <f t="shared" si="34"/>
        <v>0</v>
      </c>
      <c r="N554" s="109"/>
      <c r="O554" s="109"/>
    </row>
    <row r="555" spans="1:15" ht="15.6" outlineLevel="2" x14ac:dyDescent="0.3">
      <c r="A555" s="289"/>
      <c r="B555" s="290" t="s">
        <v>355</v>
      </c>
      <c r="C555" s="241" t="s">
        <v>307</v>
      </c>
      <c r="D555" s="267">
        <v>1</v>
      </c>
      <c r="E555" s="109">
        <v>0</v>
      </c>
      <c r="F555" s="109">
        <f t="shared" si="35"/>
        <v>0</v>
      </c>
      <c r="G555" s="109">
        <v>0</v>
      </c>
      <c r="H555" s="109">
        <f t="shared" si="36"/>
        <v>0</v>
      </c>
      <c r="I555" s="221">
        <f t="shared" si="37"/>
        <v>0</v>
      </c>
      <c r="J555" s="109">
        <v>0</v>
      </c>
      <c r="K555" s="109"/>
      <c r="L555" s="109"/>
      <c r="M555" s="109">
        <f t="shared" si="34"/>
        <v>0</v>
      </c>
      <c r="N555" s="109"/>
      <c r="O555" s="109"/>
    </row>
    <row r="556" spans="1:15" ht="15.6" outlineLevel="2" x14ac:dyDescent="0.3">
      <c r="A556" s="289"/>
      <c r="B556" s="290" t="s">
        <v>321</v>
      </c>
      <c r="C556" s="241"/>
      <c r="D556" s="267"/>
      <c r="E556" s="109">
        <v>0</v>
      </c>
      <c r="F556" s="109">
        <f t="shared" si="35"/>
        <v>0</v>
      </c>
      <c r="G556" s="109">
        <v>0</v>
      </c>
      <c r="H556" s="109">
        <f t="shared" si="36"/>
        <v>0</v>
      </c>
      <c r="I556" s="221">
        <f t="shared" si="37"/>
        <v>0</v>
      </c>
      <c r="J556" s="109">
        <v>0</v>
      </c>
      <c r="K556" s="109"/>
      <c r="L556" s="109"/>
      <c r="M556" s="109">
        <f t="shared" si="34"/>
        <v>0</v>
      </c>
      <c r="N556" s="109"/>
      <c r="O556" s="109"/>
    </row>
    <row r="557" spans="1:15" ht="15.6" outlineLevel="2" x14ac:dyDescent="0.3">
      <c r="A557" s="289"/>
      <c r="B557" s="290" t="s">
        <v>356</v>
      </c>
      <c r="C557" s="241" t="s">
        <v>31</v>
      </c>
      <c r="D557" s="267">
        <v>1</v>
      </c>
      <c r="E557" s="109">
        <v>0</v>
      </c>
      <c r="F557" s="109">
        <f t="shared" si="35"/>
        <v>0</v>
      </c>
      <c r="G557" s="109">
        <v>0</v>
      </c>
      <c r="H557" s="109">
        <f t="shared" si="36"/>
        <v>0</v>
      </c>
      <c r="I557" s="221">
        <f t="shared" si="37"/>
        <v>0</v>
      </c>
      <c r="J557" s="109">
        <v>0</v>
      </c>
      <c r="K557" s="109"/>
      <c r="L557" s="109"/>
      <c r="M557" s="109">
        <f t="shared" si="34"/>
        <v>0</v>
      </c>
      <c r="N557" s="109"/>
      <c r="O557" s="109"/>
    </row>
    <row r="558" spans="1:15" ht="15.6" outlineLevel="2" x14ac:dyDescent="0.3">
      <c r="A558" s="289"/>
      <c r="B558" s="290" t="s">
        <v>367</v>
      </c>
      <c r="C558" s="241" t="s">
        <v>31</v>
      </c>
      <c r="D558" s="267">
        <v>2</v>
      </c>
      <c r="E558" s="109">
        <v>0</v>
      </c>
      <c r="F558" s="109">
        <f t="shared" si="35"/>
        <v>0</v>
      </c>
      <c r="G558" s="109">
        <v>0</v>
      </c>
      <c r="H558" s="109">
        <f t="shared" si="36"/>
        <v>0</v>
      </c>
      <c r="I558" s="221">
        <f t="shared" si="37"/>
        <v>0</v>
      </c>
      <c r="J558" s="109">
        <v>0</v>
      </c>
      <c r="K558" s="109"/>
      <c r="L558" s="109"/>
      <c r="M558" s="109">
        <f t="shared" si="34"/>
        <v>0</v>
      </c>
      <c r="N558" s="109"/>
      <c r="O558" s="109"/>
    </row>
    <row r="559" spans="1:15" ht="15.6" outlineLevel="2" x14ac:dyDescent="0.3">
      <c r="A559" s="289"/>
      <c r="B559" s="290" t="s">
        <v>336</v>
      </c>
      <c r="C559" s="241" t="s">
        <v>31</v>
      </c>
      <c r="D559" s="267">
        <v>12</v>
      </c>
      <c r="E559" s="109">
        <v>0</v>
      </c>
      <c r="F559" s="109">
        <f t="shared" si="35"/>
        <v>0</v>
      </c>
      <c r="G559" s="109">
        <v>0</v>
      </c>
      <c r="H559" s="109">
        <f t="shared" si="36"/>
        <v>0</v>
      </c>
      <c r="I559" s="221">
        <f t="shared" si="37"/>
        <v>0</v>
      </c>
      <c r="J559" s="109">
        <v>0</v>
      </c>
      <c r="K559" s="109"/>
      <c r="L559" s="109"/>
      <c r="M559" s="109">
        <f t="shared" si="34"/>
        <v>0</v>
      </c>
      <c r="N559" s="109"/>
      <c r="O559" s="109"/>
    </row>
    <row r="560" spans="1:15" ht="15.6" outlineLevel="2" x14ac:dyDescent="0.3">
      <c r="A560" s="289"/>
      <c r="B560" s="290" t="s">
        <v>368</v>
      </c>
      <c r="C560" s="241" t="s">
        <v>31</v>
      </c>
      <c r="D560" s="267">
        <v>2</v>
      </c>
      <c r="E560" s="109">
        <v>0</v>
      </c>
      <c r="F560" s="109">
        <f t="shared" si="35"/>
        <v>0</v>
      </c>
      <c r="G560" s="109">
        <v>0</v>
      </c>
      <c r="H560" s="109">
        <f t="shared" si="36"/>
        <v>0</v>
      </c>
      <c r="I560" s="221">
        <f t="shared" si="37"/>
        <v>0</v>
      </c>
      <c r="J560" s="109">
        <v>0</v>
      </c>
      <c r="K560" s="109"/>
      <c r="L560" s="109"/>
      <c r="M560" s="109">
        <f t="shared" si="34"/>
        <v>0</v>
      </c>
      <c r="N560" s="109"/>
      <c r="O560" s="109"/>
    </row>
    <row r="561" spans="1:15" ht="15.6" outlineLevel="2" x14ac:dyDescent="0.3">
      <c r="A561" s="289"/>
      <c r="B561" s="290" t="s">
        <v>337</v>
      </c>
      <c r="C561" s="241" t="s">
        <v>31</v>
      </c>
      <c r="D561" s="267">
        <v>12</v>
      </c>
      <c r="E561" s="109">
        <v>0</v>
      </c>
      <c r="F561" s="109">
        <f t="shared" si="35"/>
        <v>0</v>
      </c>
      <c r="G561" s="109">
        <v>0</v>
      </c>
      <c r="H561" s="109">
        <f t="shared" si="36"/>
        <v>0</v>
      </c>
      <c r="I561" s="221">
        <f t="shared" si="37"/>
        <v>0</v>
      </c>
      <c r="J561" s="109">
        <v>0</v>
      </c>
      <c r="K561" s="109"/>
      <c r="L561" s="109"/>
      <c r="M561" s="109">
        <f t="shared" si="34"/>
        <v>0</v>
      </c>
      <c r="N561" s="109"/>
      <c r="O561" s="109"/>
    </row>
    <row r="562" spans="1:15" ht="15.6" outlineLevel="2" x14ac:dyDescent="0.3">
      <c r="A562" s="289"/>
      <c r="B562" s="290" t="s">
        <v>359</v>
      </c>
      <c r="C562" s="241" t="s">
        <v>6814</v>
      </c>
      <c r="D562" s="267">
        <v>6</v>
      </c>
      <c r="E562" s="109">
        <v>0</v>
      </c>
      <c r="F562" s="109">
        <f t="shared" si="35"/>
        <v>0</v>
      </c>
      <c r="G562" s="109">
        <v>0</v>
      </c>
      <c r="H562" s="109">
        <f t="shared" si="36"/>
        <v>0</v>
      </c>
      <c r="I562" s="221">
        <f t="shared" si="37"/>
        <v>0</v>
      </c>
      <c r="J562" s="109">
        <v>0</v>
      </c>
      <c r="K562" s="109"/>
      <c r="L562" s="109"/>
      <c r="M562" s="109">
        <f t="shared" si="34"/>
        <v>0</v>
      </c>
      <c r="N562" s="109"/>
      <c r="O562" s="109"/>
    </row>
    <row r="563" spans="1:15" ht="15.6" outlineLevel="2" x14ac:dyDescent="0.3">
      <c r="A563" s="289"/>
      <c r="B563" s="290" t="s">
        <v>369</v>
      </c>
      <c r="C563" s="241" t="s">
        <v>6890</v>
      </c>
      <c r="D563" s="267">
        <v>13.7</v>
      </c>
      <c r="E563" s="109">
        <v>0</v>
      </c>
      <c r="F563" s="109">
        <f t="shared" si="35"/>
        <v>0</v>
      </c>
      <c r="G563" s="109">
        <v>0</v>
      </c>
      <c r="H563" s="109">
        <f t="shared" si="36"/>
        <v>0</v>
      </c>
      <c r="I563" s="221">
        <f t="shared" si="37"/>
        <v>0</v>
      </c>
      <c r="J563" s="109">
        <v>0</v>
      </c>
      <c r="K563" s="109"/>
      <c r="L563" s="109"/>
      <c r="M563" s="109">
        <f t="shared" si="34"/>
        <v>0</v>
      </c>
      <c r="N563" s="109"/>
      <c r="O563" s="109"/>
    </row>
    <row r="564" spans="1:15" ht="15.6" outlineLevel="2" x14ac:dyDescent="0.3">
      <c r="A564" s="289"/>
      <c r="B564" s="290" t="s">
        <v>361</v>
      </c>
      <c r="C564" s="241" t="s">
        <v>6814</v>
      </c>
      <c r="D564" s="267">
        <v>1</v>
      </c>
      <c r="E564" s="109">
        <v>0</v>
      </c>
      <c r="F564" s="109">
        <f t="shared" si="35"/>
        <v>0</v>
      </c>
      <c r="G564" s="109">
        <v>0</v>
      </c>
      <c r="H564" s="109">
        <f t="shared" si="36"/>
        <v>0</v>
      </c>
      <c r="I564" s="221">
        <f t="shared" si="37"/>
        <v>0</v>
      </c>
      <c r="J564" s="109">
        <v>0</v>
      </c>
      <c r="K564" s="109"/>
      <c r="L564" s="109"/>
      <c r="M564" s="109">
        <f t="shared" si="34"/>
        <v>0</v>
      </c>
      <c r="N564" s="109"/>
      <c r="O564" s="109"/>
    </row>
    <row r="565" spans="1:15" ht="15.6" outlineLevel="2" x14ac:dyDescent="0.3">
      <c r="A565" s="289"/>
      <c r="B565" s="290" t="s">
        <v>338</v>
      </c>
      <c r="C565" s="241" t="s">
        <v>6814</v>
      </c>
      <c r="D565" s="267">
        <v>152</v>
      </c>
      <c r="E565" s="109">
        <v>0</v>
      </c>
      <c r="F565" s="109">
        <f t="shared" si="35"/>
        <v>0</v>
      </c>
      <c r="G565" s="109">
        <v>0</v>
      </c>
      <c r="H565" s="109">
        <f t="shared" si="36"/>
        <v>0</v>
      </c>
      <c r="I565" s="221">
        <f t="shared" si="37"/>
        <v>0</v>
      </c>
      <c r="J565" s="109">
        <v>0</v>
      </c>
      <c r="K565" s="109"/>
      <c r="L565" s="109"/>
      <c r="M565" s="109">
        <f t="shared" si="34"/>
        <v>0</v>
      </c>
      <c r="N565" s="109"/>
      <c r="O565" s="109"/>
    </row>
    <row r="566" spans="1:15" ht="15.6" outlineLevel="2" x14ac:dyDescent="0.3">
      <c r="A566" s="289"/>
      <c r="B566" s="290" t="s">
        <v>339</v>
      </c>
      <c r="C566" s="241" t="s">
        <v>6890</v>
      </c>
      <c r="D566" s="267">
        <v>33</v>
      </c>
      <c r="E566" s="109">
        <v>0</v>
      </c>
      <c r="F566" s="109">
        <f t="shared" si="35"/>
        <v>0</v>
      </c>
      <c r="G566" s="109">
        <v>0</v>
      </c>
      <c r="H566" s="109">
        <f t="shared" si="36"/>
        <v>0</v>
      </c>
      <c r="I566" s="221">
        <f t="shared" si="37"/>
        <v>0</v>
      </c>
      <c r="J566" s="109">
        <v>0</v>
      </c>
      <c r="K566" s="109"/>
      <c r="L566" s="109"/>
      <c r="M566" s="109">
        <f t="shared" si="34"/>
        <v>0</v>
      </c>
      <c r="N566" s="109"/>
      <c r="O566" s="109"/>
    </row>
    <row r="567" spans="1:15" ht="15.6" outlineLevel="2" x14ac:dyDescent="0.3">
      <c r="A567" s="289"/>
      <c r="B567" s="290" t="s">
        <v>363</v>
      </c>
      <c r="C567" s="241" t="s">
        <v>6890</v>
      </c>
      <c r="D567" s="267">
        <v>13.1</v>
      </c>
      <c r="E567" s="109">
        <v>0</v>
      </c>
      <c r="F567" s="109">
        <f t="shared" si="35"/>
        <v>0</v>
      </c>
      <c r="G567" s="109">
        <v>0</v>
      </c>
      <c r="H567" s="109">
        <f t="shared" si="36"/>
        <v>0</v>
      </c>
      <c r="I567" s="221">
        <f t="shared" si="37"/>
        <v>0</v>
      </c>
      <c r="J567" s="109">
        <v>0</v>
      </c>
      <c r="K567" s="109"/>
      <c r="L567" s="109"/>
      <c r="M567" s="109">
        <f t="shared" si="34"/>
        <v>0</v>
      </c>
      <c r="N567" s="109"/>
      <c r="O567" s="109"/>
    </row>
    <row r="568" spans="1:15" ht="15.6" outlineLevel="2" x14ac:dyDescent="0.3">
      <c r="A568" s="289"/>
      <c r="B568" s="290" t="s">
        <v>340</v>
      </c>
      <c r="C568" s="241" t="s">
        <v>6890</v>
      </c>
      <c r="D568" s="267">
        <v>33.1</v>
      </c>
      <c r="E568" s="109">
        <v>0</v>
      </c>
      <c r="F568" s="109">
        <f t="shared" si="35"/>
        <v>0</v>
      </c>
      <c r="G568" s="109">
        <v>0</v>
      </c>
      <c r="H568" s="109">
        <f t="shared" si="36"/>
        <v>0</v>
      </c>
      <c r="I568" s="221">
        <f t="shared" si="37"/>
        <v>0</v>
      </c>
      <c r="J568" s="109">
        <v>0</v>
      </c>
      <c r="K568" s="109"/>
      <c r="L568" s="109"/>
      <c r="M568" s="109">
        <f t="shared" si="34"/>
        <v>0</v>
      </c>
      <c r="N568" s="109"/>
      <c r="O568" s="109"/>
    </row>
    <row r="569" spans="1:15" ht="15.6" outlineLevel="2" x14ac:dyDescent="0.3">
      <c r="A569" s="289"/>
      <c r="B569" s="290" t="s">
        <v>341</v>
      </c>
      <c r="C569" s="241" t="s">
        <v>6814</v>
      </c>
      <c r="D569" s="267">
        <v>25.2</v>
      </c>
      <c r="E569" s="109">
        <v>0</v>
      </c>
      <c r="F569" s="109">
        <f t="shared" si="35"/>
        <v>0</v>
      </c>
      <c r="G569" s="109">
        <v>0</v>
      </c>
      <c r="H569" s="109">
        <f t="shared" si="36"/>
        <v>0</v>
      </c>
      <c r="I569" s="221">
        <f t="shared" si="37"/>
        <v>0</v>
      </c>
      <c r="J569" s="109">
        <v>0</v>
      </c>
      <c r="K569" s="109"/>
      <c r="L569" s="109"/>
      <c r="M569" s="109">
        <f t="shared" si="34"/>
        <v>0</v>
      </c>
      <c r="N569" s="109"/>
      <c r="O569" s="109"/>
    </row>
    <row r="570" spans="1:15" ht="15.6" outlineLevel="2" x14ac:dyDescent="0.3">
      <c r="A570" s="289"/>
      <c r="B570" s="290" t="s">
        <v>342</v>
      </c>
      <c r="C570" s="241" t="s">
        <v>6814</v>
      </c>
      <c r="D570" s="267">
        <v>136</v>
      </c>
      <c r="E570" s="109">
        <v>0</v>
      </c>
      <c r="F570" s="109">
        <f t="shared" si="35"/>
        <v>0</v>
      </c>
      <c r="G570" s="109">
        <v>0</v>
      </c>
      <c r="H570" s="109">
        <f t="shared" si="36"/>
        <v>0</v>
      </c>
      <c r="I570" s="221">
        <f t="shared" si="37"/>
        <v>0</v>
      </c>
      <c r="J570" s="109">
        <v>0</v>
      </c>
      <c r="K570" s="109"/>
      <c r="L570" s="109"/>
      <c r="M570" s="109">
        <f t="shared" si="34"/>
        <v>0</v>
      </c>
      <c r="N570" s="109"/>
      <c r="O570" s="109"/>
    </row>
    <row r="571" spans="1:15" ht="15.6" outlineLevel="2" x14ac:dyDescent="0.3">
      <c r="A571" s="289"/>
      <c r="B571" s="290" t="s">
        <v>365</v>
      </c>
      <c r="C571" s="241" t="s">
        <v>6890</v>
      </c>
      <c r="D571" s="267">
        <v>43.1</v>
      </c>
      <c r="E571" s="109">
        <v>0</v>
      </c>
      <c r="F571" s="109">
        <f t="shared" si="35"/>
        <v>0</v>
      </c>
      <c r="G571" s="109">
        <v>0</v>
      </c>
      <c r="H571" s="109">
        <f t="shared" si="36"/>
        <v>0</v>
      </c>
      <c r="I571" s="221">
        <f t="shared" si="37"/>
        <v>0</v>
      </c>
      <c r="J571" s="109">
        <v>0</v>
      </c>
      <c r="K571" s="109"/>
      <c r="L571" s="109"/>
      <c r="M571" s="109">
        <f t="shared" ref="M571:M634" si="38">G571</f>
        <v>0</v>
      </c>
      <c r="N571" s="109"/>
      <c r="O571" s="109"/>
    </row>
    <row r="572" spans="1:15" ht="15.6" outlineLevel="2" x14ac:dyDescent="0.3">
      <c r="A572" s="289"/>
      <c r="B572" s="290" t="s">
        <v>346</v>
      </c>
      <c r="C572" s="241" t="s">
        <v>6814</v>
      </c>
      <c r="D572" s="267">
        <v>22.6</v>
      </c>
      <c r="E572" s="109">
        <v>0</v>
      </c>
      <c r="F572" s="109">
        <f t="shared" si="35"/>
        <v>0</v>
      </c>
      <c r="G572" s="109">
        <v>0</v>
      </c>
      <c r="H572" s="109">
        <f t="shared" si="36"/>
        <v>0</v>
      </c>
      <c r="I572" s="221">
        <f t="shared" si="37"/>
        <v>0</v>
      </c>
      <c r="J572" s="109">
        <v>0</v>
      </c>
      <c r="K572" s="109"/>
      <c r="L572" s="109"/>
      <c r="M572" s="109">
        <f t="shared" si="38"/>
        <v>0</v>
      </c>
      <c r="N572" s="109"/>
      <c r="O572" s="109"/>
    </row>
    <row r="573" spans="1:15" ht="15.6" outlineLevel="2" x14ac:dyDescent="0.3">
      <c r="A573" s="289"/>
      <c r="B573" s="290" t="s">
        <v>350</v>
      </c>
      <c r="C573" s="241" t="s">
        <v>6814</v>
      </c>
      <c r="D573" s="267">
        <v>7</v>
      </c>
      <c r="E573" s="109">
        <v>0</v>
      </c>
      <c r="F573" s="109">
        <f t="shared" si="35"/>
        <v>0</v>
      </c>
      <c r="G573" s="109">
        <v>0</v>
      </c>
      <c r="H573" s="109">
        <f t="shared" si="36"/>
        <v>0</v>
      </c>
      <c r="I573" s="221">
        <f t="shared" si="37"/>
        <v>0</v>
      </c>
      <c r="J573" s="109">
        <v>0</v>
      </c>
      <c r="K573" s="109"/>
      <c r="L573" s="109"/>
      <c r="M573" s="109">
        <f t="shared" si="38"/>
        <v>0</v>
      </c>
      <c r="N573" s="109"/>
      <c r="O573" s="109"/>
    </row>
    <row r="574" spans="1:15" ht="15.6" outlineLevel="2" x14ac:dyDescent="0.3">
      <c r="A574" s="289"/>
      <c r="B574" s="290" t="s">
        <v>366</v>
      </c>
      <c r="C574" s="241" t="s">
        <v>6890</v>
      </c>
      <c r="D574" s="267">
        <v>1.5</v>
      </c>
      <c r="E574" s="109">
        <v>0</v>
      </c>
      <c r="F574" s="109">
        <f t="shared" si="35"/>
        <v>0</v>
      </c>
      <c r="G574" s="109">
        <v>0</v>
      </c>
      <c r="H574" s="109">
        <f t="shared" si="36"/>
        <v>0</v>
      </c>
      <c r="I574" s="221">
        <f t="shared" si="37"/>
        <v>0</v>
      </c>
      <c r="J574" s="109">
        <v>0</v>
      </c>
      <c r="K574" s="109"/>
      <c r="L574" s="109"/>
      <c r="M574" s="109">
        <f t="shared" si="38"/>
        <v>0</v>
      </c>
      <c r="N574" s="109"/>
      <c r="O574" s="109"/>
    </row>
    <row r="575" spans="1:15" ht="26.4" outlineLevel="2" x14ac:dyDescent="0.3">
      <c r="A575" s="289"/>
      <c r="B575" s="290" t="s">
        <v>352</v>
      </c>
      <c r="C575" s="241" t="s">
        <v>6814</v>
      </c>
      <c r="D575" s="267">
        <v>1.3</v>
      </c>
      <c r="E575" s="109">
        <v>0</v>
      </c>
      <c r="F575" s="109">
        <f t="shared" si="35"/>
        <v>0</v>
      </c>
      <c r="G575" s="109">
        <v>0</v>
      </c>
      <c r="H575" s="109">
        <f t="shared" si="36"/>
        <v>0</v>
      </c>
      <c r="I575" s="221">
        <f t="shared" si="37"/>
        <v>0</v>
      </c>
      <c r="J575" s="109">
        <v>0</v>
      </c>
      <c r="K575" s="109"/>
      <c r="L575" s="109"/>
      <c r="M575" s="109">
        <f t="shared" si="38"/>
        <v>0</v>
      </c>
      <c r="N575" s="109"/>
      <c r="O575" s="109"/>
    </row>
    <row r="576" spans="1:15" ht="26.4" outlineLevel="2" x14ac:dyDescent="0.3">
      <c r="A576" s="289"/>
      <c r="B576" s="290" t="s">
        <v>353</v>
      </c>
      <c r="C576" s="241" t="s">
        <v>6814</v>
      </c>
      <c r="D576" s="267">
        <v>7.3</v>
      </c>
      <c r="E576" s="109">
        <v>0</v>
      </c>
      <c r="F576" s="109">
        <f t="shared" si="35"/>
        <v>0</v>
      </c>
      <c r="G576" s="109">
        <v>0</v>
      </c>
      <c r="H576" s="109">
        <f t="shared" si="36"/>
        <v>0</v>
      </c>
      <c r="I576" s="221">
        <f t="shared" si="37"/>
        <v>0</v>
      </c>
      <c r="J576" s="109">
        <v>0</v>
      </c>
      <c r="K576" s="109"/>
      <c r="L576" s="109"/>
      <c r="M576" s="109">
        <f t="shared" si="38"/>
        <v>0</v>
      </c>
      <c r="N576" s="109"/>
      <c r="O576" s="109"/>
    </row>
    <row r="577" spans="1:15" ht="15.6" outlineLevel="2" x14ac:dyDescent="0.3">
      <c r="A577" s="289"/>
      <c r="B577" s="290" t="s">
        <v>354</v>
      </c>
      <c r="C577" s="241" t="s">
        <v>6814</v>
      </c>
      <c r="D577" s="267">
        <v>1.2</v>
      </c>
      <c r="E577" s="109">
        <v>0</v>
      </c>
      <c r="F577" s="109">
        <f t="shared" si="35"/>
        <v>0</v>
      </c>
      <c r="G577" s="109">
        <v>0</v>
      </c>
      <c r="H577" s="109">
        <f t="shared" si="36"/>
        <v>0</v>
      </c>
      <c r="I577" s="221">
        <f t="shared" si="37"/>
        <v>0</v>
      </c>
      <c r="J577" s="109">
        <v>0</v>
      </c>
      <c r="K577" s="109"/>
      <c r="L577" s="109"/>
      <c r="M577" s="109">
        <f t="shared" si="38"/>
        <v>0</v>
      </c>
      <c r="N577" s="109"/>
      <c r="O577" s="109"/>
    </row>
    <row r="578" spans="1:15" ht="15.6" outlineLevel="2" x14ac:dyDescent="0.3">
      <c r="A578" s="289"/>
      <c r="B578" s="290" t="s">
        <v>355</v>
      </c>
      <c r="C578" s="241" t="s">
        <v>307</v>
      </c>
      <c r="D578" s="267">
        <v>1</v>
      </c>
      <c r="E578" s="109">
        <v>0</v>
      </c>
      <c r="F578" s="109">
        <f t="shared" si="35"/>
        <v>0</v>
      </c>
      <c r="G578" s="109">
        <v>0</v>
      </c>
      <c r="H578" s="109">
        <f t="shared" si="36"/>
        <v>0</v>
      </c>
      <c r="I578" s="221">
        <f t="shared" si="37"/>
        <v>0</v>
      </c>
      <c r="J578" s="109">
        <v>0</v>
      </c>
      <c r="K578" s="109"/>
      <c r="L578" s="109"/>
      <c r="M578" s="109">
        <f t="shared" si="38"/>
        <v>0</v>
      </c>
      <c r="N578" s="109"/>
      <c r="O578" s="109"/>
    </row>
    <row r="579" spans="1:15" ht="15.6" outlineLevel="2" x14ac:dyDescent="0.3">
      <c r="A579" s="289"/>
      <c r="B579" s="290" t="s">
        <v>370</v>
      </c>
      <c r="C579" s="241"/>
      <c r="D579" s="267"/>
      <c r="E579" s="109">
        <v>0</v>
      </c>
      <c r="F579" s="109">
        <f t="shared" si="35"/>
        <v>0</v>
      </c>
      <c r="G579" s="109">
        <v>0</v>
      </c>
      <c r="H579" s="109">
        <f t="shared" si="36"/>
        <v>0</v>
      </c>
      <c r="I579" s="221">
        <f t="shared" si="37"/>
        <v>0</v>
      </c>
      <c r="J579" s="109">
        <v>0</v>
      </c>
      <c r="K579" s="109"/>
      <c r="L579" s="109"/>
      <c r="M579" s="109">
        <f t="shared" si="38"/>
        <v>0</v>
      </c>
      <c r="N579" s="109"/>
      <c r="O579" s="109"/>
    </row>
    <row r="580" spans="1:15" ht="15.6" outlineLevel="2" x14ac:dyDescent="0.3">
      <c r="A580" s="289"/>
      <c r="B580" s="290" t="s">
        <v>337</v>
      </c>
      <c r="C580" s="241" t="s">
        <v>31</v>
      </c>
      <c r="D580" s="267">
        <v>8</v>
      </c>
      <c r="E580" s="109">
        <v>0</v>
      </c>
      <c r="F580" s="109">
        <f t="shared" si="35"/>
        <v>0</v>
      </c>
      <c r="G580" s="109">
        <v>0</v>
      </c>
      <c r="H580" s="109">
        <f t="shared" si="36"/>
        <v>0</v>
      </c>
      <c r="I580" s="221">
        <f t="shared" si="37"/>
        <v>0</v>
      </c>
      <c r="J580" s="109">
        <v>0</v>
      </c>
      <c r="K580" s="109"/>
      <c r="L580" s="109"/>
      <c r="M580" s="109">
        <f t="shared" si="38"/>
        <v>0</v>
      </c>
      <c r="N580" s="109"/>
      <c r="O580" s="109"/>
    </row>
    <row r="581" spans="1:15" ht="15.6" outlineLevel="2" x14ac:dyDescent="0.3">
      <c r="A581" s="289"/>
      <c r="B581" s="290" t="s">
        <v>338</v>
      </c>
      <c r="C581" s="241" t="s">
        <v>6814</v>
      </c>
      <c r="D581" s="267">
        <v>152</v>
      </c>
      <c r="E581" s="109">
        <v>0</v>
      </c>
      <c r="F581" s="109">
        <f t="shared" si="35"/>
        <v>0</v>
      </c>
      <c r="G581" s="109">
        <v>0</v>
      </c>
      <c r="H581" s="109">
        <f t="shared" si="36"/>
        <v>0</v>
      </c>
      <c r="I581" s="221">
        <f t="shared" si="37"/>
        <v>0</v>
      </c>
      <c r="J581" s="109">
        <v>0</v>
      </c>
      <c r="K581" s="109"/>
      <c r="L581" s="109"/>
      <c r="M581" s="109">
        <f t="shared" si="38"/>
        <v>0</v>
      </c>
      <c r="N581" s="109"/>
      <c r="O581" s="109"/>
    </row>
    <row r="582" spans="1:15" ht="15.6" outlineLevel="2" x14ac:dyDescent="0.3">
      <c r="A582" s="289"/>
      <c r="B582" s="290" t="s">
        <v>339</v>
      </c>
      <c r="C582" s="241" t="s">
        <v>6890</v>
      </c>
      <c r="D582" s="267">
        <v>28.3</v>
      </c>
      <c r="E582" s="109">
        <v>0</v>
      </c>
      <c r="F582" s="109">
        <f t="shared" si="35"/>
        <v>0</v>
      </c>
      <c r="G582" s="109">
        <v>0</v>
      </c>
      <c r="H582" s="109">
        <f t="shared" si="36"/>
        <v>0</v>
      </c>
      <c r="I582" s="221">
        <f t="shared" si="37"/>
        <v>0</v>
      </c>
      <c r="J582" s="109">
        <v>0</v>
      </c>
      <c r="K582" s="109"/>
      <c r="L582" s="109"/>
      <c r="M582" s="109">
        <f t="shared" si="38"/>
        <v>0</v>
      </c>
      <c r="N582" s="109"/>
      <c r="O582" s="109"/>
    </row>
    <row r="583" spans="1:15" ht="15.6" outlineLevel="2" x14ac:dyDescent="0.3">
      <c r="A583" s="289"/>
      <c r="B583" s="290" t="s">
        <v>363</v>
      </c>
      <c r="C583" s="241" t="s">
        <v>6890</v>
      </c>
      <c r="D583" s="267">
        <v>20.399999999999999</v>
      </c>
      <c r="E583" s="109">
        <v>0</v>
      </c>
      <c r="F583" s="109">
        <f t="shared" si="35"/>
        <v>0</v>
      </c>
      <c r="G583" s="109">
        <v>0</v>
      </c>
      <c r="H583" s="109">
        <f t="shared" si="36"/>
        <v>0</v>
      </c>
      <c r="I583" s="221">
        <f t="shared" si="37"/>
        <v>0</v>
      </c>
      <c r="J583" s="109">
        <v>0</v>
      </c>
      <c r="K583" s="109"/>
      <c r="L583" s="109"/>
      <c r="M583" s="109">
        <f t="shared" si="38"/>
        <v>0</v>
      </c>
      <c r="N583" s="109"/>
      <c r="O583" s="109"/>
    </row>
    <row r="584" spans="1:15" ht="15.6" outlineLevel="2" x14ac:dyDescent="0.3">
      <c r="A584" s="289"/>
      <c r="B584" s="290" t="s">
        <v>340</v>
      </c>
      <c r="C584" s="241" t="s">
        <v>6890</v>
      </c>
      <c r="D584" s="267">
        <v>20.8</v>
      </c>
      <c r="E584" s="109">
        <v>0</v>
      </c>
      <c r="F584" s="109">
        <f t="shared" si="35"/>
        <v>0</v>
      </c>
      <c r="G584" s="109">
        <v>0</v>
      </c>
      <c r="H584" s="109">
        <f t="shared" si="36"/>
        <v>0</v>
      </c>
      <c r="I584" s="221">
        <f t="shared" si="37"/>
        <v>0</v>
      </c>
      <c r="J584" s="109">
        <v>0</v>
      </c>
      <c r="K584" s="109"/>
      <c r="L584" s="109"/>
      <c r="M584" s="109">
        <f t="shared" si="38"/>
        <v>0</v>
      </c>
      <c r="N584" s="109"/>
      <c r="O584" s="109"/>
    </row>
    <row r="585" spans="1:15" ht="15.6" outlineLevel="2" x14ac:dyDescent="0.3">
      <c r="A585" s="289"/>
      <c r="B585" s="290" t="s">
        <v>364</v>
      </c>
      <c r="C585" s="241" t="s">
        <v>6890</v>
      </c>
      <c r="D585" s="267">
        <v>8.1999999999999993</v>
      </c>
      <c r="E585" s="109">
        <v>0</v>
      </c>
      <c r="F585" s="109">
        <f t="shared" si="35"/>
        <v>0</v>
      </c>
      <c r="G585" s="109">
        <v>0</v>
      </c>
      <c r="H585" s="109">
        <f t="shared" si="36"/>
        <v>0</v>
      </c>
      <c r="I585" s="221">
        <f t="shared" si="37"/>
        <v>0</v>
      </c>
      <c r="J585" s="109">
        <v>0</v>
      </c>
      <c r="K585" s="109"/>
      <c r="L585" s="109"/>
      <c r="M585" s="109">
        <f t="shared" si="38"/>
        <v>0</v>
      </c>
      <c r="N585" s="109"/>
      <c r="O585" s="109"/>
    </row>
    <row r="586" spans="1:15" ht="15.6" outlineLevel="2" x14ac:dyDescent="0.3">
      <c r="A586" s="289"/>
      <c r="B586" s="290" t="s">
        <v>341</v>
      </c>
      <c r="C586" s="241" t="s">
        <v>6814</v>
      </c>
      <c r="D586" s="267">
        <v>33.6</v>
      </c>
      <c r="E586" s="109">
        <v>0</v>
      </c>
      <c r="F586" s="109">
        <f t="shared" si="35"/>
        <v>0</v>
      </c>
      <c r="G586" s="109">
        <v>0</v>
      </c>
      <c r="H586" s="109">
        <f t="shared" si="36"/>
        <v>0</v>
      </c>
      <c r="I586" s="221">
        <f t="shared" si="37"/>
        <v>0</v>
      </c>
      <c r="J586" s="109">
        <v>0</v>
      </c>
      <c r="K586" s="109"/>
      <c r="L586" s="109"/>
      <c r="M586" s="109">
        <f t="shared" si="38"/>
        <v>0</v>
      </c>
      <c r="N586" s="109"/>
      <c r="O586" s="109"/>
    </row>
    <row r="587" spans="1:15" ht="15.6" outlineLevel="2" x14ac:dyDescent="0.3">
      <c r="A587" s="289"/>
      <c r="B587" s="290" t="s">
        <v>350</v>
      </c>
      <c r="C587" s="241" t="s">
        <v>6814</v>
      </c>
      <c r="D587" s="267">
        <v>6</v>
      </c>
      <c r="E587" s="109">
        <v>0</v>
      </c>
      <c r="F587" s="109">
        <f t="shared" si="35"/>
        <v>0</v>
      </c>
      <c r="G587" s="109">
        <v>0</v>
      </c>
      <c r="H587" s="109">
        <f t="shared" si="36"/>
        <v>0</v>
      </c>
      <c r="I587" s="221">
        <f t="shared" si="37"/>
        <v>0</v>
      </c>
      <c r="J587" s="109">
        <v>0</v>
      </c>
      <c r="K587" s="109"/>
      <c r="L587" s="109"/>
      <c r="M587" s="109">
        <f t="shared" si="38"/>
        <v>0</v>
      </c>
      <c r="N587" s="109"/>
      <c r="O587" s="109"/>
    </row>
    <row r="588" spans="1:15" ht="15.6" outlineLevel="2" x14ac:dyDescent="0.3">
      <c r="A588" s="289"/>
      <c r="B588" s="290" t="s">
        <v>371</v>
      </c>
      <c r="C588" s="241" t="s">
        <v>6890</v>
      </c>
      <c r="D588" s="267">
        <v>1.5</v>
      </c>
      <c r="E588" s="109">
        <v>0</v>
      </c>
      <c r="F588" s="109">
        <f t="shared" si="35"/>
        <v>0</v>
      </c>
      <c r="G588" s="109">
        <v>0</v>
      </c>
      <c r="H588" s="109">
        <f t="shared" si="36"/>
        <v>0</v>
      </c>
      <c r="I588" s="221">
        <f t="shared" si="37"/>
        <v>0</v>
      </c>
      <c r="J588" s="109">
        <v>0</v>
      </c>
      <c r="K588" s="109"/>
      <c r="L588" s="109"/>
      <c r="M588" s="109">
        <f t="shared" si="38"/>
        <v>0</v>
      </c>
      <c r="N588" s="109"/>
      <c r="O588" s="109"/>
    </row>
    <row r="589" spans="1:15" ht="26.4" outlineLevel="2" x14ac:dyDescent="0.3">
      <c r="A589" s="289"/>
      <c r="B589" s="290" t="s">
        <v>352</v>
      </c>
      <c r="C589" s="241" t="s">
        <v>6814</v>
      </c>
      <c r="D589" s="267">
        <v>1.4000000000000001</v>
      </c>
      <c r="E589" s="109">
        <v>0</v>
      </c>
      <c r="F589" s="109">
        <f t="shared" si="35"/>
        <v>0</v>
      </c>
      <c r="G589" s="109">
        <v>0</v>
      </c>
      <c r="H589" s="109">
        <f t="shared" si="36"/>
        <v>0</v>
      </c>
      <c r="I589" s="221">
        <f t="shared" si="37"/>
        <v>0</v>
      </c>
      <c r="J589" s="109">
        <v>0</v>
      </c>
      <c r="K589" s="109"/>
      <c r="L589" s="109"/>
      <c r="M589" s="109">
        <f t="shared" si="38"/>
        <v>0</v>
      </c>
      <c r="N589" s="109"/>
      <c r="O589" s="109"/>
    </row>
    <row r="590" spans="1:15" ht="15.6" outlineLevel="2" x14ac:dyDescent="0.3">
      <c r="A590" s="289"/>
      <c r="B590" s="290" t="s">
        <v>372</v>
      </c>
      <c r="C590" s="241" t="s">
        <v>6947</v>
      </c>
      <c r="D590" s="411">
        <v>8</v>
      </c>
      <c r="E590" s="109">
        <v>0</v>
      </c>
      <c r="F590" s="109">
        <f t="shared" si="35"/>
        <v>0</v>
      </c>
      <c r="G590" s="109">
        <v>0</v>
      </c>
      <c r="H590" s="109">
        <f t="shared" si="36"/>
        <v>0</v>
      </c>
      <c r="I590" s="221">
        <f t="shared" si="37"/>
        <v>0</v>
      </c>
      <c r="J590" s="109">
        <v>0</v>
      </c>
      <c r="K590" s="109"/>
      <c r="L590" s="109"/>
      <c r="M590" s="109">
        <f t="shared" si="38"/>
        <v>0</v>
      </c>
      <c r="N590" s="109"/>
      <c r="O590" s="109"/>
    </row>
    <row r="591" spans="1:15" ht="15.6" outlineLevel="2" x14ac:dyDescent="0.3">
      <c r="A591" s="289"/>
      <c r="B591" s="290" t="s">
        <v>355</v>
      </c>
      <c r="C591" s="241" t="s">
        <v>307</v>
      </c>
      <c r="D591" s="267">
        <v>1</v>
      </c>
      <c r="E591" s="109">
        <v>0</v>
      </c>
      <c r="F591" s="109">
        <f t="shared" si="35"/>
        <v>0</v>
      </c>
      <c r="G591" s="109">
        <v>0</v>
      </c>
      <c r="H591" s="109">
        <f t="shared" si="36"/>
        <v>0</v>
      </c>
      <c r="I591" s="221">
        <f t="shared" si="37"/>
        <v>0</v>
      </c>
      <c r="J591" s="109">
        <v>0</v>
      </c>
      <c r="K591" s="109"/>
      <c r="L591" s="109"/>
      <c r="M591" s="109">
        <f t="shared" si="38"/>
        <v>0</v>
      </c>
      <c r="N591" s="109"/>
      <c r="O591" s="109"/>
    </row>
    <row r="592" spans="1:15" ht="15.6" outlineLevel="2" x14ac:dyDescent="0.3">
      <c r="A592" s="289"/>
      <c r="B592" s="290" t="s">
        <v>373</v>
      </c>
      <c r="C592" s="241"/>
      <c r="D592" s="267"/>
      <c r="E592" s="109">
        <v>0</v>
      </c>
      <c r="F592" s="109">
        <f t="shared" si="35"/>
        <v>0</v>
      </c>
      <c r="G592" s="109">
        <v>0</v>
      </c>
      <c r="H592" s="109">
        <f t="shared" si="36"/>
        <v>0</v>
      </c>
      <c r="I592" s="221">
        <f t="shared" si="37"/>
        <v>0</v>
      </c>
      <c r="J592" s="109">
        <v>0</v>
      </c>
      <c r="K592" s="109"/>
      <c r="L592" s="109"/>
      <c r="M592" s="109">
        <f t="shared" si="38"/>
        <v>0</v>
      </c>
      <c r="N592" s="109"/>
      <c r="O592" s="109"/>
    </row>
    <row r="593" spans="1:15" ht="15.6" outlineLevel="2" x14ac:dyDescent="0.3">
      <c r="A593" s="289"/>
      <c r="B593" s="290" t="s">
        <v>337</v>
      </c>
      <c r="C593" s="241" t="s">
        <v>31</v>
      </c>
      <c r="D593" s="267">
        <v>8</v>
      </c>
      <c r="E593" s="109">
        <v>0</v>
      </c>
      <c r="F593" s="109">
        <f t="shared" si="35"/>
        <v>0</v>
      </c>
      <c r="G593" s="109">
        <v>0</v>
      </c>
      <c r="H593" s="109">
        <f t="shared" si="36"/>
        <v>0</v>
      </c>
      <c r="I593" s="221">
        <f t="shared" si="37"/>
        <v>0</v>
      </c>
      <c r="J593" s="109">
        <v>0</v>
      </c>
      <c r="K593" s="109"/>
      <c r="L593" s="109"/>
      <c r="M593" s="109">
        <f t="shared" si="38"/>
        <v>0</v>
      </c>
      <c r="N593" s="109"/>
      <c r="O593" s="109"/>
    </row>
    <row r="594" spans="1:15" ht="15.6" outlineLevel="2" x14ac:dyDescent="0.3">
      <c r="A594" s="289"/>
      <c r="B594" s="290" t="s">
        <v>338</v>
      </c>
      <c r="C594" s="241" t="s">
        <v>6814</v>
      </c>
      <c r="D594" s="267">
        <v>152</v>
      </c>
      <c r="E594" s="109">
        <v>0</v>
      </c>
      <c r="F594" s="109">
        <f t="shared" si="35"/>
        <v>0</v>
      </c>
      <c r="G594" s="109">
        <v>0</v>
      </c>
      <c r="H594" s="109">
        <f t="shared" si="36"/>
        <v>0</v>
      </c>
      <c r="I594" s="221">
        <f t="shared" si="37"/>
        <v>0</v>
      </c>
      <c r="J594" s="109">
        <v>0</v>
      </c>
      <c r="K594" s="109"/>
      <c r="L594" s="109"/>
      <c r="M594" s="109">
        <f t="shared" si="38"/>
        <v>0</v>
      </c>
      <c r="N594" s="109"/>
      <c r="O594" s="109"/>
    </row>
    <row r="595" spans="1:15" ht="15.6" outlineLevel="2" x14ac:dyDescent="0.3">
      <c r="A595" s="289"/>
      <c r="B595" s="290" t="s">
        <v>339</v>
      </c>
      <c r="C595" s="241" t="s">
        <v>6890</v>
      </c>
      <c r="D595" s="267">
        <v>28.3</v>
      </c>
      <c r="E595" s="109">
        <v>0</v>
      </c>
      <c r="F595" s="109">
        <f t="shared" si="35"/>
        <v>0</v>
      </c>
      <c r="G595" s="109">
        <v>0</v>
      </c>
      <c r="H595" s="109">
        <f t="shared" si="36"/>
        <v>0</v>
      </c>
      <c r="I595" s="221">
        <f t="shared" si="37"/>
        <v>0</v>
      </c>
      <c r="J595" s="109">
        <v>0</v>
      </c>
      <c r="K595" s="109"/>
      <c r="L595" s="109"/>
      <c r="M595" s="109">
        <f t="shared" si="38"/>
        <v>0</v>
      </c>
      <c r="N595" s="109"/>
      <c r="O595" s="109"/>
    </row>
    <row r="596" spans="1:15" ht="15.6" outlineLevel="2" x14ac:dyDescent="0.3">
      <c r="A596" s="289"/>
      <c r="B596" s="290" t="s">
        <v>363</v>
      </c>
      <c r="C596" s="241" t="s">
        <v>6890</v>
      </c>
      <c r="D596" s="267">
        <v>20.399999999999999</v>
      </c>
      <c r="E596" s="109">
        <v>0</v>
      </c>
      <c r="F596" s="109">
        <f t="shared" ref="F596:F659" si="39">E596*D596</f>
        <v>0</v>
      </c>
      <c r="G596" s="109">
        <v>0</v>
      </c>
      <c r="H596" s="109">
        <f t="shared" ref="H596:H659" si="40">G596*D596</f>
        <v>0</v>
      </c>
      <c r="I596" s="221">
        <f t="shared" si="37"/>
        <v>0</v>
      </c>
      <c r="J596" s="109">
        <v>0</v>
      </c>
      <c r="K596" s="109"/>
      <c r="L596" s="109"/>
      <c r="M596" s="109">
        <f t="shared" si="38"/>
        <v>0</v>
      </c>
      <c r="N596" s="109"/>
      <c r="O596" s="109"/>
    </row>
    <row r="597" spans="1:15" ht="15.6" outlineLevel="2" x14ac:dyDescent="0.3">
      <c r="A597" s="289"/>
      <c r="B597" s="290" t="s">
        <v>340</v>
      </c>
      <c r="C597" s="241" t="s">
        <v>6890</v>
      </c>
      <c r="D597" s="267">
        <v>20.8</v>
      </c>
      <c r="E597" s="109">
        <v>0</v>
      </c>
      <c r="F597" s="109">
        <f t="shared" si="39"/>
        <v>0</v>
      </c>
      <c r="G597" s="109">
        <v>0</v>
      </c>
      <c r="H597" s="109">
        <f t="shared" si="40"/>
        <v>0</v>
      </c>
      <c r="I597" s="221">
        <f t="shared" si="37"/>
        <v>0</v>
      </c>
      <c r="J597" s="109">
        <v>0</v>
      </c>
      <c r="K597" s="109"/>
      <c r="L597" s="109"/>
      <c r="M597" s="109">
        <f t="shared" si="38"/>
        <v>0</v>
      </c>
      <c r="N597" s="109"/>
      <c r="O597" s="109"/>
    </row>
    <row r="598" spans="1:15" ht="15.6" outlineLevel="2" x14ac:dyDescent="0.3">
      <c r="A598" s="289"/>
      <c r="B598" s="290" t="s">
        <v>364</v>
      </c>
      <c r="C598" s="241" t="s">
        <v>6890</v>
      </c>
      <c r="D598" s="267">
        <v>8.1999999999999993</v>
      </c>
      <c r="E598" s="109">
        <v>0</v>
      </c>
      <c r="F598" s="109">
        <f t="shared" si="39"/>
        <v>0</v>
      </c>
      <c r="G598" s="109">
        <v>0</v>
      </c>
      <c r="H598" s="109">
        <f t="shared" si="40"/>
        <v>0</v>
      </c>
      <c r="I598" s="221">
        <f t="shared" si="37"/>
        <v>0</v>
      </c>
      <c r="J598" s="109">
        <v>0</v>
      </c>
      <c r="K598" s="109"/>
      <c r="L598" s="109"/>
      <c r="M598" s="109">
        <f t="shared" si="38"/>
        <v>0</v>
      </c>
      <c r="N598" s="109"/>
      <c r="O598" s="109"/>
    </row>
    <row r="599" spans="1:15" ht="15.6" outlineLevel="2" x14ac:dyDescent="0.3">
      <c r="A599" s="289"/>
      <c r="B599" s="290" t="s">
        <v>341</v>
      </c>
      <c r="C599" s="241" t="s">
        <v>6814</v>
      </c>
      <c r="D599" s="267">
        <v>33.6</v>
      </c>
      <c r="E599" s="109">
        <v>0</v>
      </c>
      <c r="F599" s="109">
        <f t="shared" si="39"/>
        <v>0</v>
      </c>
      <c r="G599" s="109">
        <v>0</v>
      </c>
      <c r="H599" s="109">
        <f t="shared" si="40"/>
        <v>0</v>
      </c>
      <c r="I599" s="221">
        <f t="shared" si="37"/>
        <v>0</v>
      </c>
      <c r="J599" s="109">
        <v>0</v>
      </c>
      <c r="K599" s="109"/>
      <c r="L599" s="109"/>
      <c r="M599" s="109">
        <f t="shared" si="38"/>
        <v>0</v>
      </c>
      <c r="N599" s="109"/>
      <c r="O599" s="109"/>
    </row>
    <row r="600" spans="1:15" ht="15.6" outlineLevel="2" x14ac:dyDescent="0.3">
      <c r="A600" s="289"/>
      <c r="B600" s="290" t="s">
        <v>350</v>
      </c>
      <c r="C600" s="241" t="s">
        <v>6814</v>
      </c>
      <c r="D600" s="267">
        <v>6</v>
      </c>
      <c r="E600" s="109">
        <v>0</v>
      </c>
      <c r="F600" s="109">
        <f t="shared" si="39"/>
        <v>0</v>
      </c>
      <c r="G600" s="109">
        <v>0</v>
      </c>
      <c r="H600" s="109">
        <f t="shared" si="40"/>
        <v>0</v>
      </c>
      <c r="I600" s="221">
        <f t="shared" si="37"/>
        <v>0</v>
      </c>
      <c r="J600" s="109">
        <v>0</v>
      </c>
      <c r="K600" s="109"/>
      <c r="L600" s="109"/>
      <c r="M600" s="109">
        <f t="shared" si="38"/>
        <v>0</v>
      </c>
      <c r="N600" s="109"/>
      <c r="O600" s="109"/>
    </row>
    <row r="601" spans="1:15" ht="15.6" outlineLevel="2" x14ac:dyDescent="0.3">
      <c r="A601" s="289"/>
      <c r="B601" s="290" t="s">
        <v>371</v>
      </c>
      <c r="C601" s="241" t="s">
        <v>6890</v>
      </c>
      <c r="D601" s="267">
        <v>1.5</v>
      </c>
      <c r="E601" s="109">
        <v>0</v>
      </c>
      <c r="F601" s="109">
        <f t="shared" si="39"/>
        <v>0</v>
      </c>
      <c r="G601" s="109">
        <v>0</v>
      </c>
      <c r="H601" s="109">
        <f t="shared" si="40"/>
        <v>0</v>
      </c>
      <c r="I601" s="221">
        <f t="shared" si="37"/>
        <v>0</v>
      </c>
      <c r="J601" s="109">
        <v>0</v>
      </c>
      <c r="K601" s="109"/>
      <c r="L601" s="109"/>
      <c r="M601" s="109">
        <f t="shared" si="38"/>
        <v>0</v>
      </c>
      <c r="N601" s="109"/>
      <c r="O601" s="109"/>
    </row>
    <row r="602" spans="1:15" ht="26.4" outlineLevel="2" x14ac:dyDescent="0.3">
      <c r="A602" s="289"/>
      <c r="B602" s="290" t="s">
        <v>352</v>
      </c>
      <c r="C602" s="241" t="s">
        <v>6814</v>
      </c>
      <c r="D602" s="267">
        <v>1.4000000000000001</v>
      </c>
      <c r="E602" s="109">
        <v>0</v>
      </c>
      <c r="F602" s="109">
        <f t="shared" si="39"/>
        <v>0</v>
      </c>
      <c r="G602" s="109">
        <v>0</v>
      </c>
      <c r="H602" s="109">
        <f t="shared" si="40"/>
        <v>0</v>
      </c>
      <c r="I602" s="221">
        <f t="shared" si="37"/>
        <v>0</v>
      </c>
      <c r="J602" s="109">
        <v>0</v>
      </c>
      <c r="K602" s="109"/>
      <c r="L602" s="109"/>
      <c r="M602" s="109">
        <f t="shared" si="38"/>
        <v>0</v>
      </c>
      <c r="N602" s="109"/>
      <c r="O602" s="109"/>
    </row>
    <row r="603" spans="1:15" ht="15.6" outlineLevel="2" x14ac:dyDescent="0.3">
      <c r="A603" s="289"/>
      <c r="B603" s="290" t="s">
        <v>372</v>
      </c>
      <c r="C603" s="241" t="s">
        <v>6947</v>
      </c>
      <c r="D603" s="411">
        <v>8</v>
      </c>
      <c r="E603" s="109">
        <v>0</v>
      </c>
      <c r="F603" s="109">
        <f t="shared" si="39"/>
        <v>0</v>
      </c>
      <c r="G603" s="109">
        <v>0</v>
      </c>
      <c r="H603" s="109">
        <f t="shared" si="40"/>
        <v>0</v>
      </c>
      <c r="I603" s="221">
        <f t="shared" si="37"/>
        <v>0</v>
      </c>
      <c r="J603" s="109">
        <v>0</v>
      </c>
      <c r="K603" s="109"/>
      <c r="L603" s="109"/>
      <c r="M603" s="109">
        <f t="shared" si="38"/>
        <v>0</v>
      </c>
      <c r="N603" s="109"/>
      <c r="O603" s="109"/>
    </row>
    <row r="604" spans="1:15" ht="15.6" outlineLevel="2" x14ac:dyDescent="0.3">
      <c r="A604" s="289"/>
      <c r="B604" s="290" t="s">
        <v>355</v>
      </c>
      <c r="C604" s="241" t="s">
        <v>307</v>
      </c>
      <c r="D604" s="267">
        <v>1</v>
      </c>
      <c r="E604" s="109">
        <v>0</v>
      </c>
      <c r="F604" s="109">
        <f t="shared" si="39"/>
        <v>0</v>
      </c>
      <c r="G604" s="109">
        <v>0</v>
      </c>
      <c r="H604" s="109">
        <f t="shared" si="40"/>
        <v>0</v>
      </c>
      <c r="I604" s="221">
        <f t="shared" si="37"/>
        <v>0</v>
      </c>
      <c r="J604" s="109">
        <v>0</v>
      </c>
      <c r="K604" s="109"/>
      <c r="L604" s="109"/>
      <c r="M604" s="109">
        <f t="shared" si="38"/>
        <v>0</v>
      </c>
      <c r="N604" s="109"/>
      <c r="O604" s="109"/>
    </row>
    <row r="605" spans="1:15" ht="15.6" outlineLevel="2" x14ac:dyDescent="0.3">
      <c r="A605" s="289"/>
      <c r="B605" s="290" t="s">
        <v>374</v>
      </c>
      <c r="C605" s="241"/>
      <c r="D605" s="267"/>
      <c r="E605" s="109">
        <v>0</v>
      </c>
      <c r="F605" s="109">
        <f t="shared" si="39"/>
        <v>0</v>
      </c>
      <c r="G605" s="109">
        <v>0</v>
      </c>
      <c r="H605" s="109">
        <f t="shared" si="40"/>
        <v>0</v>
      </c>
      <c r="I605" s="221">
        <f t="shared" si="37"/>
        <v>0</v>
      </c>
      <c r="J605" s="109">
        <v>0</v>
      </c>
      <c r="K605" s="109"/>
      <c r="L605" s="109"/>
      <c r="M605" s="109">
        <f t="shared" si="38"/>
        <v>0</v>
      </c>
      <c r="N605" s="109"/>
      <c r="O605" s="109"/>
    </row>
    <row r="606" spans="1:15" ht="15.6" outlineLevel="2" x14ac:dyDescent="0.3">
      <c r="A606" s="289"/>
      <c r="B606" s="290" t="s">
        <v>375</v>
      </c>
      <c r="C606" s="241" t="s">
        <v>31</v>
      </c>
      <c r="D606" s="267">
        <v>2</v>
      </c>
      <c r="E606" s="109">
        <v>0</v>
      </c>
      <c r="F606" s="109">
        <f t="shared" si="39"/>
        <v>0</v>
      </c>
      <c r="G606" s="109">
        <v>0</v>
      </c>
      <c r="H606" s="109">
        <f t="shared" si="40"/>
        <v>0</v>
      </c>
      <c r="I606" s="221">
        <f t="shared" ref="I606:I669" si="41">H606+F606</f>
        <v>0</v>
      </c>
      <c r="J606" s="109">
        <v>0</v>
      </c>
      <c r="K606" s="109"/>
      <c r="L606" s="109"/>
      <c r="M606" s="109">
        <f t="shared" si="38"/>
        <v>0</v>
      </c>
      <c r="N606" s="109"/>
      <c r="O606" s="109"/>
    </row>
    <row r="607" spans="1:15" ht="15.6" outlineLevel="2" x14ac:dyDescent="0.3">
      <c r="A607" s="289"/>
      <c r="B607" s="290" t="s">
        <v>358</v>
      </c>
      <c r="C607" s="241" t="s">
        <v>31</v>
      </c>
      <c r="D607" s="267">
        <v>2</v>
      </c>
      <c r="E607" s="109">
        <v>0</v>
      </c>
      <c r="F607" s="109">
        <f t="shared" si="39"/>
        <v>0</v>
      </c>
      <c r="G607" s="109">
        <v>0</v>
      </c>
      <c r="H607" s="109">
        <f t="shared" si="40"/>
        <v>0</v>
      </c>
      <c r="I607" s="221">
        <f t="shared" si="41"/>
        <v>0</v>
      </c>
      <c r="J607" s="109">
        <v>0</v>
      </c>
      <c r="K607" s="109"/>
      <c r="L607" s="109"/>
      <c r="M607" s="109">
        <f t="shared" si="38"/>
        <v>0</v>
      </c>
      <c r="N607" s="109"/>
      <c r="O607" s="109"/>
    </row>
    <row r="608" spans="1:15" ht="15.6" outlineLevel="2" x14ac:dyDescent="0.3">
      <c r="A608" s="289"/>
      <c r="B608" s="290" t="s">
        <v>376</v>
      </c>
      <c r="C608" s="241" t="s">
        <v>31</v>
      </c>
      <c r="D608" s="267">
        <v>10</v>
      </c>
      <c r="E608" s="109">
        <v>0</v>
      </c>
      <c r="F608" s="109">
        <f t="shared" si="39"/>
        <v>0</v>
      </c>
      <c r="G608" s="109">
        <v>0</v>
      </c>
      <c r="H608" s="109">
        <f t="shared" si="40"/>
        <v>0</v>
      </c>
      <c r="I608" s="221">
        <f t="shared" si="41"/>
        <v>0</v>
      </c>
      <c r="J608" s="109">
        <v>0</v>
      </c>
      <c r="K608" s="109"/>
      <c r="L608" s="109"/>
      <c r="M608" s="109">
        <f t="shared" si="38"/>
        <v>0</v>
      </c>
      <c r="N608" s="109"/>
      <c r="O608" s="109"/>
    </row>
    <row r="609" spans="1:15" ht="15.6" outlineLevel="2" x14ac:dyDescent="0.3">
      <c r="A609" s="289"/>
      <c r="B609" s="290" t="s">
        <v>359</v>
      </c>
      <c r="C609" s="241" t="s">
        <v>6814</v>
      </c>
      <c r="D609" s="267">
        <v>14</v>
      </c>
      <c r="E609" s="109">
        <v>0</v>
      </c>
      <c r="F609" s="109">
        <f t="shared" si="39"/>
        <v>0</v>
      </c>
      <c r="G609" s="109">
        <v>0</v>
      </c>
      <c r="H609" s="109">
        <f t="shared" si="40"/>
        <v>0</v>
      </c>
      <c r="I609" s="221">
        <f t="shared" si="41"/>
        <v>0</v>
      </c>
      <c r="J609" s="109">
        <v>0</v>
      </c>
      <c r="K609" s="109"/>
      <c r="L609" s="109"/>
      <c r="M609" s="109">
        <f t="shared" si="38"/>
        <v>0</v>
      </c>
      <c r="N609" s="109"/>
      <c r="O609" s="109"/>
    </row>
    <row r="610" spans="1:15" ht="15.6" outlineLevel="2" x14ac:dyDescent="0.3">
      <c r="A610" s="289"/>
      <c r="B610" s="290" t="s">
        <v>360</v>
      </c>
      <c r="C610" s="241" t="s">
        <v>6890</v>
      </c>
      <c r="D610" s="267">
        <v>27.2</v>
      </c>
      <c r="E610" s="109">
        <v>0</v>
      </c>
      <c r="F610" s="109">
        <f t="shared" si="39"/>
        <v>0</v>
      </c>
      <c r="G610" s="109">
        <v>0</v>
      </c>
      <c r="H610" s="109">
        <f t="shared" si="40"/>
        <v>0</v>
      </c>
      <c r="I610" s="221">
        <f t="shared" si="41"/>
        <v>0</v>
      </c>
      <c r="J610" s="109">
        <v>0</v>
      </c>
      <c r="K610" s="109"/>
      <c r="L610" s="109"/>
      <c r="M610" s="109">
        <f t="shared" si="38"/>
        <v>0</v>
      </c>
      <c r="N610" s="109"/>
      <c r="O610" s="109"/>
    </row>
    <row r="611" spans="1:15" ht="15.6" outlineLevel="2" x14ac:dyDescent="0.3">
      <c r="A611" s="289"/>
      <c r="B611" s="290" t="s">
        <v>361</v>
      </c>
      <c r="C611" s="241" t="s">
        <v>6814</v>
      </c>
      <c r="D611" s="267">
        <v>4.2</v>
      </c>
      <c r="E611" s="109">
        <v>0</v>
      </c>
      <c r="F611" s="109">
        <f t="shared" si="39"/>
        <v>0</v>
      </c>
      <c r="G611" s="109">
        <v>0</v>
      </c>
      <c r="H611" s="109">
        <f t="shared" si="40"/>
        <v>0</v>
      </c>
      <c r="I611" s="221">
        <f t="shared" si="41"/>
        <v>0</v>
      </c>
      <c r="J611" s="109">
        <v>0</v>
      </c>
      <c r="K611" s="109"/>
      <c r="L611" s="109"/>
      <c r="M611" s="109">
        <f t="shared" si="38"/>
        <v>0</v>
      </c>
      <c r="N611" s="109"/>
      <c r="O611" s="109"/>
    </row>
    <row r="612" spans="1:15" ht="15.6" outlineLevel="2" x14ac:dyDescent="0.3">
      <c r="A612" s="289"/>
      <c r="B612" s="290" t="s">
        <v>338</v>
      </c>
      <c r="C612" s="241" t="s">
        <v>6814</v>
      </c>
      <c r="D612" s="267">
        <v>111</v>
      </c>
      <c r="E612" s="109">
        <v>0</v>
      </c>
      <c r="F612" s="109">
        <f t="shared" si="39"/>
        <v>0</v>
      </c>
      <c r="G612" s="109">
        <v>0</v>
      </c>
      <c r="H612" s="109">
        <f t="shared" si="40"/>
        <v>0</v>
      </c>
      <c r="I612" s="221">
        <f t="shared" si="41"/>
        <v>0</v>
      </c>
      <c r="J612" s="109">
        <v>0</v>
      </c>
      <c r="K612" s="109"/>
      <c r="L612" s="109"/>
      <c r="M612" s="109">
        <f t="shared" si="38"/>
        <v>0</v>
      </c>
      <c r="N612" s="109"/>
      <c r="O612" s="109"/>
    </row>
    <row r="613" spans="1:15" ht="15.6" outlineLevel="2" x14ac:dyDescent="0.3">
      <c r="A613" s="289"/>
      <c r="B613" s="290" t="s">
        <v>363</v>
      </c>
      <c r="C613" s="241" t="s">
        <v>6890</v>
      </c>
      <c r="D613" s="267">
        <v>34.9</v>
      </c>
      <c r="E613" s="109">
        <v>0</v>
      </c>
      <c r="F613" s="109">
        <f t="shared" si="39"/>
        <v>0</v>
      </c>
      <c r="G613" s="109">
        <v>0</v>
      </c>
      <c r="H613" s="109">
        <f t="shared" si="40"/>
        <v>0</v>
      </c>
      <c r="I613" s="221">
        <f t="shared" si="41"/>
        <v>0</v>
      </c>
      <c r="J613" s="109">
        <v>0</v>
      </c>
      <c r="K613" s="109"/>
      <c r="L613" s="109"/>
      <c r="M613" s="109">
        <f t="shared" si="38"/>
        <v>0</v>
      </c>
      <c r="N613" s="109"/>
      <c r="O613" s="109"/>
    </row>
    <row r="614" spans="1:15" ht="15.6" outlineLevel="2" x14ac:dyDescent="0.3">
      <c r="A614" s="289"/>
      <c r="B614" s="290" t="s">
        <v>340</v>
      </c>
      <c r="C614" s="241" t="s">
        <v>6890</v>
      </c>
      <c r="D614" s="267">
        <v>1.1000000000000001</v>
      </c>
      <c r="E614" s="109">
        <v>0</v>
      </c>
      <c r="F614" s="109">
        <f t="shared" si="39"/>
        <v>0</v>
      </c>
      <c r="G614" s="109">
        <v>0</v>
      </c>
      <c r="H614" s="109">
        <f t="shared" si="40"/>
        <v>0</v>
      </c>
      <c r="I614" s="221">
        <f t="shared" si="41"/>
        <v>0</v>
      </c>
      <c r="J614" s="109">
        <v>0</v>
      </c>
      <c r="K614" s="109"/>
      <c r="L614" s="109"/>
      <c r="M614" s="109">
        <f t="shared" si="38"/>
        <v>0</v>
      </c>
      <c r="N614" s="109"/>
      <c r="O614" s="109"/>
    </row>
    <row r="615" spans="1:15" ht="15.6" outlineLevel="2" x14ac:dyDescent="0.3">
      <c r="A615" s="289"/>
      <c r="B615" s="290" t="s">
        <v>364</v>
      </c>
      <c r="C615" s="241" t="s">
        <v>6890</v>
      </c>
      <c r="D615" s="267">
        <v>15.6</v>
      </c>
      <c r="E615" s="109">
        <v>0</v>
      </c>
      <c r="F615" s="109">
        <f t="shared" si="39"/>
        <v>0</v>
      </c>
      <c r="G615" s="109">
        <v>0</v>
      </c>
      <c r="H615" s="109">
        <f t="shared" si="40"/>
        <v>0</v>
      </c>
      <c r="I615" s="221">
        <f t="shared" si="41"/>
        <v>0</v>
      </c>
      <c r="J615" s="109">
        <v>0</v>
      </c>
      <c r="K615" s="109"/>
      <c r="L615" s="109"/>
      <c r="M615" s="109">
        <f t="shared" si="38"/>
        <v>0</v>
      </c>
      <c r="N615" s="109"/>
      <c r="O615" s="109"/>
    </row>
    <row r="616" spans="1:15" ht="15.6" outlineLevel="2" x14ac:dyDescent="0.3">
      <c r="A616" s="289"/>
      <c r="B616" s="290" t="s">
        <v>341</v>
      </c>
      <c r="C616" s="241" t="s">
        <v>6814</v>
      </c>
      <c r="D616" s="267">
        <v>33</v>
      </c>
      <c r="E616" s="109">
        <v>0</v>
      </c>
      <c r="F616" s="109">
        <f t="shared" si="39"/>
        <v>0</v>
      </c>
      <c r="G616" s="109">
        <v>0</v>
      </c>
      <c r="H616" s="109">
        <f t="shared" si="40"/>
        <v>0</v>
      </c>
      <c r="I616" s="221">
        <f t="shared" si="41"/>
        <v>0</v>
      </c>
      <c r="J616" s="109">
        <v>0</v>
      </c>
      <c r="K616" s="109"/>
      <c r="L616" s="109"/>
      <c r="M616" s="109">
        <f t="shared" si="38"/>
        <v>0</v>
      </c>
      <c r="N616" s="109"/>
      <c r="O616" s="109"/>
    </row>
    <row r="617" spans="1:15" ht="15.6" outlineLevel="2" x14ac:dyDescent="0.3">
      <c r="A617" s="289"/>
      <c r="B617" s="290" t="s">
        <v>342</v>
      </c>
      <c r="C617" s="241" t="s">
        <v>6814</v>
      </c>
      <c r="D617" s="267">
        <v>44</v>
      </c>
      <c r="E617" s="109">
        <v>0</v>
      </c>
      <c r="F617" s="109">
        <f t="shared" si="39"/>
        <v>0</v>
      </c>
      <c r="G617" s="109">
        <v>0</v>
      </c>
      <c r="H617" s="109">
        <f t="shared" si="40"/>
        <v>0</v>
      </c>
      <c r="I617" s="221">
        <f t="shared" si="41"/>
        <v>0</v>
      </c>
      <c r="J617" s="109">
        <v>0</v>
      </c>
      <c r="K617" s="109"/>
      <c r="L617" s="109"/>
      <c r="M617" s="109">
        <f t="shared" si="38"/>
        <v>0</v>
      </c>
      <c r="N617" s="109"/>
      <c r="O617" s="109"/>
    </row>
    <row r="618" spans="1:15" ht="15.6" outlineLevel="2" x14ac:dyDescent="0.3">
      <c r="A618" s="289"/>
      <c r="B618" s="290" t="s">
        <v>343</v>
      </c>
      <c r="C618" s="241" t="s">
        <v>6890</v>
      </c>
      <c r="D618" s="267">
        <v>15.5</v>
      </c>
      <c r="E618" s="109">
        <v>0</v>
      </c>
      <c r="F618" s="109">
        <f t="shared" si="39"/>
        <v>0</v>
      </c>
      <c r="G618" s="109">
        <v>0</v>
      </c>
      <c r="H618" s="109">
        <f t="shared" si="40"/>
        <v>0</v>
      </c>
      <c r="I618" s="221">
        <f t="shared" si="41"/>
        <v>0</v>
      </c>
      <c r="J618" s="109">
        <v>0</v>
      </c>
      <c r="K618" s="109"/>
      <c r="L618" s="109"/>
      <c r="M618" s="109">
        <f t="shared" si="38"/>
        <v>0</v>
      </c>
      <c r="N618" s="109"/>
      <c r="O618" s="109"/>
    </row>
    <row r="619" spans="1:15" ht="15.6" outlineLevel="2" x14ac:dyDescent="0.3">
      <c r="A619" s="289"/>
      <c r="B619" s="290" t="s">
        <v>346</v>
      </c>
      <c r="C619" s="241" t="s">
        <v>6814</v>
      </c>
      <c r="D619" s="267">
        <v>13.1</v>
      </c>
      <c r="E619" s="109">
        <v>0</v>
      </c>
      <c r="F619" s="109">
        <f t="shared" si="39"/>
        <v>0</v>
      </c>
      <c r="G619" s="109">
        <v>0</v>
      </c>
      <c r="H619" s="109">
        <f t="shared" si="40"/>
        <v>0</v>
      </c>
      <c r="I619" s="221">
        <f t="shared" si="41"/>
        <v>0</v>
      </c>
      <c r="J619" s="109">
        <v>0</v>
      </c>
      <c r="K619" s="109"/>
      <c r="L619" s="109"/>
      <c r="M619" s="109">
        <f t="shared" si="38"/>
        <v>0</v>
      </c>
      <c r="N619" s="109"/>
      <c r="O619" s="109"/>
    </row>
    <row r="620" spans="1:15" ht="15.6" outlineLevel="2" x14ac:dyDescent="0.3">
      <c r="A620" s="289"/>
      <c r="B620" s="290" t="s">
        <v>350</v>
      </c>
      <c r="C620" s="241" t="s">
        <v>6814</v>
      </c>
      <c r="D620" s="267">
        <v>7</v>
      </c>
      <c r="E620" s="109">
        <v>0</v>
      </c>
      <c r="F620" s="109">
        <f t="shared" si="39"/>
        <v>0</v>
      </c>
      <c r="G620" s="109">
        <v>0</v>
      </c>
      <c r="H620" s="109">
        <f t="shared" si="40"/>
        <v>0</v>
      </c>
      <c r="I620" s="221">
        <f t="shared" si="41"/>
        <v>0</v>
      </c>
      <c r="J620" s="109">
        <v>0</v>
      </c>
      <c r="K620" s="109"/>
      <c r="L620" s="109"/>
      <c r="M620" s="109">
        <f t="shared" si="38"/>
        <v>0</v>
      </c>
      <c r="N620" s="109"/>
      <c r="O620" s="109"/>
    </row>
    <row r="621" spans="1:15" ht="15.6" outlineLevel="2" x14ac:dyDescent="0.3">
      <c r="A621" s="289"/>
      <c r="B621" s="290" t="s">
        <v>377</v>
      </c>
      <c r="C621" s="241" t="s">
        <v>6890</v>
      </c>
      <c r="D621" s="267">
        <v>1.5</v>
      </c>
      <c r="E621" s="109">
        <v>0</v>
      </c>
      <c r="F621" s="109">
        <f t="shared" si="39"/>
        <v>0</v>
      </c>
      <c r="G621" s="109">
        <v>0</v>
      </c>
      <c r="H621" s="109">
        <f t="shared" si="40"/>
        <v>0</v>
      </c>
      <c r="I621" s="221">
        <f t="shared" si="41"/>
        <v>0</v>
      </c>
      <c r="J621" s="109">
        <v>0</v>
      </c>
      <c r="K621" s="109"/>
      <c r="L621" s="109"/>
      <c r="M621" s="109">
        <f t="shared" si="38"/>
        <v>0</v>
      </c>
      <c r="N621" s="109"/>
      <c r="O621" s="109"/>
    </row>
    <row r="622" spans="1:15" ht="26.4" outlineLevel="2" x14ac:dyDescent="0.3">
      <c r="A622" s="289"/>
      <c r="B622" s="290" t="s">
        <v>352</v>
      </c>
      <c r="C622" s="241" t="s">
        <v>6814</v>
      </c>
      <c r="D622" s="267">
        <v>2.2000000000000002</v>
      </c>
      <c r="E622" s="109">
        <v>0</v>
      </c>
      <c r="F622" s="109">
        <f t="shared" si="39"/>
        <v>0</v>
      </c>
      <c r="G622" s="109">
        <v>0</v>
      </c>
      <c r="H622" s="109">
        <f t="shared" si="40"/>
        <v>0</v>
      </c>
      <c r="I622" s="221">
        <f t="shared" si="41"/>
        <v>0</v>
      </c>
      <c r="J622" s="109">
        <v>0</v>
      </c>
      <c r="K622" s="109"/>
      <c r="L622" s="109"/>
      <c r="M622" s="109">
        <f t="shared" si="38"/>
        <v>0</v>
      </c>
      <c r="N622" s="109"/>
      <c r="O622" s="109"/>
    </row>
    <row r="623" spans="1:15" ht="15.6" outlineLevel="2" x14ac:dyDescent="0.3">
      <c r="A623" s="289"/>
      <c r="B623" s="290" t="s">
        <v>372</v>
      </c>
      <c r="C623" s="241" t="s">
        <v>6947</v>
      </c>
      <c r="D623" s="411">
        <v>10</v>
      </c>
      <c r="E623" s="109">
        <v>0</v>
      </c>
      <c r="F623" s="109">
        <f t="shared" si="39"/>
        <v>0</v>
      </c>
      <c r="G623" s="109">
        <v>0</v>
      </c>
      <c r="H623" s="109">
        <f t="shared" si="40"/>
        <v>0</v>
      </c>
      <c r="I623" s="221">
        <f t="shared" si="41"/>
        <v>0</v>
      </c>
      <c r="J623" s="109">
        <v>0</v>
      </c>
      <c r="K623" s="109"/>
      <c r="L623" s="109"/>
      <c r="M623" s="109">
        <f t="shared" si="38"/>
        <v>0</v>
      </c>
      <c r="N623" s="109"/>
      <c r="O623" s="109"/>
    </row>
    <row r="624" spans="1:15" ht="15.6" outlineLevel="2" x14ac:dyDescent="0.3">
      <c r="A624" s="289"/>
      <c r="B624" s="290" t="s">
        <v>355</v>
      </c>
      <c r="C624" s="241" t="s">
        <v>307</v>
      </c>
      <c r="D624" s="267">
        <v>1</v>
      </c>
      <c r="E624" s="109">
        <v>0</v>
      </c>
      <c r="F624" s="109">
        <f t="shared" si="39"/>
        <v>0</v>
      </c>
      <c r="G624" s="109">
        <v>0</v>
      </c>
      <c r="H624" s="109">
        <f t="shared" si="40"/>
        <v>0</v>
      </c>
      <c r="I624" s="221">
        <f t="shared" si="41"/>
        <v>0</v>
      </c>
      <c r="J624" s="109">
        <v>0</v>
      </c>
      <c r="K624" s="109"/>
      <c r="L624" s="109"/>
      <c r="M624" s="109">
        <f t="shared" si="38"/>
        <v>0</v>
      </c>
      <c r="N624" s="109"/>
      <c r="O624" s="109"/>
    </row>
    <row r="625" spans="1:15" ht="15.6" outlineLevel="2" x14ac:dyDescent="0.3">
      <c r="A625" s="289"/>
      <c r="B625" s="290" t="s">
        <v>378</v>
      </c>
      <c r="C625" s="241"/>
      <c r="D625" s="267"/>
      <c r="E625" s="109">
        <v>0</v>
      </c>
      <c r="F625" s="109">
        <f t="shared" si="39"/>
        <v>0</v>
      </c>
      <c r="G625" s="109">
        <v>0</v>
      </c>
      <c r="H625" s="109">
        <f t="shared" si="40"/>
        <v>0</v>
      </c>
      <c r="I625" s="221">
        <f t="shared" si="41"/>
        <v>0</v>
      </c>
      <c r="J625" s="109">
        <v>0</v>
      </c>
      <c r="K625" s="109"/>
      <c r="L625" s="109"/>
      <c r="M625" s="109">
        <f t="shared" si="38"/>
        <v>0</v>
      </c>
      <c r="N625" s="109"/>
      <c r="O625" s="109"/>
    </row>
    <row r="626" spans="1:15" ht="15.6" outlineLevel="2" x14ac:dyDescent="0.3">
      <c r="A626" s="289"/>
      <c r="B626" s="290" t="s">
        <v>379</v>
      </c>
      <c r="C626" s="241" t="s">
        <v>31</v>
      </c>
      <c r="D626" s="267">
        <v>2</v>
      </c>
      <c r="E626" s="109">
        <v>0</v>
      </c>
      <c r="F626" s="109">
        <f t="shared" si="39"/>
        <v>0</v>
      </c>
      <c r="G626" s="109">
        <v>0</v>
      </c>
      <c r="H626" s="109">
        <f t="shared" si="40"/>
        <v>0</v>
      </c>
      <c r="I626" s="221">
        <f t="shared" si="41"/>
        <v>0</v>
      </c>
      <c r="J626" s="109">
        <v>0</v>
      </c>
      <c r="K626" s="109"/>
      <c r="L626" s="109"/>
      <c r="M626" s="109">
        <f t="shared" si="38"/>
        <v>0</v>
      </c>
      <c r="N626" s="109"/>
      <c r="O626" s="109"/>
    </row>
    <row r="627" spans="1:15" ht="15.6" outlineLevel="2" x14ac:dyDescent="0.3">
      <c r="A627" s="289"/>
      <c r="B627" s="290" t="s">
        <v>368</v>
      </c>
      <c r="C627" s="241" t="s">
        <v>31</v>
      </c>
      <c r="D627" s="267">
        <v>2</v>
      </c>
      <c r="E627" s="109">
        <v>0</v>
      </c>
      <c r="F627" s="109">
        <f t="shared" si="39"/>
        <v>0</v>
      </c>
      <c r="G627" s="109">
        <v>0</v>
      </c>
      <c r="H627" s="109">
        <f t="shared" si="40"/>
        <v>0</v>
      </c>
      <c r="I627" s="221">
        <f t="shared" si="41"/>
        <v>0</v>
      </c>
      <c r="J627" s="109">
        <v>0</v>
      </c>
      <c r="K627" s="109"/>
      <c r="L627" s="109"/>
      <c r="M627" s="109">
        <f t="shared" si="38"/>
        <v>0</v>
      </c>
      <c r="N627" s="109"/>
      <c r="O627" s="109"/>
    </row>
    <row r="628" spans="1:15" ht="15.6" outlineLevel="2" x14ac:dyDescent="0.3">
      <c r="A628" s="289"/>
      <c r="B628" s="290" t="s">
        <v>376</v>
      </c>
      <c r="C628" s="241" t="s">
        <v>31</v>
      </c>
      <c r="D628" s="267">
        <v>10</v>
      </c>
      <c r="E628" s="109">
        <v>0</v>
      </c>
      <c r="F628" s="109">
        <f t="shared" si="39"/>
        <v>0</v>
      </c>
      <c r="G628" s="109">
        <v>0</v>
      </c>
      <c r="H628" s="109">
        <f t="shared" si="40"/>
        <v>0</v>
      </c>
      <c r="I628" s="221">
        <f t="shared" si="41"/>
        <v>0</v>
      </c>
      <c r="J628" s="109">
        <v>0</v>
      </c>
      <c r="K628" s="109"/>
      <c r="L628" s="109"/>
      <c r="M628" s="109">
        <f t="shared" si="38"/>
        <v>0</v>
      </c>
      <c r="N628" s="109"/>
      <c r="O628" s="109"/>
    </row>
    <row r="629" spans="1:15" ht="15.6" outlineLevel="2" x14ac:dyDescent="0.3">
      <c r="A629" s="289"/>
      <c r="B629" s="290" t="s">
        <v>359</v>
      </c>
      <c r="C629" s="241" t="s">
        <v>6814</v>
      </c>
      <c r="D629" s="267">
        <v>9</v>
      </c>
      <c r="E629" s="109">
        <v>0</v>
      </c>
      <c r="F629" s="109">
        <f t="shared" si="39"/>
        <v>0</v>
      </c>
      <c r="G629" s="109">
        <v>0</v>
      </c>
      <c r="H629" s="109">
        <f t="shared" si="40"/>
        <v>0</v>
      </c>
      <c r="I629" s="221">
        <f t="shared" si="41"/>
        <v>0</v>
      </c>
      <c r="J629" s="109">
        <v>0</v>
      </c>
      <c r="K629" s="109"/>
      <c r="L629" s="109"/>
      <c r="M629" s="109">
        <f t="shared" si="38"/>
        <v>0</v>
      </c>
      <c r="N629" s="109"/>
      <c r="O629" s="109"/>
    </row>
    <row r="630" spans="1:15" ht="15.6" outlineLevel="2" x14ac:dyDescent="0.3">
      <c r="A630" s="289"/>
      <c r="B630" s="290" t="s">
        <v>369</v>
      </c>
      <c r="C630" s="241" t="s">
        <v>6890</v>
      </c>
      <c r="D630" s="267">
        <v>21.6</v>
      </c>
      <c r="E630" s="109">
        <v>0</v>
      </c>
      <c r="F630" s="109">
        <f t="shared" si="39"/>
        <v>0</v>
      </c>
      <c r="G630" s="109">
        <v>0</v>
      </c>
      <c r="H630" s="109">
        <f t="shared" si="40"/>
        <v>0</v>
      </c>
      <c r="I630" s="221">
        <f t="shared" si="41"/>
        <v>0</v>
      </c>
      <c r="J630" s="109">
        <v>0</v>
      </c>
      <c r="K630" s="109"/>
      <c r="L630" s="109"/>
      <c r="M630" s="109">
        <f t="shared" si="38"/>
        <v>0</v>
      </c>
      <c r="N630" s="109"/>
      <c r="O630" s="109"/>
    </row>
    <row r="631" spans="1:15" ht="15.6" outlineLevel="2" x14ac:dyDescent="0.3">
      <c r="A631" s="289"/>
      <c r="B631" s="290" t="s">
        <v>361</v>
      </c>
      <c r="C631" s="241" t="s">
        <v>6814</v>
      </c>
      <c r="D631" s="267">
        <v>2.6</v>
      </c>
      <c r="E631" s="109">
        <v>0</v>
      </c>
      <c r="F631" s="109">
        <f t="shared" si="39"/>
        <v>0</v>
      </c>
      <c r="G631" s="109">
        <v>0</v>
      </c>
      <c r="H631" s="109">
        <f t="shared" si="40"/>
        <v>0</v>
      </c>
      <c r="I631" s="221">
        <f t="shared" si="41"/>
        <v>0</v>
      </c>
      <c r="J631" s="109">
        <v>0</v>
      </c>
      <c r="K631" s="109"/>
      <c r="L631" s="109"/>
      <c r="M631" s="109">
        <f t="shared" si="38"/>
        <v>0</v>
      </c>
      <c r="N631" s="109"/>
      <c r="O631" s="109"/>
    </row>
    <row r="632" spans="1:15" ht="15.6" outlineLevel="2" x14ac:dyDescent="0.3">
      <c r="A632" s="289"/>
      <c r="B632" s="290" t="s">
        <v>338</v>
      </c>
      <c r="C632" s="241" t="s">
        <v>6814</v>
      </c>
      <c r="D632" s="267">
        <v>111</v>
      </c>
      <c r="E632" s="109">
        <v>0</v>
      </c>
      <c r="F632" s="109">
        <f t="shared" si="39"/>
        <v>0</v>
      </c>
      <c r="G632" s="109">
        <v>0</v>
      </c>
      <c r="H632" s="109">
        <f t="shared" si="40"/>
        <v>0</v>
      </c>
      <c r="I632" s="221">
        <f t="shared" si="41"/>
        <v>0</v>
      </c>
      <c r="J632" s="109">
        <v>0</v>
      </c>
      <c r="K632" s="109"/>
      <c r="L632" s="109"/>
      <c r="M632" s="109">
        <f t="shared" si="38"/>
        <v>0</v>
      </c>
      <c r="N632" s="109"/>
      <c r="O632" s="109"/>
    </row>
    <row r="633" spans="1:15" ht="15.6" outlineLevel="2" x14ac:dyDescent="0.3">
      <c r="A633" s="289"/>
      <c r="B633" s="290" t="s">
        <v>363</v>
      </c>
      <c r="C633" s="241" t="s">
        <v>6890</v>
      </c>
      <c r="D633" s="267">
        <v>34.9</v>
      </c>
      <c r="E633" s="109">
        <v>0</v>
      </c>
      <c r="F633" s="109">
        <f t="shared" si="39"/>
        <v>0</v>
      </c>
      <c r="G633" s="109">
        <v>0</v>
      </c>
      <c r="H633" s="109">
        <f t="shared" si="40"/>
        <v>0</v>
      </c>
      <c r="I633" s="221">
        <f t="shared" si="41"/>
        <v>0</v>
      </c>
      <c r="J633" s="109">
        <v>0</v>
      </c>
      <c r="K633" s="109"/>
      <c r="L633" s="109"/>
      <c r="M633" s="109">
        <f t="shared" si="38"/>
        <v>0</v>
      </c>
      <c r="N633" s="109"/>
      <c r="O633" s="109"/>
    </row>
    <row r="634" spans="1:15" ht="15.6" outlineLevel="2" x14ac:dyDescent="0.3">
      <c r="A634" s="289"/>
      <c r="B634" s="290" t="s">
        <v>340</v>
      </c>
      <c r="C634" s="241" t="s">
        <v>6890</v>
      </c>
      <c r="D634" s="267">
        <v>1.1000000000000001</v>
      </c>
      <c r="E634" s="109">
        <v>0</v>
      </c>
      <c r="F634" s="109">
        <f t="shared" si="39"/>
        <v>0</v>
      </c>
      <c r="G634" s="109">
        <v>0</v>
      </c>
      <c r="H634" s="109">
        <f t="shared" si="40"/>
        <v>0</v>
      </c>
      <c r="I634" s="221">
        <f t="shared" si="41"/>
        <v>0</v>
      </c>
      <c r="J634" s="109">
        <v>0</v>
      </c>
      <c r="K634" s="109"/>
      <c r="L634" s="109"/>
      <c r="M634" s="109">
        <f t="shared" si="38"/>
        <v>0</v>
      </c>
      <c r="N634" s="109"/>
      <c r="O634" s="109"/>
    </row>
    <row r="635" spans="1:15" ht="15.6" outlineLevel="2" x14ac:dyDescent="0.3">
      <c r="A635" s="289"/>
      <c r="B635" s="290" t="s">
        <v>364</v>
      </c>
      <c r="C635" s="241" t="s">
        <v>6890</v>
      </c>
      <c r="D635" s="267">
        <v>15.6</v>
      </c>
      <c r="E635" s="109">
        <v>0</v>
      </c>
      <c r="F635" s="109">
        <f t="shared" si="39"/>
        <v>0</v>
      </c>
      <c r="G635" s="109">
        <v>0</v>
      </c>
      <c r="H635" s="109">
        <f t="shared" si="40"/>
        <v>0</v>
      </c>
      <c r="I635" s="221">
        <f t="shared" si="41"/>
        <v>0</v>
      </c>
      <c r="J635" s="109">
        <v>0</v>
      </c>
      <c r="K635" s="109"/>
      <c r="L635" s="109"/>
      <c r="M635" s="109">
        <f t="shared" ref="M635:M698" si="42">G635</f>
        <v>0</v>
      </c>
      <c r="N635" s="109"/>
      <c r="O635" s="109"/>
    </row>
    <row r="636" spans="1:15" ht="15.6" outlineLevel="2" x14ac:dyDescent="0.3">
      <c r="A636" s="289"/>
      <c r="B636" s="290" t="s">
        <v>341</v>
      </c>
      <c r="C636" s="241" t="s">
        <v>6814</v>
      </c>
      <c r="D636" s="267">
        <v>32.4</v>
      </c>
      <c r="E636" s="109">
        <v>0</v>
      </c>
      <c r="F636" s="109">
        <f t="shared" si="39"/>
        <v>0</v>
      </c>
      <c r="G636" s="109">
        <v>0</v>
      </c>
      <c r="H636" s="109">
        <f t="shared" si="40"/>
        <v>0</v>
      </c>
      <c r="I636" s="221">
        <f t="shared" si="41"/>
        <v>0</v>
      </c>
      <c r="J636" s="109">
        <v>0</v>
      </c>
      <c r="K636" s="109"/>
      <c r="L636" s="109"/>
      <c r="M636" s="109">
        <f t="shared" si="42"/>
        <v>0</v>
      </c>
      <c r="N636" s="109"/>
      <c r="O636" s="109"/>
    </row>
    <row r="637" spans="1:15" ht="15.6" outlineLevel="2" x14ac:dyDescent="0.3">
      <c r="A637" s="289"/>
      <c r="B637" s="290" t="s">
        <v>342</v>
      </c>
      <c r="C637" s="241" t="s">
        <v>6814</v>
      </c>
      <c r="D637" s="267">
        <v>49</v>
      </c>
      <c r="E637" s="109">
        <v>0</v>
      </c>
      <c r="F637" s="109">
        <f t="shared" si="39"/>
        <v>0</v>
      </c>
      <c r="G637" s="109">
        <v>0</v>
      </c>
      <c r="H637" s="109">
        <f t="shared" si="40"/>
        <v>0</v>
      </c>
      <c r="I637" s="221">
        <f t="shared" si="41"/>
        <v>0</v>
      </c>
      <c r="J637" s="109">
        <v>0</v>
      </c>
      <c r="K637" s="109"/>
      <c r="L637" s="109"/>
      <c r="M637" s="109">
        <f t="shared" si="42"/>
        <v>0</v>
      </c>
      <c r="N637" s="109"/>
      <c r="O637" s="109"/>
    </row>
    <row r="638" spans="1:15" ht="15.6" outlineLevel="2" x14ac:dyDescent="0.3">
      <c r="A638" s="289"/>
      <c r="B638" s="290" t="s">
        <v>343</v>
      </c>
      <c r="C638" s="241" t="s">
        <v>6890</v>
      </c>
      <c r="D638" s="267">
        <v>15.5</v>
      </c>
      <c r="E638" s="109">
        <v>0</v>
      </c>
      <c r="F638" s="109">
        <f t="shared" si="39"/>
        <v>0</v>
      </c>
      <c r="G638" s="109">
        <v>0</v>
      </c>
      <c r="H638" s="109">
        <f t="shared" si="40"/>
        <v>0</v>
      </c>
      <c r="I638" s="221">
        <f t="shared" si="41"/>
        <v>0</v>
      </c>
      <c r="J638" s="109">
        <v>0</v>
      </c>
      <c r="K638" s="109"/>
      <c r="L638" s="109"/>
      <c r="M638" s="109">
        <f t="shared" si="42"/>
        <v>0</v>
      </c>
      <c r="N638" s="109"/>
      <c r="O638" s="109"/>
    </row>
    <row r="639" spans="1:15" ht="15.6" outlineLevel="2" x14ac:dyDescent="0.3">
      <c r="A639" s="289"/>
      <c r="B639" s="290" t="s">
        <v>345</v>
      </c>
      <c r="C639" s="241" t="s">
        <v>6890</v>
      </c>
      <c r="D639" s="267">
        <v>1.1000000000000001</v>
      </c>
      <c r="E639" s="109">
        <v>0</v>
      </c>
      <c r="F639" s="109">
        <f t="shared" si="39"/>
        <v>0</v>
      </c>
      <c r="G639" s="109">
        <v>0</v>
      </c>
      <c r="H639" s="109">
        <f t="shared" si="40"/>
        <v>0</v>
      </c>
      <c r="I639" s="221">
        <f t="shared" si="41"/>
        <v>0</v>
      </c>
      <c r="J639" s="109">
        <v>0</v>
      </c>
      <c r="K639" s="109"/>
      <c r="L639" s="109"/>
      <c r="M639" s="109">
        <f t="shared" si="42"/>
        <v>0</v>
      </c>
      <c r="N639" s="109"/>
      <c r="O639" s="109"/>
    </row>
    <row r="640" spans="1:15" ht="15.6" outlineLevel="2" x14ac:dyDescent="0.3">
      <c r="A640" s="289"/>
      <c r="B640" s="290" t="s">
        <v>346</v>
      </c>
      <c r="C640" s="241" t="s">
        <v>6814</v>
      </c>
      <c r="D640" s="267">
        <v>14.3</v>
      </c>
      <c r="E640" s="109">
        <v>0</v>
      </c>
      <c r="F640" s="109">
        <f t="shared" si="39"/>
        <v>0</v>
      </c>
      <c r="G640" s="109">
        <v>0</v>
      </c>
      <c r="H640" s="109">
        <f t="shared" si="40"/>
        <v>0</v>
      </c>
      <c r="I640" s="221">
        <f t="shared" si="41"/>
        <v>0</v>
      </c>
      <c r="J640" s="109">
        <v>0</v>
      </c>
      <c r="K640" s="109"/>
      <c r="L640" s="109"/>
      <c r="M640" s="109">
        <f t="shared" si="42"/>
        <v>0</v>
      </c>
      <c r="N640" s="109"/>
      <c r="O640" s="109"/>
    </row>
    <row r="641" spans="1:15" ht="15.6" outlineLevel="2" x14ac:dyDescent="0.3">
      <c r="A641" s="289"/>
      <c r="B641" s="290" t="s">
        <v>350</v>
      </c>
      <c r="C641" s="241" t="s">
        <v>6814</v>
      </c>
      <c r="D641" s="267">
        <v>7</v>
      </c>
      <c r="E641" s="109">
        <v>0</v>
      </c>
      <c r="F641" s="109">
        <f t="shared" si="39"/>
        <v>0</v>
      </c>
      <c r="G641" s="109">
        <v>0</v>
      </c>
      <c r="H641" s="109">
        <f t="shared" si="40"/>
        <v>0</v>
      </c>
      <c r="I641" s="221">
        <f t="shared" si="41"/>
        <v>0</v>
      </c>
      <c r="J641" s="109">
        <v>0</v>
      </c>
      <c r="K641" s="109"/>
      <c r="L641" s="109"/>
      <c r="M641" s="109">
        <f t="shared" si="42"/>
        <v>0</v>
      </c>
      <c r="N641" s="109"/>
      <c r="O641" s="109"/>
    </row>
    <row r="642" spans="1:15" ht="15.6" outlineLevel="2" x14ac:dyDescent="0.3">
      <c r="A642" s="289"/>
      <c r="B642" s="290" t="s">
        <v>377</v>
      </c>
      <c r="C642" s="241" t="s">
        <v>6890</v>
      </c>
      <c r="D642" s="267">
        <v>1.5</v>
      </c>
      <c r="E642" s="109">
        <v>0</v>
      </c>
      <c r="F642" s="109">
        <f t="shared" si="39"/>
        <v>0</v>
      </c>
      <c r="G642" s="109">
        <v>0</v>
      </c>
      <c r="H642" s="109">
        <f t="shared" si="40"/>
        <v>0</v>
      </c>
      <c r="I642" s="221">
        <f t="shared" si="41"/>
        <v>0</v>
      </c>
      <c r="J642" s="109">
        <v>0</v>
      </c>
      <c r="K642" s="109"/>
      <c r="L642" s="109"/>
      <c r="M642" s="109">
        <f t="shared" si="42"/>
        <v>0</v>
      </c>
      <c r="N642" s="109"/>
      <c r="O642" s="109"/>
    </row>
    <row r="643" spans="1:15" ht="26.4" outlineLevel="2" x14ac:dyDescent="0.3">
      <c r="A643" s="289"/>
      <c r="B643" s="290" t="s">
        <v>352</v>
      </c>
      <c r="C643" s="241" t="s">
        <v>6814</v>
      </c>
      <c r="D643" s="267">
        <v>2</v>
      </c>
      <c r="E643" s="109">
        <v>0</v>
      </c>
      <c r="F643" s="109">
        <f t="shared" si="39"/>
        <v>0</v>
      </c>
      <c r="G643" s="109">
        <v>0</v>
      </c>
      <c r="H643" s="109">
        <f t="shared" si="40"/>
        <v>0</v>
      </c>
      <c r="I643" s="221">
        <f t="shared" si="41"/>
        <v>0</v>
      </c>
      <c r="J643" s="109">
        <v>0</v>
      </c>
      <c r="K643" s="109"/>
      <c r="L643" s="109"/>
      <c r="M643" s="109">
        <f t="shared" si="42"/>
        <v>0</v>
      </c>
      <c r="N643" s="109"/>
      <c r="O643" s="109"/>
    </row>
    <row r="644" spans="1:15" ht="15.6" outlineLevel="2" x14ac:dyDescent="0.3">
      <c r="A644" s="289"/>
      <c r="B644" s="290" t="s">
        <v>372</v>
      </c>
      <c r="C644" s="241" t="s">
        <v>6947</v>
      </c>
      <c r="D644" s="411">
        <v>10</v>
      </c>
      <c r="E644" s="109">
        <v>0</v>
      </c>
      <c r="F644" s="109">
        <f t="shared" si="39"/>
        <v>0</v>
      </c>
      <c r="G644" s="109">
        <v>0</v>
      </c>
      <c r="H644" s="109">
        <f t="shared" si="40"/>
        <v>0</v>
      </c>
      <c r="I644" s="221">
        <f t="shared" si="41"/>
        <v>0</v>
      </c>
      <c r="J644" s="109">
        <v>0</v>
      </c>
      <c r="K644" s="109"/>
      <c r="L644" s="109"/>
      <c r="M644" s="109">
        <f t="shared" si="42"/>
        <v>0</v>
      </c>
      <c r="N644" s="109"/>
      <c r="O644" s="109"/>
    </row>
    <row r="645" spans="1:15" ht="15.6" outlineLevel="2" x14ac:dyDescent="0.3">
      <c r="A645" s="289"/>
      <c r="B645" s="290" t="s">
        <v>355</v>
      </c>
      <c r="C645" s="241" t="s">
        <v>307</v>
      </c>
      <c r="D645" s="267">
        <v>1</v>
      </c>
      <c r="E645" s="109">
        <v>0</v>
      </c>
      <c r="F645" s="109">
        <f t="shared" si="39"/>
        <v>0</v>
      </c>
      <c r="G645" s="109">
        <v>0</v>
      </c>
      <c r="H645" s="109">
        <f t="shared" si="40"/>
        <v>0</v>
      </c>
      <c r="I645" s="221">
        <f t="shared" si="41"/>
        <v>0</v>
      </c>
      <c r="J645" s="109">
        <v>0</v>
      </c>
      <c r="K645" s="109"/>
      <c r="L645" s="109"/>
      <c r="M645" s="109">
        <f t="shared" si="42"/>
        <v>0</v>
      </c>
      <c r="N645" s="109"/>
      <c r="O645" s="109"/>
    </row>
    <row r="646" spans="1:15" ht="15.6" outlineLevel="2" x14ac:dyDescent="0.3">
      <c r="A646" s="289"/>
      <c r="B646" s="290" t="s">
        <v>323</v>
      </c>
      <c r="C646" s="241"/>
      <c r="D646" s="267"/>
      <c r="E646" s="109">
        <v>0</v>
      </c>
      <c r="F646" s="109">
        <f t="shared" si="39"/>
        <v>0</v>
      </c>
      <c r="G646" s="109">
        <v>0</v>
      </c>
      <c r="H646" s="109">
        <f t="shared" si="40"/>
        <v>0</v>
      </c>
      <c r="I646" s="221">
        <f t="shared" si="41"/>
        <v>0</v>
      </c>
      <c r="J646" s="109">
        <v>0</v>
      </c>
      <c r="K646" s="109"/>
      <c r="L646" s="109"/>
      <c r="M646" s="109">
        <f t="shared" si="42"/>
        <v>0</v>
      </c>
      <c r="N646" s="109"/>
      <c r="O646" s="109"/>
    </row>
    <row r="647" spans="1:15" ht="15.6" outlineLevel="2" x14ac:dyDescent="0.3">
      <c r="A647" s="289"/>
      <c r="B647" s="290" t="s">
        <v>380</v>
      </c>
      <c r="C647" s="241" t="s">
        <v>31</v>
      </c>
      <c r="D647" s="267">
        <v>2</v>
      </c>
      <c r="E647" s="109">
        <v>0</v>
      </c>
      <c r="F647" s="109">
        <f t="shared" si="39"/>
        <v>0</v>
      </c>
      <c r="G647" s="109">
        <v>0</v>
      </c>
      <c r="H647" s="109">
        <f t="shared" si="40"/>
        <v>0</v>
      </c>
      <c r="I647" s="221">
        <f t="shared" si="41"/>
        <v>0</v>
      </c>
      <c r="J647" s="109">
        <v>0</v>
      </c>
      <c r="K647" s="109"/>
      <c r="L647" s="109"/>
      <c r="M647" s="109">
        <f t="shared" si="42"/>
        <v>0</v>
      </c>
      <c r="N647" s="109"/>
      <c r="O647" s="109"/>
    </row>
    <row r="648" spans="1:15" ht="15.6" outlineLevel="2" x14ac:dyDescent="0.3">
      <c r="A648" s="289"/>
      <c r="B648" s="290" t="s">
        <v>347</v>
      </c>
      <c r="C648" s="241" t="s">
        <v>6814</v>
      </c>
      <c r="D648" s="267">
        <v>27</v>
      </c>
      <c r="E648" s="109">
        <v>0</v>
      </c>
      <c r="F648" s="109">
        <f t="shared" si="39"/>
        <v>0</v>
      </c>
      <c r="G648" s="109">
        <v>0</v>
      </c>
      <c r="H648" s="109">
        <f t="shared" si="40"/>
        <v>0</v>
      </c>
      <c r="I648" s="221">
        <f t="shared" si="41"/>
        <v>0</v>
      </c>
      <c r="J648" s="109">
        <v>0</v>
      </c>
      <c r="K648" s="109"/>
      <c r="L648" s="109"/>
      <c r="M648" s="109">
        <f t="shared" si="42"/>
        <v>0</v>
      </c>
      <c r="N648" s="109"/>
      <c r="O648" s="109"/>
    </row>
    <row r="649" spans="1:15" ht="15.6" outlineLevel="2" x14ac:dyDescent="0.3">
      <c r="A649" s="289"/>
      <c r="B649" s="290" t="s">
        <v>381</v>
      </c>
      <c r="C649" s="241" t="s">
        <v>6890</v>
      </c>
      <c r="D649" s="267">
        <v>10</v>
      </c>
      <c r="E649" s="109">
        <v>0</v>
      </c>
      <c r="F649" s="109">
        <f t="shared" si="39"/>
        <v>0</v>
      </c>
      <c r="G649" s="109">
        <v>0</v>
      </c>
      <c r="H649" s="109">
        <f t="shared" si="40"/>
        <v>0</v>
      </c>
      <c r="I649" s="221">
        <f t="shared" si="41"/>
        <v>0</v>
      </c>
      <c r="J649" s="109">
        <v>0</v>
      </c>
      <c r="K649" s="109"/>
      <c r="L649" s="109"/>
      <c r="M649" s="109">
        <f t="shared" si="42"/>
        <v>0</v>
      </c>
      <c r="N649" s="109"/>
      <c r="O649" s="109"/>
    </row>
    <row r="650" spans="1:15" ht="26.4" outlineLevel="2" x14ac:dyDescent="0.3">
      <c r="A650" s="289"/>
      <c r="B650" s="290" t="s">
        <v>349</v>
      </c>
      <c r="C650" s="241" t="s">
        <v>6814</v>
      </c>
      <c r="D650" s="267">
        <v>5.8</v>
      </c>
      <c r="E650" s="109">
        <v>0</v>
      </c>
      <c r="F650" s="109">
        <f t="shared" si="39"/>
        <v>0</v>
      </c>
      <c r="G650" s="109">
        <v>0</v>
      </c>
      <c r="H650" s="109">
        <f t="shared" si="40"/>
        <v>0</v>
      </c>
      <c r="I650" s="221">
        <f t="shared" si="41"/>
        <v>0</v>
      </c>
      <c r="J650" s="109">
        <v>0</v>
      </c>
      <c r="K650" s="109"/>
      <c r="L650" s="109"/>
      <c r="M650" s="109">
        <f t="shared" si="42"/>
        <v>0</v>
      </c>
      <c r="N650" s="109"/>
      <c r="O650" s="109"/>
    </row>
    <row r="651" spans="1:15" ht="15.6" outlineLevel="2" x14ac:dyDescent="0.3">
      <c r="A651" s="289"/>
      <c r="B651" s="290" t="s">
        <v>350</v>
      </c>
      <c r="C651" s="241" t="s">
        <v>6814</v>
      </c>
      <c r="D651" s="267">
        <v>5</v>
      </c>
      <c r="E651" s="109">
        <v>0</v>
      </c>
      <c r="F651" s="109">
        <f t="shared" si="39"/>
        <v>0</v>
      </c>
      <c r="G651" s="109">
        <v>0</v>
      </c>
      <c r="H651" s="109">
        <f t="shared" si="40"/>
        <v>0</v>
      </c>
      <c r="I651" s="221">
        <f t="shared" si="41"/>
        <v>0</v>
      </c>
      <c r="J651" s="109">
        <v>0</v>
      </c>
      <c r="K651" s="109"/>
      <c r="L651" s="109"/>
      <c r="M651" s="109">
        <f t="shared" si="42"/>
        <v>0</v>
      </c>
      <c r="N651" s="109"/>
      <c r="O651" s="109"/>
    </row>
    <row r="652" spans="1:15" ht="15.6" outlineLevel="2" x14ac:dyDescent="0.3">
      <c r="A652" s="289"/>
      <c r="B652" s="290" t="s">
        <v>382</v>
      </c>
      <c r="C652" s="241" t="s">
        <v>6890</v>
      </c>
      <c r="D652" s="267">
        <v>1.5</v>
      </c>
      <c r="E652" s="109">
        <v>0</v>
      </c>
      <c r="F652" s="109">
        <f t="shared" si="39"/>
        <v>0</v>
      </c>
      <c r="G652" s="109">
        <v>0</v>
      </c>
      <c r="H652" s="109">
        <f t="shared" si="40"/>
        <v>0</v>
      </c>
      <c r="I652" s="221">
        <f t="shared" si="41"/>
        <v>0</v>
      </c>
      <c r="J652" s="109">
        <v>0</v>
      </c>
      <c r="K652" s="109"/>
      <c r="L652" s="109"/>
      <c r="M652" s="109">
        <f t="shared" si="42"/>
        <v>0</v>
      </c>
      <c r="N652" s="109"/>
      <c r="O652" s="109"/>
    </row>
    <row r="653" spans="1:15" ht="26.4" outlineLevel="2" x14ac:dyDescent="0.3">
      <c r="A653" s="289"/>
      <c r="B653" s="290" t="s">
        <v>352</v>
      </c>
      <c r="C653" s="241" t="s">
        <v>6814</v>
      </c>
      <c r="D653" s="267">
        <v>1.1000000000000001</v>
      </c>
      <c r="E653" s="109">
        <v>0</v>
      </c>
      <c r="F653" s="109">
        <f t="shared" si="39"/>
        <v>0</v>
      </c>
      <c r="G653" s="109">
        <v>0</v>
      </c>
      <c r="H653" s="109">
        <f t="shared" si="40"/>
        <v>0</v>
      </c>
      <c r="I653" s="221">
        <f t="shared" si="41"/>
        <v>0</v>
      </c>
      <c r="J653" s="109">
        <v>0</v>
      </c>
      <c r="K653" s="109"/>
      <c r="L653" s="109"/>
      <c r="M653" s="109">
        <f t="shared" si="42"/>
        <v>0</v>
      </c>
      <c r="N653" s="109"/>
      <c r="O653" s="109"/>
    </row>
    <row r="654" spans="1:15" ht="26.4" outlineLevel="2" x14ac:dyDescent="0.3">
      <c r="A654" s="289"/>
      <c r="B654" s="290" t="s">
        <v>353</v>
      </c>
      <c r="C654" s="241" t="s">
        <v>6814</v>
      </c>
      <c r="D654" s="267">
        <v>9.6</v>
      </c>
      <c r="E654" s="109">
        <v>0</v>
      </c>
      <c r="F654" s="109">
        <f t="shared" si="39"/>
        <v>0</v>
      </c>
      <c r="G654" s="109">
        <v>0</v>
      </c>
      <c r="H654" s="109">
        <f t="shared" si="40"/>
        <v>0</v>
      </c>
      <c r="I654" s="221">
        <f t="shared" si="41"/>
        <v>0</v>
      </c>
      <c r="J654" s="109">
        <v>0</v>
      </c>
      <c r="K654" s="109"/>
      <c r="L654" s="109"/>
      <c r="M654" s="109">
        <f t="shared" si="42"/>
        <v>0</v>
      </c>
      <c r="N654" s="109"/>
      <c r="O654" s="109"/>
    </row>
    <row r="655" spans="1:15" ht="15.6" outlineLevel="2" x14ac:dyDescent="0.3">
      <c r="A655" s="289"/>
      <c r="B655" s="290" t="s">
        <v>354</v>
      </c>
      <c r="C655" s="241" t="s">
        <v>6814</v>
      </c>
      <c r="D655" s="267">
        <v>3</v>
      </c>
      <c r="E655" s="109">
        <v>0</v>
      </c>
      <c r="F655" s="109">
        <f t="shared" si="39"/>
        <v>0</v>
      </c>
      <c r="G655" s="109">
        <v>0</v>
      </c>
      <c r="H655" s="109">
        <f t="shared" si="40"/>
        <v>0</v>
      </c>
      <c r="I655" s="221">
        <f t="shared" si="41"/>
        <v>0</v>
      </c>
      <c r="J655" s="109">
        <v>0</v>
      </c>
      <c r="K655" s="109"/>
      <c r="L655" s="109"/>
      <c r="M655" s="109">
        <f t="shared" si="42"/>
        <v>0</v>
      </c>
      <c r="N655" s="109"/>
      <c r="O655" s="109"/>
    </row>
    <row r="656" spans="1:15" ht="15.6" outlineLevel="2" x14ac:dyDescent="0.3">
      <c r="A656" s="289"/>
      <c r="B656" s="290" t="s">
        <v>355</v>
      </c>
      <c r="C656" s="241" t="s">
        <v>307</v>
      </c>
      <c r="D656" s="267">
        <v>1</v>
      </c>
      <c r="E656" s="109">
        <v>0</v>
      </c>
      <c r="F656" s="109">
        <f t="shared" si="39"/>
        <v>0</v>
      </c>
      <c r="G656" s="109">
        <v>0</v>
      </c>
      <c r="H656" s="109">
        <f t="shared" si="40"/>
        <v>0</v>
      </c>
      <c r="I656" s="221">
        <f t="shared" si="41"/>
        <v>0</v>
      </c>
      <c r="J656" s="109">
        <v>0</v>
      </c>
      <c r="K656" s="109"/>
      <c r="L656" s="109"/>
      <c r="M656" s="109">
        <f t="shared" si="42"/>
        <v>0</v>
      </c>
      <c r="N656" s="109"/>
      <c r="O656" s="109"/>
    </row>
    <row r="657" spans="1:15" ht="15.6" outlineLevel="1" x14ac:dyDescent="0.3">
      <c r="A657" s="378">
        <v>25</v>
      </c>
      <c r="B657" s="349" t="s">
        <v>383</v>
      </c>
      <c r="C657" s="378" t="s">
        <v>307</v>
      </c>
      <c r="D657" s="377">
        <v>12</v>
      </c>
      <c r="E657" s="377">
        <v>637410.63</v>
      </c>
      <c r="F657" s="377">
        <f t="shared" si="39"/>
        <v>7648927.5600000005</v>
      </c>
      <c r="G657" s="377">
        <v>2625837.9000000004</v>
      </c>
      <c r="H657" s="377">
        <f t="shared" si="40"/>
        <v>31510054.800000004</v>
      </c>
      <c r="I657" s="377">
        <f t="shared" si="41"/>
        <v>39158982.360000007</v>
      </c>
      <c r="J657" s="252">
        <v>637410.63</v>
      </c>
      <c r="K657" s="252"/>
      <c r="L657" s="229"/>
      <c r="M657" s="229">
        <f t="shared" si="42"/>
        <v>2625837.9000000004</v>
      </c>
      <c r="N657" s="229"/>
      <c r="O657" s="229"/>
    </row>
    <row r="658" spans="1:15" ht="15.6" outlineLevel="2" x14ac:dyDescent="0.3">
      <c r="A658" s="289"/>
      <c r="B658" s="290" t="s">
        <v>384</v>
      </c>
      <c r="C658" s="241"/>
      <c r="D658" s="267"/>
      <c r="E658" s="109">
        <v>0</v>
      </c>
      <c r="F658" s="109">
        <f t="shared" si="39"/>
        <v>0</v>
      </c>
      <c r="G658" s="109">
        <v>0</v>
      </c>
      <c r="H658" s="109">
        <f t="shared" si="40"/>
        <v>0</v>
      </c>
      <c r="I658" s="221">
        <f t="shared" si="41"/>
        <v>0</v>
      </c>
      <c r="J658" s="109">
        <v>0</v>
      </c>
      <c r="K658" s="109"/>
      <c r="L658" s="109"/>
      <c r="M658" s="109">
        <f t="shared" si="42"/>
        <v>0</v>
      </c>
      <c r="N658" s="109"/>
      <c r="O658" s="109"/>
    </row>
    <row r="659" spans="1:15" ht="15.6" outlineLevel="2" x14ac:dyDescent="0.3">
      <c r="A659" s="289"/>
      <c r="B659" s="290" t="s">
        <v>385</v>
      </c>
      <c r="C659" s="241" t="s">
        <v>31</v>
      </c>
      <c r="D659" s="267">
        <v>12</v>
      </c>
      <c r="E659" s="109">
        <v>0</v>
      </c>
      <c r="F659" s="109">
        <f t="shared" si="39"/>
        <v>0</v>
      </c>
      <c r="G659" s="109">
        <v>0</v>
      </c>
      <c r="H659" s="109">
        <f t="shared" si="40"/>
        <v>0</v>
      </c>
      <c r="I659" s="221">
        <f t="shared" si="41"/>
        <v>0</v>
      </c>
      <c r="J659" s="109">
        <v>0</v>
      </c>
      <c r="K659" s="109"/>
      <c r="L659" s="109"/>
      <c r="M659" s="109">
        <f t="shared" si="42"/>
        <v>0</v>
      </c>
      <c r="N659" s="109"/>
      <c r="O659" s="109"/>
    </row>
    <row r="660" spans="1:15" ht="15.6" outlineLevel="2" x14ac:dyDescent="0.3">
      <c r="A660" s="289"/>
      <c r="B660" s="290" t="s">
        <v>386</v>
      </c>
      <c r="C660" s="241" t="s">
        <v>31</v>
      </c>
      <c r="D660" s="267">
        <v>12</v>
      </c>
      <c r="E660" s="109">
        <v>0</v>
      </c>
      <c r="F660" s="109">
        <f t="shared" ref="F660:F674" si="43">E660*D660</f>
        <v>0</v>
      </c>
      <c r="G660" s="109">
        <v>0</v>
      </c>
      <c r="H660" s="109">
        <f t="shared" ref="H660:H674" si="44">G660*D660</f>
        <v>0</v>
      </c>
      <c r="I660" s="221">
        <f t="shared" si="41"/>
        <v>0</v>
      </c>
      <c r="J660" s="109">
        <v>0</v>
      </c>
      <c r="K660" s="109"/>
      <c r="L660" s="109"/>
      <c r="M660" s="109">
        <f t="shared" si="42"/>
        <v>0</v>
      </c>
      <c r="N660" s="109"/>
      <c r="O660" s="109"/>
    </row>
    <row r="661" spans="1:15" ht="15.6" outlineLevel="2" x14ac:dyDescent="0.3">
      <c r="A661" s="289"/>
      <c r="B661" s="290" t="s">
        <v>387</v>
      </c>
      <c r="C661" s="241" t="s">
        <v>31</v>
      </c>
      <c r="D661" s="267">
        <v>12</v>
      </c>
      <c r="E661" s="109">
        <v>0</v>
      </c>
      <c r="F661" s="109">
        <f t="shared" si="43"/>
        <v>0</v>
      </c>
      <c r="G661" s="109">
        <v>0</v>
      </c>
      <c r="H661" s="109">
        <f t="shared" si="44"/>
        <v>0</v>
      </c>
      <c r="I661" s="221">
        <f t="shared" si="41"/>
        <v>0</v>
      </c>
      <c r="J661" s="109">
        <v>0</v>
      </c>
      <c r="K661" s="109"/>
      <c r="L661" s="109"/>
      <c r="M661" s="109">
        <f t="shared" si="42"/>
        <v>0</v>
      </c>
      <c r="N661" s="109"/>
      <c r="O661" s="109"/>
    </row>
    <row r="662" spans="1:15" ht="15.6" outlineLevel="2" x14ac:dyDescent="0.3">
      <c r="A662" s="289"/>
      <c r="B662" s="290" t="s">
        <v>388</v>
      </c>
      <c r="C662" s="241" t="s">
        <v>31</v>
      </c>
      <c r="D662" s="267">
        <v>168</v>
      </c>
      <c r="E662" s="109">
        <v>0</v>
      </c>
      <c r="F662" s="109">
        <f t="shared" si="43"/>
        <v>0</v>
      </c>
      <c r="G662" s="109">
        <v>0</v>
      </c>
      <c r="H662" s="109">
        <f t="shared" si="44"/>
        <v>0</v>
      </c>
      <c r="I662" s="221">
        <f t="shared" si="41"/>
        <v>0</v>
      </c>
      <c r="J662" s="109">
        <v>0</v>
      </c>
      <c r="K662" s="109"/>
      <c r="L662" s="109"/>
      <c r="M662" s="109">
        <f t="shared" si="42"/>
        <v>0</v>
      </c>
      <c r="N662" s="109"/>
      <c r="O662" s="109"/>
    </row>
    <row r="663" spans="1:15" ht="15.6" outlineLevel="2" x14ac:dyDescent="0.3">
      <c r="A663" s="289"/>
      <c r="B663" s="290" t="s">
        <v>389</v>
      </c>
      <c r="C663" s="241" t="s">
        <v>31</v>
      </c>
      <c r="D663" s="267">
        <v>168</v>
      </c>
      <c r="E663" s="109">
        <v>0</v>
      </c>
      <c r="F663" s="109">
        <f t="shared" si="43"/>
        <v>0</v>
      </c>
      <c r="G663" s="109">
        <v>0</v>
      </c>
      <c r="H663" s="109">
        <f t="shared" si="44"/>
        <v>0</v>
      </c>
      <c r="I663" s="221">
        <f t="shared" si="41"/>
        <v>0</v>
      </c>
      <c r="J663" s="109">
        <v>0</v>
      </c>
      <c r="K663" s="109"/>
      <c r="L663" s="109"/>
      <c r="M663" s="109">
        <f t="shared" si="42"/>
        <v>0</v>
      </c>
      <c r="N663" s="109"/>
      <c r="O663" s="109"/>
    </row>
    <row r="664" spans="1:15" ht="15.6" outlineLevel="2" x14ac:dyDescent="0.3">
      <c r="A664" s="289"/>
      <c r="B664" s="290" t="s">
        <v>390</v>
      </c>
      <c r="C664" s="241" t="s">
        <v>31</v>
      </c>
      <c r="D664" s="267">
        <v>28</v>
      </c>
      <c r="E664" s="109">
        <v>0</v>
      </c>
      <c r="F664" s="109">
        <f t="shared" si="43"/>
        <v>0</v>
      </c>
      <c r="G664" s="109">
        <v>0</v>
      </c>
      <c r="H664" s="109">
        <f t="shared" si="44"/>
        <v>0</v>
      </c>
      <c r="I664" s="221">
        <f t="shared" si="41"/>
        <v>0</v>
      </c>
      <c r="J664" s="109">
        <v>0</v>
      </c>
      <c r="K664" s="109"/>
      <c r="L664" s="109"/>
      <c r="M664" s="109">
        <f t="shared" si="42"/>
        <v>0</v>
      </c>
      <c r="N664" s="109"/>
      <c r="O664" s="109"/>
    </row>
    <row r="665" spans="1:15" ht="15.6" outlineLevel="2" x14ac:dyDescent="0.3">
      <c r="A665" s="289"/>
      <c r="B665" s="290" t="s">
        <v>391</v>
      </c>
      <c r="C665" s="241" t="s">
        <v>31</v>
      </c>
      <c r="D665" s="267">
        <v>24</v>
      </c>
      <c r="E665" s="109">
        <v>0</v>
      </c>
      <c r="F665" s="109">
        <f t="shared" si="43"/>
        <v>0</v>
      </c>
      <c r="G665" s="109">
        <v>0</v>
      </c>
      <c r="H665" s="109">
        <f t="shared" si="44"/>
        <v>0</v>
      </c>
      <c r="I665" s="221">
        <f t="shared" si="41"/>
        <v>0</v>
      </c>
      <c r="J665" s="109">
        <v>0</v>
      </c>
      <c r="K665" s="109"/>
      <c r="L665" s="109"/>
      <c r="M665" s="109">
        <f t="shared" si="42"/>
        <v>0</v>
      </c>
      <c r="N665" s="109"/>
      <c r="O665" s="109"/>
    </row>
    <row r="666" spans="1:15" ht="15.6" outlineLevel="2" x14ac:dyDescent="0.3">
      <c r="A666" s="289"/>
      <c r="B666" s="290" t="s">
        <v>391</v>
      </c>
      <c r="C666" s="241" t="s">
        <v>31</v>
      </c>
      <c r="D666" s="267">
        <v>24</v>
      </c>
      <c r="E666" s="109">
        <v>0</v>
      </c>
      <c r="F666" s="109">
        <f t="shared" si="43"/>
        <v>0</v>
      </c>
      <c r="G666" s="109">
        <v>0</v>
      </c>
      <c r="H666" s="109">
        <f t="shared" si="44"/>
        <v>0</v>
      </c>
      <c r="I666" s="221">
        <f t="shared" si="41"/>
        <v>0</v>
      </c>
      <c r="J666" s="109">
        <v>0</v>
      </c>
      <c r="K666" s="109"/>
      <c r="L666" s="109"/>
      <c r="M666" s="109">
        <f t="shared" si="42"/>
        <v>0</v>
      </c>
      <c r="N666" s="109"/>
      <c r="O666" s="109"/>
    </row>
    <row r="667" spans="1:15" ht="15.6" outlineLevel="1" x14ac:dyDescent="0.3">
      <c r="A667" s="378">
        <v>26</v>
      </c>
      <c r="B667" s="349" t="s">
        <v>392</v>
      </c>
      <c r="C667" s="378" t="s">
        <v>31</v>
      </c>
      <c r="D667" s="377">
        <v>24</v>
      </c>
      <c r="E667" s="377">
        <v>8305.7144000000008</v>
      </c>
      <c r="F667" s="377">
        <f t="shared" si="43"/>
        <v>199337.14560000002</v>
      </c>
      <c r="G667" s="377">
        <v>20103.2</v>
      </c>
      <c r="H667" s="377">
        <f t="shared" si="44"/>
        <v>482476.80000000005</v>
      </c>
      <c r="I667" s="377">
        <f t="shared" si="41"/>
        <v>681813.94560000009</v>
      </c>
      <c r="J667" s="109">
        <v>8305.7144000000008</v>
      </c>
      <c r="K667" s="109"/>
      <c r="L667" s="109"/>
      <c r="M667" s="109">
        <f t="shared" si="42"/>
        <v>20103.2</v>
      </c>
      <c r="N667" s="109"/>
      <c r="O667" s="109"/>
    </row>
    <row r="668" spans="1:15" ht="15.6" outlineLevel="1" x14ac:dyDescent="0.3">
      <c r="A668" s="378">
        <v>27</v>
      </c>
      <c r="B668" s="349" t="s">
        <v>331</v>
      </c>
      <c r="C668" s="378" t="s">
        <v>6814</v>
      </c>
      <c r="D668" s="377">
        <v>564.5</v>
      </c>
      <c r="E668" s="377">
        <v>3758</v>
      </c>
      <c r="F668" s="377">
        <f t="shared" si="43"/>
        <v>2121391</v>
      </c>
      <c r="G668" s="377">
        <v>1100</v>
      </c>
      <c r="H668" s="377">
        <f t="shared" si="44"/>
        <v>620950</v>
      </c>
      <c r="I668" s="377">
        <f t="shared" si="41"/>
        <v>2742341</v>
      </c>
      <c r="J668" s="249">
        <v>3758</v>
      </c>
      <c r="K668" s="249">
        <f>'ВСЕ СМЕТЫ КДС'!G5124</f>
        <v>3214.3460196556803</v>
      </c>
      <c r="L668" s="153">
        <f>((J668/(K668/100))-100)/100</f>
        <v>0.16913362065561188</v>
      </c>
      <c r="M668" s="104">
        <v>1100</v>
      </c>
      <c r="N668" s="104">
        <f>'ВСЕ СМЕТЫ КДС'!G5125</f>
        <v>1042.3791600768</v>
      </c>
      <c r="O668" s="153">
        <f>((M668/(N668/100))-100)/100</f>
        <v>5.5278196389646296E-2</v>
      </c>
    </row>
    <row r="669" spans="1:15" ht="15.6" outlineLevel="2" x14ac:dyDescent="0.3">
      <c r="A669" s="289"/>
      <c r="B669" s="290" t="s">
        <v>393</v>
      </c>
      <c r="C669" s="241" t="s">
        <v>31</v>
      </c>
      <c r="D669" s="267">
        <v>24</v>
      </c>
      <c r="E669" s="109">
        <v>0</v>
      </c>
      <c r="F669" s="109">
        <f t="shared" si="43"/>
        <v>0</v>
      </c>
      <c r="G669" s="109">
        <v>0</v>
      </c>
      <c r="H669" s="109">
        <f t="shared" si="44"/>
        <v>0</v>
      </c>
      <c r="I669" s="221">
        <f t="shared" si="41"/>
        <v>0</v>
      </c>
      <c r="J669" s="109">
        <v>0</v>
      </c>
      <c r="K669" s="109"/>
      <c r="L669" s="109"/>
      <c r="M669" s="109">
        <f t="shared" si="42"/>
        <v>0</v>
      </c>
      <c r="N669" s="109"/>
      <c r="O669" s="109"/>
    </row>
    <row r="670" spans="1:15" ht="15.6" outlineLevel="2" x14ac:dyDescent="0.3">
      <c r="A670" s="289"/>
      <c r="B670" s="290" t="s">
        <v>338</v>
      </c>
      <c r="C670" s="241" t="s">
        <v>6814</v>
      </c>
      <c r="D670" s="267">
        <v>519</v>
      </c>
      <c r="E670" s="109">
        <v>0</v>
      </c>
      <c r="F670" s="109">
        <f t="shared" si="43"/>
        <v>0</v>
      </c>
      <c r="G670" s="109">
        <v>0</v>
      </c>
      <c r="H670" s="109">
        <f t="shared" si="44"/>
        <v>0</v>
      </c>
      <c r="I670" s="221">
        <f t="shared" ref="I670:I701" si="45">H670+F670</f>
        <v>0</v>
      </c>
      <c r="J670" s="109">
        <v>0</v>
      </c>
      <c r="K670" s="109"/>
      <c r="L670" s="109"/>
      <c r="M670" s="109">
        <f t="shared" si="42"/>
        <v>0</v>
      </c>
      <c r="N670" s="109"/>
      <c r="O670" s="109"/>
    </row>
    <row r="671" spans="1:15" ht="15.6" outlineLevel="2" x14ac:dyDescent="0.3">
      <c r="A671" s="289"/>
      <c r="B671" s="290" t="s">
        <v>339</v>
      </c>
      <c r="C671" s="241" t="s">
        <v>6890</v>
      </c>
      <c r="D671" s="267">
        <v>330</v>
      </c>
      <c r="E671" s="109">
        <v>0</v>
      </c>
      <c r="F671" s="109">
        <f t="shared" si="43"/>
        <v>0</v>
      </c>
      <c r="G671" s="109">
        <v>0</v>
      </c>
      <c r="H671" s="109">
        <f t="shared" si="44"/>
        <v>0</v>
      </c>
      <c r="I671" s="221">
        <f t="shared" si="45"/>
        <v>0</v>
      </c>
      <c r="J671" s="109">
        <v>0</v>
      </c>
      <c r="K671" s="109"/>
      <c r="L671" s="109"/>
      <c r="M671" s="109">
        <f t="shared" si="42"/>
        <v>0</v>
      </c>
      <c r="N671" s="109"/>
      <c r="O671" s="109"/>
    </row>
    <row r="672" spans="1:15" ht="15.6" outlineLevel="2" x14ac:dyDescent="0.3">
      <c r="A672" s="289"/>
      <c r="B672" s="290" t="s">
        <v>341</v>
      </c>
      <c r="C672" s="241" t="s">
        <v>6814</v>
      </c>
      <c r="D672" s="267">
        <v>45.5</v>
      </c>
      <c r="E672" s="109">
        <v>0</v>
      </c>
      <c r="F672" s="109">
        <f t="shared" si="43"/>
        <v>0</v>
      </c>
      <c r="G672" s="109">
        <v>0</v>
      </c>
      <c r="H672" s="109">
        <f t="shared" si="44"/>
        <v>0</v>
      </c>
      <c r="I672" s="221">
        <f t="shared" si="45"/>
        <v>0</v>
      </c>
      <c r="J672" s="109">
        <v>0</v>
      </c>
      <c r="K672" s="109"/>
      <c r="L672" s="109"/>
      <c r="M672" s="109">
        <f t="shared" si="42"/>
        <v>0</v>
      </c>
      <c r="N672" s="109"/>
      <c r="O672" s="109"/>
    </row>
    <row r="673" spans="1:15" ht="15.6" outlineLevel="2" x14ac:dyDescent="0.3">
      <c r="A673" s="289"/>
      <c r="B673" s="290" t="s">
        <v>355</v>
      </c>
      <c r="C673" s="241" t="s">
        <v>307</v>
      </c>
      <c r="D673" s="267">
        <v>1</v>
      </c>
      <c r="E673" s="109">
        <v>0</v>
      </c>
      <c r="F673" s="109">
        <f t="shared" si="43"/>
        <v>0</v>
      </c>
      <c r="G673" s="109">
        <v>0</v>
      </c>
      <c r="H673" s="109">
        <f t="shared" si="44"/>
        <v>0</v>
      </c>
      <c r="I673" s="221">
        <f t="shared" si="45"/>
        <v>0</v>
      </c>
      <c r="J673" s="109">
        <v>0</v>
      </c>
      <c r="K673" s="109"/>
      <c r="L673" s="109"/>
      <c r="M673" s="109">
        <f t="shared" si="42"/>
        <v>0</v>
      </c>
      <c r="N673" s="109"/>
      <c r="O673" s="109"/>
    </row>
    <row r="674" spans="1:15" ht="15.6" outlineLevel="1" x14ac:dyDescent="0.3">
      <c r="A674" s="378">
        <v>28</v>
      </c>
      <c r="B674" s="349" t="s">
        <v>394</v>
      </c>
      <c r="C674" s="378" t="s">
        <v>307</v>
      </c>
      <c r="D674" s="377">
        <v>16</v>
      </c>
      <c r="E674" s="377">
        <v>46198.46</v>
      </c>
      <c r="F674" s="377">
        <f t="shared" si="43"/>
        <v>739175.36</v>
      </c>
      <c r="G674" s="377">
        <v>372209.49577500008</v>
      </c>
      <c r="H674" s="377">
        <f t="shared" si="44"/>
        <v>5955351.9324000012</v>
      </c>
      <c r="I674" s="377">
        <f>H674+F674</f>
        <v>6694527.2924000015</v>
      </c>
      <c r="J674" s="109">
        <v>46198.46</v>
      </c>
      <c r="K674" s="109"/>
      <c r="L674" s="109"/>
      <c r="M674" s="109">
        <f t="shared" si="42"/>
        <v>372209.49577500008</v>
      </c>
      <c r="N674" s="109"/>
      <c r="O674" s="109"/>
    </row>
    <row r="675" spans="1:15" ht="15.6" outlineLevel="2" x14ac:dyDescent="0.3">
      <c r="B675" s="295" t="s">
        <v>395</v>
      </c>
      <c r="D675" s="296"/>
      <c r="J675" s="109"/>
      <c r="K675" s="297"/>
      <c r="L675" s="297"/>
      <c r="M675" s="109"/>
      <c r="N675" s="297"/>
      <c r="O675" s="297"/>
    </row>
    <row r="676" spans="1:15" ht="15.6" outlineLevel="2" x14ac:dyDescent="0.3">
      <c r="A676" s="289"/>
      <c r="B676" s="290" t="s">
        <v>396</v>
      </c>
      <c r="C676" s="241" t="s">
        <v>31</v>
      </c>
      <c r="D676" s="267">
        <v>4</v>
      </c>
      <c r="E676" s="109">
        <v>46198.46</v>
      </c>
      <c r="F676" s="109">
        <f t="shared" ref="F676:F701" si="46">E676*D676</f>
        <v>184793.84</v>
      </c>
      <c r="G676" s="109">
        <v>191555</v>
      </c>
      <c r="H676" s="109">
        <f t="shared" ref="H676:H701" si="47">G676*D676</f>
        <v>766220</v>
      </c>
      <c r="I676" s="221">
        <f t="shared" si="45"/>
        <v>951013.84</v>
      </c>
      <c r="J676" s="109">
        <v>46198.46</v>
      </c>
      <c r="K676" s="109"/>
      <c r="L676" s="109"/>
      <c r="M676" s="109">
        <f t="shared" si="42"/>
        <v>191555</v>
      </c>
      <c r="N676" s="109"/>
      <c r="O676" s="109"/>
    </row>
    <row r="677" spans="1:15" ht="15.6" outlineLevel="2" x14ac:dyDescent="0.3">
      <c r="A677" s="289"/>
      <c r="B677" s="290" t="s">
        <v>397</v>
      </c>
      <c r="C677" s="241" t="s">
        <v>31</v>
      </c>
      <c r="D677" s="267">
        <v>12</v>
      </c>
      <c r="E677" s="109">
        <v>46198.46</v>
      </c>
      <c r="F677" s="109">
        <f t="shared" si="46"/>
        <v>554381.52</v>
      </c>
      <c r="G677" s="109">
        <v>229879</v>
      </c>
      <c r="H677" s="109">
        <f t="shared" si="47"/>
        <v>2758548</v>
      </c>
      <c r="I677" s="221">
        <f t="shared" si="45"/>
        <v>3312929.52</v>
      </c>
      <c r="J677" s="109">
        <v>46198.46</v>
      </c>
      <c r="K677" s="109"/>
      <c r="L677" s="109"/>
      <c r="M677" s="109">
        <f t="shared" si="42"/>
        <v>229879</v>
      </c>
      <c r="N677" s="109"/>
      <c r="O677" s="109"/>
    </row>
    <row r="678" spans="1:15" ht="15.6" outlineLevel="1" x14ac:dyDescent="0.3">
      <c r="A678" s="378">
        <v>29</v>
      </c>
      <c r="B678" s="349" t="s">
        <v>398</v>
      </c>
      <c r="C678" s="378" t="s">
        <v>6890</v>
      </c>
      <c r="D678" s="377">
        <v>166</v>
      </c>
      <c r="E678" s="377">
        <v>2887.5240963855426</v>
      </c>
      <c r="F678" s="377">
        <f t="shared" si="46"/>
        <v>479329.00000000006</v>
      </c>
      <c r="G678" s="377">
        <v>4676.726506024097</v>
      </c>
      <c r="H678" s="377">
        <f t="shared" si="47"/>
        <v>776336.60000000009</v>
      </c>
      <c r="I678" s="377">
        <f t="shared" si="45"/>
        <v>1255665.6000000001</v>
      </c>
      <c r="J678" s="109">
        <v>2887.5240963855426</v>
      </c>
      <c r="K678" s="109"/>
      <c r="L678" s="109"/>
      <c r="M678" s="109">
        <f t="shared" si="42"/>
        <v>4676.726506024097</v>
      </c>
      <c r="N678" s="109"/>
      <c r="O678" s="109"/>
    </row>
    <row r="679" spans="1:15" ht="15.6" outlineLevel="2" x14ac:dyDescent="0.3">
      <c r="A679" s="289"/>
      <c r="B679" s="290" t="s">
        <v>399</v>
      </c>
      <c r="C679" s="241"/>
      <c r="D679" s="267"/>
      <c r="E679" s="109">
        <v>0</v>
      </c>
      <c r="F679" s="109">
        <f t="shared" si="46"/>
        <v>0</v>
      </c>
      <c r="G679" s="109">
        <v>0</v>
      </c>
      <c r="H679" s="109">
        <f t="shared" si="47"/>
        <v>0</v>
      </c>
      <c r="I679" s="221">
        <f t="shared" si="45"/>
        <v>0</v>
      </c>
      <c r="J679" s="109">
        <v>0</v>
      </c>
      <c r="K679" s="109"/>
      <c r="L679" s="109"/>
      <c r="M679" s="109">
        <f t="shared" si="42"/>
        <v>0</v>
      </c>
      <c r="N679" s="109"/>
      <c r="O679" s="109"/>
    </row>
    <row r="680" spans="1:15" ht="15.6" outlineLevel="2" x14ac:dyDescent="0.3">
      <c r="A680" s="289"/>
      <c r="B680" s="290" t="s">
        <v>400</v>
      </c>
      <c r="C680" s="241" t="s">
        <v>31</v>
      </c>
      <c r="D680" s="267">
        <v>32</v>
      </c>
      <c r="E680" s="109">
        <v>0</v>
      </c>
      <c r="F680" s="109">
        <f t="shared" si="46"/>
        <v>0</v>
      </c>
      <c r="G680" s="109">
        <v>0</v>
      </c>
      <c r="H680" s="109">
        <f t="shared" si="47"/>
        <v>0</v>
      </c>
      <c r="I680" s="221">
        <f t="shared" si="45"/>
        <v>0</v>
      </c>
      <c r="J680" s="109">
        <v>0</v>
      </c>
      <c r="K680" s="109"/>
      <c r="L680" s="109"/>
      <c r="M680" s="109">
        <f t="shared" si="42"/>
        <v>0</v>
      </c>
      <c r="N680" s="109"/>
      <c r="O680" s="109"/>
    </row>
    <row r="681" spans="1:15" ht="15.6" outlineLevel="2" x14ac:dyDescent="0.3">
      <c r="A681" s="289"/>
      <c r="B681" s="290" t="s">
        <v>401</v>
      </c>
      <c r="C681" s="241" t="s">
        <v>31</v>
      </c>
      <c r="D681" s="267">
        <v>2</v>
      </c>
      <c r="E681" s="109">
        <v>0</v>
      </c>
      <c r="F681" s="109">
        <f t="shared" si="46"/>
        <v>0</v>
      </c>
      <c r="G681" s="109">
        <v>0</v>
      </c>
      <c r="H681" s="109">
        <f t="shared" si="47"/>
        <v>0</v>
      </c>
      <c r="I681" s="221">
        <f t="shared" si="45"/>
        <v>0</v>
      </c>
      <c r="J681" s="109">
        <v>0</v>
      </c>
      <c r="K681" s="109"/>
      <c r="L681" s="109"/>
      <c r="M681" s="109">
        <f t="shared" si="42"/>
        <v>0</v>
      </c>
      <c r="N681" s="109"/>
      <c r="O681" s="109"/>
    </row>
    <row r="682" spans="1:15" ht="15.6" outlineLevel="2" x14ac:dyDescent="0.3">
      <c r="A682" s="289"/>
      <c r="B682" s="290" t="s">
        <v>402</v>
      </c>
      <c r="C682" s="241" t="s">
        <v>31</v>
      </c>
      <c r="D682" s="267">
        <v>2</v>
      </c>
      <c r="E682" s="109">
        <v>0</v>
      </c>
      <c r="F682" s="109">
        <f t="shared" si="46"/>
        <v>0</v>
      </c>
      <c r="G682" s="109">
        <v>0</v>
      </c>
      <c r="H682" s="109">
        <f t="shared" si="47"/>
        <v>0</v>
      </c>
      <c r="I682" s="221">
        <f t="shared" si="45"/>
        <v>0</v>
      </c>
      <c r="J682" s="109">
        <v>0</v>
      </c>
      <c r="K682" s="109"/>
      <c r="L682" s="109"/>
      <c r="M682" s="109">
        <f t="shared" si="42"/>
        <v>0</v>
      </c>
      <c r="N682" s="109"/>
      <c r="O682" s="109"/>
    </row>
    <row r="683" spans="1:15" ht="15.6" outlineLevel="2" x14ac:dyDescent="0.3">
      <c r="A683" s="289"/>
      <c r="B683" s="290" t="s">
        <v>403</v>
      </c>
      <c r="C683" s="241" t="s">
        <v>31</v>
      </c>
      <c r="D683" s="267">
        <v>32</v>
      </c>
      <c r="E683" s="109">
        <v>0</v>
      </c>
      <c r="F683" s="109">
        <f t="shared" si="46"/>
        <v>0</v>
      </c>
      <c r="G683" s="109">
        <v>0</v>
      </c>
      <c r="H683" s="109">
        <f t="shared" si="47"/>
        <v>0</v>
      </c>
      <c r="I683" s="221">
        <f t="shared" si="45"/>
        <v>0</v>
      </c>
      <c r="J683" s="109">
        <v>0</v>
      </c>
      <c r="K683" s="109"/>
      <c r="L683" s="109"/>
      <c r="M683" s="109">
        <f t="shared" si="42"/>
        <v>0</v>
      </c>
      <c r="N683" s="109"/>
      <c r="O683" s="109"/>
    </row>
    <row r="684" spans="1:15" ht="15.6" outlineLevel="2" x14ac:dyDescent="0.3">
      <c r="A684" s="289"/>
      <c r="B684" s="290" t="s">
        <v>404</v>
      </c>
      <c r="C684" s="241" t="s">
        <v>6890</v>
      </c>
      <c r="D684" s="267">
        <v>38</v>
      </c>
      <c r="E684" s="109">
        <v>0</v>
      </c>
      <c r="F684" s="109">
        <f t="shared" si="46"/>
        <v>0</v>
      </c>
      <c r="G684" s="109">
        <v>0</v>
      </c>
      <c r="H684" s="109">
        <f t="shared" si="47"/>
        <v>0</v>
      </c>
      <c r="I684" s="221">
        <f t="shared" si="45"/>
        <v>0</v>
      </c>
      <c r="J684" s="109">
        <v>0</v>
      </c>
      <c r="K684" s="109"/>
      <c r="L684" s="109"/>
      <c r="M684" s="109">
        <f t="shared" si="42"/>
        <v>0</v>
      </c>
      <c r="N684" s="109"/>
      <c r="O684" s="109"/>
    </row>
    <row r="685" spans="1:15" ht="15.6" outlineLevel="2" x14ac:dyDescent="0.3">
      <c r="A685" s="289"/>
      <c r="B685" s="290" t="s">
        <v>405</v>
      </c>
      <c r="C685" s="241" t="s">
        <v>6890</v>
      </c>
      <c r="D685" s="267">
        <v>128</v>
      </c>
      <c r="E685" s="109">
        <v>0</v>
      </c>
      <c r="F685" s="109">
        <f t="shared" si="46"/>
        <v>0</v>
      </c>
      <c r="G685" s="109">
        <v>0</v>
      </c>
      <c r="H685" s="109">
        <f t="shared" si="47"/>
        <v>0</v>
      </c>
      <c r="I685" s="221">
        <f t="shared" si="45"/>
        <v>0</v>
      </c>
      <c r="J685" s="109">
        <v>0</v>
      </c>
      <c r="K685" s="109"/>
      <c r="L685" s="109"/>
      <c r="M685" s="109">
        <f t="shared" si="42"/>
        <v>0</v>
      </c>
      <c r="N685" s="109"/>
      <c r="O685" s="109"/>
    </row>
    <row r="686" spans="1:15" ht="15.6" outlineLevel="2" x14ac:dyDescent="0.3">
      <c r="A686" s="289"/>
      <c r="B686" s="290" t="s">
        <v>406</v>
      </c>
      <c r="C686" s="241" t="s">
        <v>307</v>
      </c>
      <c r="D686" s="267">
        <v>1</v>
      </c>
      <c r="E686" s="109">
        <v>0</v>
      </c>
      <c r="F686" s="109">
        <f t="shared" si="46"/>
        <v>0</v>
      </c>
      <c r="G686" s="109">
        <v>0</v>
      </c>
      <c r="H686" s="109">
        <f t="shared" si="47"/>
        <v>0</v>
      </c>
      <c r="I686" s="221">
        <f t="shared" si="45"/>
        <v>0</v>
      </c>
      <c r="J686" s="109">
        <v>0</v>
      </c>
      <c r="K686" s="109"/>
      <c r="L686" s="109"/>
      <c r="M686" s="109">
        <f t="shared" si="42"/>
        <v>0</v>
      </c>
      <c r="N686" s="109"/>
      <c r="O686" s="109"/>
    </row>
    <row r="687" spans="1:15" ht="26.4" outlineLevel="2" x14ac:dyDescent="0.3">
      <c r="A687" s="289"/>
      <c r="B687" s="290" t="s">
        <v>407</v>
      </c>
      <c r="C687" s="241" t="s">
        <v>176</v>
      </c>
      <c r="D687" s="267">
        <v>3</v>
      </c>
      <c r="E687" s="109">
        <v>0</v>
      </c>
      <c r="F687" s="109">
        <f t="shared" si="46"/>
        <v>0</v>
      </c>
      <c r="G687" s="109">
        <v>0</v>
      </c>
      <c r="H687" s="109">
        <f t="shared" si="47"/>
        <v>0</v>
      </c>
      <c r="I687" s="221">
        <f t="shared" si="45"/>
        <v>0</v>
      </c>
      <c r="J687" s="109">
        <v>0</v>
      </c>
      <c r="K687" s="109"/>
      <c r="L687" s="109"/>
      <c r="M687" s="109">
        <f t="shared" si="42"/>
        <v>0</v>
      </c>
      <c r="N687" s="109"/>
      <c r="O687" s="109"/>
    </row>
    <row r="688" spans="1:15" ht="15.6" outlineLevel="2" x14ac:dyDescent="0.3">
      <c r="A688" s="289"/>
      <c r="B688" s="290" t="s">
        <v>408</v>
      </c>
      <c r="C688" s="241" t="s">
        <v>307</v>
      </c>
      <c r="D688" s="411">
        <v>1</v>
      </c>
      <c r="E688" s="109">
        <v>0</v>
      </c>
      <c r="F688" s="109">
        <f t="shared" si="46"/>
        <v>0</v>
      </c>
      <c r="G688" s="109">
        <v>0</v>
      </c>
      <c r="H688" s="109">
        <f t="shared" si="47"/>
        <v>0</v>
      </c>
      <c r="I688" s="221">
        <f t="shared" si="45"/>
        <v>0</v>
      </c>
      <c r="J688" s="109">
        <v>0</v>
      </c>
      <c r="K688" s="109"/>
      <c r="L688" s="109"/>
      <c r="M688" s="109">
        <f t="shared" si="42"/>
        <v>0</v>
      </c>
      <c r="N688" s="109"/>
      <c r="O688" s="109"/>
    </row>
    <row r="689" spans="1:15" ht="15.6" outlineLevel="2" x14ac:dyDescent="0.3">
      <c r="A689" s="289"/>
      <c r="B689" s="290" t="s">
        <v>409</v>
      </c>
      <c r="C689" s="241"/>
      <c r="D689" s="267"/>
      <c r="E689" s="109">
        <v>0</v>
      </c>
      <c r="F689" s="109">
        <f t="shared" si="46"/>
        <v>0</v>
      </c>
      <c r="G689" s="109">
        <v>0</v>
      </c>
      <c r="H689" s="109">
        <f t="shared" si="47"/>
        <v>0</v>
      </c>
      <c r="I689" s="221">
        <f t="shared" si="45"/>
        <v>0</v>
      </c>
      <c r="J689" s="109">
        <v>0</v>
      </c>
      <c r="K689" s="109"/>
      <c r="L689" s="109"/>
      <c r="M689" s="109">
        <f t="shared" si="42"/>
        <v>0</v>
      </c>
      <c r="N689" s="109"/>
      <c r="O689" s="109"/>
    </row>
    <row r="690" spans="1:15" ht="15.6" outlineLevel="2" x14ac:dyDescent="0.3">
      <c r="A690" s="289"/>
      <c r="B690" s="290" t="s">
        <v>410</v>
      </c>
      <c r="C690" s="241" t="s">
        <v>31</v>
      </c>
      <c r="D690" s="267">
        <v>12</v>
      </c>
      <c r="E690" s="109">
        <v>0</v>
      </c>
      <c r="F690" s="109">
        <f t="shared" si="46"/>
        <v>0</v>
      </c>
      <c r="G690" s="109">
        <v>0</v>
      </c>
      <c r="H690" s="109">
        <f t="shared" si="47"/>
        <v>0</v>
      </c>
      <c r="I690" s="221">
        <f t="shared" si="45"/>
        <v>0</v>
      </c>
      <c r="J690" s="109">
        <v>0</v>
      </c>
      <c r="K690" s="109"/>
      <c r="L690" s="109"/>
      <c r="M690" s="109">
        <f t="shared" si="42"/>
        <v>0</v>
      </c>
      <c r="N690" s="109"/>
      <c r="O690" s="109"/>
    </row>
    <row r="691" spans="1:15" ht="15.6" outlineLevel="2" x14ac:dyDescent="0.3">
      <c r="A691" s="289"/>
      <c r="B691" s="290" t="s">
        <v>401</v>
      </c>
      <c r="C691" s="241" t="s">
        <v>31</v>
      </c>
      <c r="D691" s="267">
        <v>18</v>
      </c>
      <c r="E691" s="109">
        <v>0</v>
      </c>
      <c r="F691" s="109">
        <f t="shared" si="46"/>
        <v>0</v>
      </c>
      <c r="G691" s="109">
        <v>0</v>
      </c>
      <c r="H691" s="109">
        <f t="shared" si="47"/>
        <v>0</v>
      </c>
      <c r="I691" s="221">
        <f t="shared" si="45"/>
        <v>0</v>
      </c>
      <c r="J691" s="109">
        <v>0</v>
      </c>
      <c r="K691" s="109"/>
      <c r="L691" s="109"/>
      <c r="M691" s="109">
        <f t="shared" si="42"/>
        <v>0</v>
      </c>
      <c r="N691" s="109"/>
      <c r="O691" s="109"/>
    </row>
    <row r="692" spans="1:15" ht="15.6" outlineLevel="2" x14ac:dyDescent="0.3">
      <c r="A692" s="289"/>
      <c r="B692" s="290" t="s">
        <v>402</v>
      </c>
      <c r="C692" s="241" t="s">
        <v>31</v>
      </c>
      <c r="D692" s="267">
        <v>12</v>
      </c>
      <c r="E692" s="109">
        <v>0</v>
      </c>
      <c r="F692" s="109">
        <f t="shared" si="46"/>
        <v>0</v>
      </c>
      <c r="G692" s="109">
        <v>0</v>
      </c>
      <c r="H692" s="109">
        <f t="shared" si="47"/>
        <v>0</v>
      </c>
      <c r="I692" s="221">
        <f t="shared" si="45"/>
        <v>0</v>
      </c>
      <c r="J692" s="109">
        <v>0</v>
      </c>
      <c r="K692" s="109"/>
      <c r="L692" s="109"/>
      <c r="M692" s="109">
        <f t="shared" si="42"/>
        <v>0</v>
      </c>
      <c r="N692" s="109"/>
      <c r="O692" s="109"/>
    </row>
    <row r="693" spans="1:15" ht="15.6" outlineLevel="2" x14ac:dyDescent="0.3">
      <c r="A693" s="289"/>
      <c r="B693" s="290" t="s">
        <v>404</v>
      </c>
      <c r="C693" s="241" t="s">
        <v>6890</v>
      </c>
      <c r="D693" s="267">
        <v>82</v>
      </c>
      <c r="E693" s="109">
        <v>0</v>
      </c>
      <c r="F693" s="109">
        <f t="shared" si="46"/>
        <v>0</v>
      </c>
      <c r="G693" s="109">
        <v>0</v>
      </c>
      <c r="H693" s="109">
        <f t="shared" si="47"/>
        <v>0</v>
      </c>
      <c r="I693" s="221">
        <f t="shared" si="45"/>
        <v>0</v>
      </c>
      <c r="J693" s="109">
        <v>0</v>
      </c>
      <c r="K693" s="109"/>
      <c r="L693" s="109"/>
      <c r="M693" s="109">
        <f t="shared" si="42"/>
        <v>0</v>
      </c>
      <c r="N693" s="109"/>
      <c r="O693" s="109"/>
    </row>
    <row r="694" spans="1:15" ht="15.6" outlineLevel="2" x14ac:dyDescent="0.3">
      <c r="A694" s="289"/>
      <c r="B694" s="290" t="s">
        <v>406</v>
      </c>
      <c r="C694" s="241" t="s">
        <v>307</v>
      </c>
      <c r="D694" s="267">
        <v>1</v>
      </c>
      <c r="E694" s="109">
        <v>0</v>
      </c>
      <c r="F694" s="109">
        <f t="shared" si="46"/>
        <v>0</v>
      </c>
      <c r="G694" s="109">
        <v>0</v>
      </c>
      <c r="H694" s="109">
        <f t="shared" si="47"/>
        <v>0</v>
      </c>
      <c r="I694" s="221">
        <f t="shared" si="45"/>
        <v>0</v>
      </c>
      <c r="J694" s="109">
        <v>0</v>
      </c>
      <c r="K694" s="109"/>
      <c r="L694" s="109"/>
      <c r="M694" s="109">
        <f t="shared" si="42"/>
        <v>0</v>
      </c>
      <c r="N694" s="109"/>
      <c r="O694" s="109"/>
    </row>
    <row r="695" spans="1:15" ht="15.6" outlineLevel="2" x14ac:dyDescent="0.3">
      <c r="A695" s="289"/>
      <c r="B695" s="290" t="s">
        <v>411</v>
      </c>
      <c r="C695" s="241"/>
      <c r="D695" s="267"/>
      <c r="E695" s="109">
        <v>0</v>
      </c>
      <c r="F695" s="109">
        <f t="shared" si="46"/>
        <v>0</v>
      </c>
      <c r="G695" s="109">
        <v>0</v>
      </c>
      <c r="H695" s="109">
        <f t="shared" si="47"/>
        <v>0</v>
      </c>
      <c r="I695" s="221">
        <f t="shared" si="45"/>
        <v>0</v>
      </c>
      <c r="J695" s="109">
        <v>0</v>
      </c>
      <c r="K695" s="109"/>
      <c r="L695" s="109"/>
      <c r="M695" s="109">
        <f t="shared" si="42"/>
        <v>0</v>
      </c>
      <c r="N695" s="109"/>
      <c r="O695" s="109"/>
    </row>
    <row r="696" spans="1:15" ht="15.6" outlineLevel="2" x14ac:dyDescent="0.3">
      <c r="A696" s="289"/>
      <c r="B696" s="290" t="s">
        <v>412</v>
      </c>
      <c r="C696" s="241" t="s">
        <v>6890</v>
      </c>
      <c r="D696" s="267">
        <v>82</v>
      </c>
      <c r="E696" s="109">
        <v>0</v>
      </c>
      <c r="F696" s="109">
        <f t="shared" si="46"/>
        <v>0</v>
      </c>
      <c r="G696" s="109">
        <v>0</v>
      </c>
      <c r="H696" s="109">
        <f t="shared" si="47"/>
        <v>0</v>
      </c>
      <c r="I696" s="221">
        <f t="shared" si="45"/>
        <v>0</v>
      </c>
      <c r="J696" s="109">
        <v>0</v>
      </c>
      <c r="K696" s="109"/>
      <c r="L696" s="109"/>
      <c r="M696" s="109">
        <f t="shared" si="42"/>
        <v>0</v>
      </c>
      <c r="N696" s="109"/>
      <c r="O696" s="109"/>
    </row>
    <row r="697" spans="1:15" ht="26.4" outlineLevel="2" x14ac:dyDescent="0.3">
      <c r="A697" s="289"/>
      <c r="B697" s="290" t="s">
        <v>407</v>
      </c>
      <c r="C697" s="241" t="s">
        <v>176</v>
      </c>
      <c r="D697" s="267">
        <v>3</v>
      </c>
      <c r="E697" s="109">
        <v>0</v>
      </c>
      <c r="F697" s="109">
        <f t="shared" si="46"/>
        <v>0</v>
      </c>
      <c r="G697" s="109">
        <v>0</v>
      </c>
      <c r="H697" s="109">
        <f t="shared" si="47"/>
        <v>0</v>
      </c>
      <c r="I697" s="221">
        <f t="shared" si="45"/>
        <v>0</v>
      </c>
      <c r="J697" s="109">
        <v>0</v>
      </c>
      <c r="K697" s="109"/>
      <c r="L697" s="109"/>
      <c r="M697" s="109">
        <f t="shared" si="42"/>
        <v>0</v>
      </c>
      <c r="N697" s="109"/>
      <c r="O697" s="109"/>
    </row>
    <row r="698" spans="1:15" ht="15.6" outlineLevel="2" x14ac:dyDescent="0.3">
      <c r="A698" s="289"/>
      <c r="B698" s="290" t="s">
        <v>408</v>
      </c>
      <c r="C698" s="241" t="s">
        <v>307</v>
      </c>
      <c r="D698" s="411">
        <v>1</v>
      </c>
      <c r="E698" s="109">
        <v>0</v>
      </c>
      <c r="F698" s="109">
        <f t="shared" si="46"/>
        <v>0</v>
      </c>
      <c r="G698" s="109">
        <v>0</v>
      </c>
      <c r="H698" s="109">
        <f t="shared" si="47"/>
        <v>0</v>
      </c>
      <c r="I698" s="221">
        <f t="shared" si="45"/>
        <v>0</v>
      </c>
      <c r="J698" s="109">
        <v>0</v>
      </c>
      <c r="K698" s="109"/>
      <c r="L698" s="109"/>
      <c r="M698" s="109">
        <f t="shared" si="42"/>
        <v>0</v>
      </c>
      <c r="N698" s="109"/>
      <c r="O698" s="109"/>
    </row>
    <row r="699" spans="1:15" ht="15.6" outlineLevel="1" x14ac:dyDescent="0.3">
      <c r="A699" s="378">
        <v>30</v>
      </c>
      <c r="B699" s="349" t="s">
        <v>413</v>
      </c>
      <c r="C699" s="378" t="s">
        <v>307</v>
      </c>
      <c r="D699" s="377">
        <v>1</v>
      </c>
      <c r="E699" s="377">
        <v>1432280.25</v>
      </c>
      <c r="F699" s="377">
        <f t="shared" si="46"/>
        <v>1432280.25</v>
      </c>
      <c r="G699" s="377">
        <v>1392400.5</v>
      </c>
      <c r="H699" s="377">
        <f t="shared" si="47"/>
        <v>1392400.5</v>
      </c>
      <c r="I699" s="377">
        <f t="shared" si="45"/>
        <v>2824680.75</v>
      </c>
      <c r="J699" s="109">
        <v>1432280.25</v>
      </c>
      <c r="K699" s="109"/>
      <c r="L699" s="109"/>
      <c r="M699" s="109">
        <f>G699</f>
        <v>1392400.5</v>
      </c>
      <c r="N699" s="109"/>
      <c r="O699" s="109"/>
    </row>
    <row r="700" spans="1:15" ht="15.6" outlineLevel="2" x14ac:dyDescent="0.3">
      <c r="A700" s="289"/>
      <c r="B700" s="290" t="s">
        <v>414</v>
      </c>
      <c r="C700" s="241"/>
      <c r="D700" s="267"/>
      <c r="E700" s="109"/>
      <c r="F700" s="109">
        <f t="shared" si="46"/>
        <v>0</v>
      </c>
      <c r="G700" s="109"/>
      <c r="H700" s="109">
        <f t="shared" si="47"/>
        <v>0</v>
      </c>
      <c r="I700" s="221">
        <f t="shared" si="45"/>
        <v>0</v>
      </c>
      <c r="J700" s="109"/>
      <c r="K700" s="109"/>
      <c r="L700" s="109"/>
      <c r="M700" s="109"/>
      <c r="N700" s="109"/>
      <c r="O700" s="109"/>
    </row>
    <row r="701" spans="1:15" ht="15.6" outlineLevel="1" x14ac:dyDescent="0.3">
      <c r="A701" s="378">
        <v>31</v>
      </c>
      <c r="B701" s="349" t="s">
        <v>415</v>
      </c>
      <c r="C701" s="378" t="s">
        <v>307</v>
      </c>
      <c r="D701" s="377">
        <v>1</v>
      </c>
      <c r="E701" s="377">
        <v>1228500</v>
      </c>
      <c r="F701" s="377">
        <f t="shared" si="46"/>
        <v>1228500</v>
      </c>
      <c r="G701" s="377">
        <v>0</v>
      </c>
      <c r="H701" s="377">
        <f t="shared" si="47"/>
        <v>0</v>
      </c>
      <c r="I701" s="377">
        <f t="shared" si="45"/>
        <v>1228500</v>
      </c>
      <c r="J701" s="109">
        <v>1228500</v>
      </c>
      <c r="K701" s="109"/>
      <c r="L701" s="109"/>
      <c r="M701" s="109">
        <f>G701</f>
        <v>0</v>
      </c>
      <c r="N701" s="109"/>
      <c r="O701" s="109"/>
    </row>
    <row r="702" spans="1:15" ht="25.5" customHeight="1" x14ac:dyDescent="0.3">
      <c r="A702" s="339" t="s">
        <v>416</v>
      </c>
      <c r="B702" s="340" t="s">
        <v>417</v>
      </c>
      <c r="C702" s="341"/>
      <c r="D702" s="342"/>
      <c r="E702" s="342"/>
      <c r="F702" s="342">
        <f>SUM(F703:F866)</f>
        <v>4413699.16</v>
      </c>
      <c r="G702" s="342"/>
      <c r="H702" s="342">
        <f>SUM(H703:H866)</f>
        <v>5088361.4730000002</v>
      </c>
      <c r="I702" s="343">
        <f>SUM(I703:I866)</f>
        <v>9502060.6330000013</v>
      </c>
      <c r="J702" s="344"/>
      <c r="K702" s="344"/>
      <c r="L702" s="345"/>
      <c r="M702" s="345"/>
      <c r="N702" s="345"/>
      <c r="O702" s="345"/>
    </row>
    <row r="703" spans="1:15" ht="26.4" outlineLevel="1" x14ac:dyDescent="0.3">
      <c r="A703" s="378">
        <v>1</v>
      </c>
      <c r="B703" s="349" t="s">
        <v>6914</v>
      </c>
      <c r="C703" s="378" t="s">
        <v>31</v>
      </c>
      <c r="D703" s="377">
        <v>58</v>
      </c>
      <c r="E703" s="377">
        <v>7205</v>
      </c>
      <c r="F703" s="377">
        <f t="shared" ref="F703:F734" si="48">E703*D703</f>
        <v>417890</v>
      </c>
      <c r="G703" s="377">
        <v>17301.587931034483</v>
      </c>
      <c r="H703" s="377">
        <f t="shared" ref="H703:H734" si="49">G703*D703</f>
        <v>1003492.1</v>
      </c>
      <c r="I703" s="377">
        <f>F703+H703</f>
        <v>1421382.1</v>
      </c>
      <c r="J703" s="109">
        <v>7205</v>
      </c>
      <c r="K703" s="109"/>
      <c r="L703" s="109"/>
      <c r="M703" s="109">
        <f t="shared" ref="M703:M766" si="50">G703</f>
        <v>17301.587931034483</v>
      </c>
      <c r="N703" s="109"/>
      <c r="O703" s="109"/>
    </row>
    <row r="704" spans="1:15" ht="15.6" outlineLevel="1" x14ac:dyDescent="0.3">
      <c r="A704" s="378">
        <v>2</v>
      </c>
      <c r="B704" s="349" t="s">
        <v>418</v>
      </c>
      <c r="C704" s="378" t="s">
        <v>6890</v>
      </c>
      <c r="D704" s="377">
        <v>933</v>
      </c>
      <c r="E704" s="377">
        <v>1451.6653376205788</v>
      </c>
      <c r="F704" s="377">
        <f t="shared" si="48"/>
        <v>1354403.76</v>
      </c>
      <c r="G704" s="377">
        <v>811.65284030010719</v>
      </c>
      <c r="H704" s="377">
        <f t="shared" si="49"/>
        <v>757272.1</v>
      </c>
      <c r="I704" s="377">
        <f>F704+H704</f>
        <v>2111675.86</v>
      </c>
      <c r="J704" s="109">
        <v>1451.6653376205788</v>
      </c>
      <c r="K704" s="109"/>
      <c r="L704" s="109"/>
      <c r="M704" s="109">
        <f t="shared" si="50"/>
        <v>811.65284030010719</v>
      </c>
      <c r="N704" s="109"/>
      <c r="O704" s="109"/>
    </row>
    <row r="705" spans="1:15" ht="15.6" outlineLevel="1" x14ac:dyDescent="0.3">
      <c r="A705" s="378">
        <v>3</v>
      </c>
      <c r="B705" s="349" t="s">
        <v>419</v>
      </c>
      <c r="C705" s="378" t="s">
        <v>31</v>
      </c>
      <c r="D705" s="377">
        <v>1</v>
      </c>
      <c r="E705" s="377">
        <v>39090.400000000001</v>
      </c>
      <c r="F705" s="377">
        <f t="shared" si="48"/>
        <v>39090.400000000001</v>
      </c>
      <c r="G705" s="377">
        <v>204170.2</v>
      </c>
      <c r="H705" s="377">
        <f t="shared" si="49"/>
        <v>204170.2</v>
      </c>
      <c r="I705" s="377">
        <f t="shared" ref="I705:I768" si="51">F705+H705</f>
        <v>243260.6</v>
      </c>
      <c r="J705" s="109">
        <v>39090.400000000001</v>
      </c>
      <c r="K705" s="109"/>
      <c r="L705" s="109"/>
      <c r="M705" s="109">
        <f t="shared" si="50"/>
        <v>204170.2</v>
      </c>
      <c r="N705" s="109"/>
      <c r="O705" s="109"/>
    </row>
    <row r="706" spans="1:15" ht="15.6" outlineLevel="2" x14ac:dyDescent="0.3">
      <c r="A706" s="109"/>
      <c r="B706" s="298" t="s">
        <v>420</v>
      </c>
      <c r="C706" s="109" t="s">
        <v>31</v>
      </c>
      <c r="D706" s="109">
        <v>1</v>
      </c>
      <c r="E706" s="109">
        <v>0</v>
      </c>
      <c r="F706" s="109">
        <f t="shared" si="48"/>
        <v>0</v>
      </c>
      <c r="G706" s="109">
        <v>0</v>
      </c>
      <c r="H706" s="109">
        <f t="shared" si="49"/>
        <v>0</v>
      </c>
      <c r="I706" s="221">
        <f t="shared" si="51"/>
        <v>0</v>
      </c>
      <c r="J706" s="109">
        <v>0</v>
      </c>
      <c r="K706" s="109"/>
      <c r="L706" s="109"/>
      <c r="M706" s="109">
        <f t="shared" si="50"/>
        <v>0</v>
      </c>
      <c r="N706" s="109"/>
      <c r="O706" s="109"/>
    </row>
    <row r="707" spans="1:15" ht="26.4" outlineLevel="2" x14ac:dyDescent="0.3">
      <c r="A707" s="109"/>
      <c r="B707" s="298" t="s">
        <v>6915</v>
      </c>
      <c r="C707" s="109" t="s">
        <v>307</v>
      </c>
      <c r="D707" s="109">
        <v>58</v>
      </c>
      <c r="E707" s="109">
        <v>0</v>
      </c>
      <c r="F707" s="109">
        <f t="shared" si="48"/>
        <v>0</v>
      </c>
      <c r="G707" s="109">
        <v>0</v>
      </c>
      <c r="H707" s="109">
        <f t="shared" si="49"/>
        <v>0</v>
      </c>
      <c r="I707" s="221">
        <f t="shared" si="51"/>
        <v>0</v>
      </c>
      <c r="J707" s="109">
        <v>0</v>
      </c>
      <c r="K707" s="109"/>
      <c r="L707" s="109"/>
      <c r="M707" s="109">
        <f t="shared" si="50"/>
        <v>0</v>
      </c>
      <c r="N707" s="109"/>
      <c r="O707" s="109"/>
    </row>
    <row r="708" spans="1:15" ht="15.6" outlineLevel="2" x14ac:dyDescent="0.3">
      <c r="A708" s="109"/>
      <c r="B708" s="298" t="s">
        <v>421</v>
      </c>
      <c r="C708" s="109" t="s">
        <v>31</v>
      </c>
      <c r="D708" s="109">
        <v>7</v>
      </c>
      <c r="E708" s="109">
        <v>0</v>
      </c>
      <c r="F708" s="109">
        <f t="shared" si="48"/>
        <v>0</v>
      </c>
      <c r="G708" s="109">
        <v>0</v>
      </c>
      <c r="H708" s="109">
        <f t="shared" si="49"/>
        <v>0</v>
      </c>
      <c r="I708" s="221">
        <f>F708+H708</f>
        <v>0</v>
      </c>
      <c r="J708" s="109">
        <v>0</v>
      </c>
      <c r="K708" s="109"/>
      <c r="L708" s="109"/>
      <c r="M708" s="109">
        <f t="shared" si="50"/>
        <v>0</v>
      </c>
      <c r="N708" s="109"/>
      <c r="O708" s="109"/>
    </row>
    <row r="709" spans="1:15" ht="15.6" outlineLevel="2" x14ac:dyDescent="0.3">
      <c r="A709" s="109"/>
      <c r="B709" s="298" t="s">
        <v>422</v>
      </c>
      <c r="C709" s="109" t="s">
        <v>31</v>
      </c>
      <c r="D709" s="109">
        <v>9</v>
      </c>
      <c r="E709" s="109">
        <v>0</v>
      </c>
      <c r="F709" s="109">
        <f t="shared" si="48"/>
        <v>0</v>
      </c>
      <c r="G709" s="109">
        <v>0</v>
      </c>
      <c r="H709" s="109">
        <f t="shared" si="49"/>
        <v>0</v>
      </c>
      <c r="I709" s="221">
        <f t="shared" si="51"/>
        <v>0</v>
      </c>
      <c r="J709" s="109">
        <v>0</v>
      </c>
      <c r="K709" s="109"/>
      <c r="L709" s="109"/>
      <c r="M709" s="109">
        <f t="shared" si="50"/>
        <v>0</v>
      </c>
      <c r="N709" s="109"/>
      <c r="O709" s="109"/>
    </row>
    <row r="710" spans="1:15" ht="15.6" outlineLevel="2" x14ac:dyDescent="0.3">
      <c r="A710" s="109"/>
      <c r="B710" s="298" t="s">
        <v>423</v>
      </c>
      <c r="C710" s="109" t="s">
        <v>31</v>
      </c>
      <c r="D710" s="109">
        <v>27</v>
      </c>
      <c r="E710" s="109">
        <v>0</v>
      </c>
      <c r="F710" s="109">
        <f t="shared" si="48"/>
        <v>0</v>
      </c>
      <c r="G710" s="109">
        <v>0</v>
      </c>
      <c r="H710" s="109">
        <f t="shared" si="49"/>
        <v>0</v>
      </c>
      <c r="I710" s="221">
        <f t="shared" si="51"/>
        <v>0</v>
      </c>
      <c r="J710" s="109">
        <v>0</v>
      </c>
      <c r="K710" s="109"/>
      <c r="L710" s="109"/>
      <c r="M710" s="109">
        <f t="shared" si="50"/>
        <v>0</v>
      </c>
      <c r="N710" s="109"/>
      <c r="O710" s="109"/>
    </row>
    <row r="711" spans="1:15" ht="15.6" outlineLevel="2" x14ac:dyDescent="0.3">
      <c r="A711" s="109"/>
      <c r="B711" s="298" t="s">
        <v>424</v>
      </c>
      <c r="C711" s="109" t="s">
        <v>31</v>
      </c>
      <c r="D711" s="109">
        <v>15</v>
      </c>
      <c r="E711" s="109">
        <v>0</v>
      </c>
      <c r="F711" s="109">
        <f t="shared" si="48"/>
        <v>0</v>
      </c>
      <c r="G711" s="109">
        <v>0</v>
      </c>
      <c r="H711" s="109">
        <f t="shared" si="49"/>
        <v>0</v>
      </c>
      <c r="I711" s="221">
        <f t="shared" si="51"/>
        <v>0</v>
      </c>
      <c r="J711" s="109">
        <v>0</v>
      </c>
      <c r="K711" s="109"/>
      <c r="L711" s="109"/>
      <c r="M711" s="109">
        <f t="shared" si="50"/>
        <v>0</v>
      </c>
      <c r="N711" s="109"/>
      <c r="O711" s="109"/>
    </row>
    <row r="712" spans="1:15" ht="26.4" outlineLevel="2" x14ac:dyDescent="0.3">
      <c r="A712" s="109"/>
      <c r="B712" s="298" t="s">
        <v>6916</v>
      </c>
      <c r="C712" s="109" t="s">
        <v>307</v>
      </c>
      <c r="D712" s="109">
        <v>58</v>
      </c>
      <c r="E712" s="109">
        <v>0</v>
      </c>
      <c r="F712" s="109">
        <f t="shared" si="48"/>
        <v>0</v>
      </c>
      <c r="G712" s="109">
        <v>0</v>
      </c>
      <c r="H712" s="109">
        <f t="shared" si="49"/>
        <v>0</v>
      </c>
      <c r="I712" s="221">
        <f t="shared" si="51"/>
        <v>0</v>
      </c>
      <c r="J712" s="109">
        <v>0</v>
      </c>
      <c r="K712" s="109"/>
      <c r="L712" s="109"/>
      <c r="M712" s="109">
        <f t="shared" si="50"/>
        <v>0</v>
      </c>
      <c r="N712" s="109"/>
      <c r="O712" s="109"/>
    </row>
    <row r="713" spans="1:15" ht="52.8" outlineLevel="2" x14ac:dyDescent="0.3">
      <c r="A713" s="109"/>
      <c r="B713" s="298" t="s">
        <v>6917</v>
      </c>
      <c r="C713" s="109" t="s">
        <v>31</v>
      </c>
      <c r="D713" s="109">
        <v>58</v>
      </c>
      <c r="E713" s="109">
        <v>0</v>
      </c>
      <c r="F713" s="109">
        <f t="shared" si="48"/>
        <v>0</v>
      </c>
      <c r="G713" s="109">
        <v>0</v>
      </c>
      <c r="H713" s="109">
        <f t="shared" si="49"/>
        <v>0</v>
      </c>
      <c r="I713" s="221">
        <f t="shared" si="51"/>
        <v>0</v>
      </c>
      <c r="J713" s="109">
        <v>0</v>
      </c>
      <c r="K713" s="109"/>
      <c r="L713" s="109"/>
      <c r="M713" s="109">
        <f t="shared" si="50"/>
        <v>0</v>
      </c>
      <c r="N713" s="109"/>
      <c r="O713" s="109"/>
    </row>
    <row r="714" spans="1:15" ht="15.6" outlineLevel="2" x14ac:dyDescent="0.3">
      <c r="A714" s="109"/>
      <c r="B714" s="298" t="s">
        <v>401</v>
      </c>
      <c r="C714" s="109" t="s">
        <v>31</v>
      </c>
      <c r="D714" s="109">
        <f>26+16</f>
        <v>42</v>
      </c>
      <c r="E714" s="109">
        <v>0</v>
      </c>
      <c r="F714" s="109">
        <f t="shared" si="48"/>
        <v>0</v>
      </c>
      <c r="G714" s="109">
        <v>0</v>
      </c>
      <c r="H714" s="109">
        <f t="shared" si="49"/>
        <v>0</v>
      </c>
      <c r="I714" s="221">
        <f t="shared" si="51"/>
        <v>0</v>
      </c>
      <c r="J714" s="109">
        <v>0</v>
      </c>
      <c r="K714" s="109"/>
      <c r="L714" s="109"/>
      <c r="M714" s="109">
        <f t="shared" si="50"/>
        <v>0</v>
      </c>
      <c r="N714" s="109"/>
      <c r="O714" s="109"/>
    </row>
    <row r="715" spans="1:15" ht="15.6" outlineLevel="2" x14ac:dyDescent="0.3">
      <c r="A715" s="109"/>
      <c r="B715" s="298" t="s">
        <v>425</v>
      </c>
      <c r="C715" s="109" t="s">
        <v>31</v>
      </c>
      <c r="D715" s="109">
        <v>12</v>
      </c>
      <c r="E715" s="109">
        <v>0</v>
      </c>
      <c r="F715" s="109">
        <f t="shared" si="48"/>
        <v>0</v>
      </c>
      <c r="G715" s="109">
        <v>0</v>
      </c>
      <c r="H715" s="109">
        <f t="shared" si="49"/>
        <v>0</v>
      </c>
      <c r="I715" s="221">
        <f t="shared" si="51"/>
        <v>0</v>
      </c>
      <c r="J715" s="109">
        <v>0</v>
      </c>
      <c r="K715" s="109"/>
      <c r="L715" s="109"/>
      <c r="M715" s="109">
        <f t="shared" si="50"/>
        <v>0</v>
      </c>
      <c r="N715" s="109"/>
      <c r="O715" s="109"/>
    </row>
    <row r="716" spans="1:15" ht="15.6" outlineLevel="2" x14ac:dyDescent="0.3">
      <c r="A716" s="109"/>
      <c r="B716" s="298" t="s">
        <v>426</v>
      </c>
      <c r="C716" s="109" t="s">
        <v>31</v>
      </c>
      <c r="D716" s="109">
        <v>8</v>
      </c>
      <c r="E716" s="109">
        <v>0</v>
      </c>
      <c r="F716" s="109">
        <f t="shared" si="48"/>
        <v>0</v>
      </c>
      <c r="G716" s="109">
        <v>0</v>
      </c>
      <c r="H716" s="109">
        <f t="shared" si="49"/>
        <v>0</v>
      </c>
      <c r="I716" s="221">
        <f t="shared" si="51"/>
        <v>0</v>
      </c>
      <c r="J716" s="109">
        <v>0</v>
      </c>
      <c r="K716" s="109"/>
      <c r="L716" s="109"/>
      <c r="M716" s="109">
        <f t="shared" si="50"/>
        <v>0</v>
      </c>
      <c r="N716" s="109"/>
      <c r="O716" s="109"/>
    </row>
    <row r="717" spans="1:15" ht="26.4" outlineLevel="2" x14ac:dyDescent="0.3">
      <c r="A717" s="109"/>
      <c r="B717" s="298" t="s">
        <v>427</v>
      </c>
      <c r="C717" s="109" t="s">
        <v>31</v>
      </c>
      <c r="D717" s="109">
        <v>4</v>
      </c>
      <c r="E717" s="109">
        <v>0</v>
      </c>
      <c r="F717" s="109">
        <f t="shared" si="48"/>
        <v>0</v>
      </c>
      <c r="G717" s="109">
        <v>0</v>
      </c>
      <c r="H717" s="109">
        <f t="shared" si="49"/>
        <v>0</v>
      </c>
      <c r="I717" s="221">
        <f t="shared" si="51"/>
        <v>0</v>
      </c>
      <c r="J717" s="109">
        <v>0</v>
      </c>
      <c r="K717" s="109"/>
      <c r="L717" s="109"/>
      <c r="M717" s="109">
        <f t="shared" si="50"/>
        <v>0</v>
      </c>
      <c r="N717" s="109"/>
      <c r="O717" s="109"/>
    </row>
    <row r="718" spans="1:15" ht="15.6" outlineLevel="2" x14ac:dyDescent="0.3">
      <c r="A718" s="109"/>
      <c r="B718" s="298" t="s">
        <v>402</v>
      </c>
      <c r="C718" s="109" t="s">
        <v>31</v>
      </c>
      <c r="D718" s="109">
        <v>2</v>
      </c>
      <c r="E718" s="109">
        <v>0</v>
      </c>
      <c r="F718" s="109">
        <f t="shared" si="48"/>
        <v>0</v>
      </c>
      <c r="G718" s="109">
        <v>0</v>
      </c>
      <c r="H718" s="109">
        <f t="shared" si="49"/>
        <v>0</v>
      </c>
      <c r="I718" s="221">
        <f t="shared" si="51"/>
        <v>0</v>
      </c>
      <c r="J718" s="109">
        <v>0</v>
      </c>
      <c r="K718" s="109"/>
      <c r="L718" s="109"/>
      <c r="M718" s="109">
        <f t="shared" si="50"/>
        <v>0</v>
      </c>
      <c r="N718" s="109"/>
      <c r="O718" s="109"/>
    </row>
    <row r="719" spans="1:15" ht="15.6" outlineLevel="2" x14ac:dyDescent="0.3">
      <c r="A719" s="109"/>
      <c r="B719" s="298" t="s">
        <v>428</v>
      </c>
      <c r="C719" s="109" t="s">
        <v>6890</v>
      </c>
      <c r="D719" s="109">
        <v>344</v>
      </c>
      <c r="E719" s="109">
        <v>0</v>
      </c>
      <c r="F719" s="109">
        <f t="shared" si="48"/>
        <v>0</v>
      </c>
      <c r="G719" s="109">
        <v>0</v>
      </c>
      <c r="H719" s="109">
        <f t="shared" si="49"/>
        <v>0</v>
      </c>
      <c r="I719" s="221">
        <f t="shared" si="51"/>
        <v>0</v>
      </c>
      <c r="J719" s="109">
        <v>0</v>
      </c>
      <c r="K719" s="109"/>
      <c r="L719" s="109"/>
      <c r="M719" s="109">
        <f t="shared" si="50"/>
        <v>0</v>
      </c>
      <c r="N719" s="109"/>
      <c r="O719" s="109"/>
    </row>
    <row r="720" spans="1:15" ht="15.6" outlineLevel="2" x14ac:dyDescent="0.3">
      <c r="A720" s="109"/>
      <c r="B720" s="298" t="s">
        <v>429</v>
      </c>
      <c r="C720" s="109" t="s">
        <v>6890</v>
      </c>
      <c r="D720" s="109">
        <v>40</v>
      </c>
      <c r="E720" s="109">
        <v>0</v>
      </c>
      <c r="F720" s="109">
        <f t="shared" si="48"/>
        <v>0</v>
      </c>
      <c r="G720" s="109">
        <v>0</v>
      </c>
      <c r="H720" s="109">
        <f t="shared" si="49"/>
        <v>0</v>
      </c>
      <c r="I720" s="221">
        <f t="shared" si="51"/>
        <v>0</v>
      </c>
      <c r="J720" s="109">
        <v>0</v>
      </c>
      <c r="K720" s="109"/>
      <c r="L720" s="109"/>
      <c r="M720" s="109">
        <f t="shared" si="50"/>
        <v>0</v>
      </c>
      <c r="N720" s="109"/>
      <c r="O720" s="109"/>
    </row>
    <row r="721" spans="1:15" ht="15.6" outlineLevel="2" x14ac:dyDescent="0.3">
      <c r="A721" s="109"/>
      <c r="B721" s="298" t="s">
        <v>405</v>
      </c>
      <c r="C721" s="109" t="s">
        <v>6890</v>
      </c>
      <c r="D721" s="109">
        <v>8</v>
      </c>
      <c r="E721" s="109">
        <v>0</v>
      </c>
      <c r="F721" s="109">
        <f t="shared" si="48"/>
        <v>0</v>
      </c>
      <c r="G721" s="109">
        <v>0</v>
      </c>
      <c r="H721" s="109">
        <f t="shared" si="49"/>
        <v>0</v>
      </c>
      <c r="I721" s="221">
        <f t="shared" si="51"/>
        <v>0</v>
      </c>
      <c r="J721" s="109">
        <v>0</v>
      </c>
      <c r="K721" s="109"/>
      <c r="L721" s="109"/>
      <c r="M721" s="109">
        <f t="shared" si="50"/>
        <v>0</v>
      </c>
      <c r="N721" s="109"/>
      <c r="O721" s="109"/>
    </row>
    <row r="722" spans="1:15" ht="15.6" outlineLevel="2" x14ac:dyDescent="0.3">
      <c r="A722" s="109"/>
      <c r="B722" s="298" t="s">
        <v>430</v>
      </c>
      <c r="C722" s="109" t="s">
        <v>6890</v>
      </c>
      <c r="D722" s="109">
        <v>14</v>
      </c>
      <c r="E722" s="109">
        <v>0</v>
      </c>
      <c r="F722" s="109">
        <f t="shared" si="48"/>
        <v>0</v>
      </c>
      <c r="G722" s="109">
        <v>0</v>
      </c>
      <c r="H722" s="109">
        <f t="shared" si="49"/>
        <v>0</v>
      </c>
      <c r="I722" s="221">
        <f t="shared" si="51"/>
        <v>0</v>
      </c>
      <c r="J722" s="109">
        <v>0</v>
      </c>
      <c r="K722" s="109"/>
      <c r="L722" s="109"/>
      <c r="M722" s="109">
        <f t="shared" si="50"/>
        <v>0</v>
      </c>
      <c r="N722" s="109"/>
      <c r="O722" s="109"/>
    </row>
    <row r="723" spans="1:15" ht="15.6" outlineLevel="2" x14ac:dyDescent="0.3">
      <c r="A723" s="109"/>
      <c r="B723" s="298" t="s">
        <v>431</v>
      </c>
      <c r="C723" s="109" t="s">
        <v>6890</v>
      </c>
      <c r="D723" s="109">
        <v>6</v>
      </c>
      <c r="E723" s="109">
        <v>0</v>
      </c>
      <c r="F723" s="109">
        <f t="shared" si="48"/>
        <v>0</v>
      </c>
      <c r="G723" s="109">
        <v>0</v>
      </c>
      <c r="H723" s="109">
        <f t="shared" si="49"/>
        <v>0</v>
      </c>
      <c r="I723" s="221">
        <f t="shared" si="51"/>
        <v>0</v>
      </c>
      <c r="J723" s="109">
        <v>0</v>
      </c>
      <c r="K723" s="109"/>
      <c r="L723" s="109"/>
      <c r="M723" s="109">
        <f t="shared" si="50"/>
        <v>0</v>
      </c>
      <c r="N723" s="109"/>
      <c r="O723" s="109"/>
    </row>
    <row r="724" spans="1:15" ht="15.6" outlineLevel="2" x14ac:dyDescent="0.3">
      <c r="A724" s="109"/>
      <c r="B724" s="298" t="s">
        <v>432</v>
      </c>
      <c r="C724" s="109" t="s">
        <v>6890</v>
      </c>
      <c r="D724" s="109">
        <v>14</v>
      </c>
      <c r="E724" s="109">
        <v>0</v>
      </c>
      <c r="F724" s="109">
        <f t="shared" si="48"/>
        <v>0</v>
      </c>
      <c r="G724" s="109">
        <v>0</v>
      </c>
      <c r="H724" s="109">
        <f t="shared" si="49"/>
        <v>0</v>
      </c>
      <c r="I724" s="221">
        <f t="shared" si="51"/>
        <v>0</v>
      </c>
      <c r="J724" s="109">
        <v>0</v>
      </c>
      <c r="K724" s="109"/>
      <c r="L724" s="109"/>
      <c r="M724" s="109">
        <f t="shared" si="50"/>
        <v>0</v>
      </c>
      <c r="N724" s="109"/>
      <c r="O724" s="109"/>
    </row>
    <row r="725" spans="1:15" ht="15.6" outlineLevel="2" x14ac:dyDescent="0.3">
      <c r="A725" s="109"/>
      <c r="B725" s="298" t="s">
        <v>433</v>
      </c>
      <c r="C725" s="109" t="s">
        <v>6890</v>
      </c>
      <c r="D725" s="109">
        <v>6</v>
      </c>
      <c r="E725" s="109">
        <v>0</v>
      </c>
      <c r="F725" s="109">
        <f t="shared" si="48"/>
        <v>0</v>
      </c>
      <c r="G725" s="109">
        <v>0</v>
      </c>
      <c r="H725" s="109">
        <f t="shared" si="49"/>
        <v>0</v>
      </c>
      <c r="I725" s="221">
        <f t="shared" si="51"/>
        <v>0</v>
      </c>
      <c r="J725" s="109">
        <v>0</v>
      </c>
      <c r="K725" s="109"/>
      <c r="L725" s="109"/>
      <c r="M725" s="109">
        <f t="shared" si="50"/>
        <v>0</v>
      </c>
      <c r="N725" s="109"/>
      <c r="O725" s="109"/>
    </row>
    <row r="726" spans="1:15" ht="15.6" outlineLevel="2" x14ac:dyDescent="0.3">
      <c r="A726" s="109"/>
      <c r="B726" s="298" t="s">
        <v>434</v>
      </c>
      <c r="C726" s="109" t="s">
        <v>6890</v>
      </c>
      <c r="D726" s="109">
        <v>40</v>
      </c>
      <c r="E726" s="109">
        <v>0</v>
      </c>
      <c r="F726" s="109">
        <f t="shared" si="48"/>
        <v>0</v>
      </c>
      <c r="G726" s="109">
        <v>0</v>
      </c>
      <c r="H726" s="109">
        <f t="shared" si="49"/>
        <v>0</v>
      </c>
      <c r="I726" s="221">
        <f t="shared" si="51"/>
        <v>0</v>
      </c>
      <c r="J726" s="109">
        <v>0</v>
      </c>
      <c r="K726" s="109"/>
      <c r="L726" s="109"/>
      <c r="M726" s="109">
        <f t="shared" si="50"/>
        <v>0</v>
      </c>
      <c r="N726" s="109"/>
      <c r="O726" s="109"/>
    </row>
    <row r="727" spans="1:15" ht="15.6" outlineLevel="2" x14ac:dyDescent="0.3">
      <c r="A727" s="109"/>
      <c r="B727" s="298" t="s">
        <v>434</v>
      </c>
      <c r="C727" s="109" t="s">
        <v>6890</v>
      </c>
      <c r="D727" s="109">
        <v>80</v>
      </c>
      <c r="E727" s="109">
        <v>0</v>
      </c>
      <c r="F727" s="109">
        <f t="shared" si="48"/>
        <v>0</v>
      </c>
      <c r="G727" s="109">
        <v>0</v>
      </c>
      <c r="H727" s="109">
        <f t="shared" si="49"/>
        <v>0</v>
      </c>
      <c r="I727" s="221">
        <f t="shared" si="51"/>
        <v>0</v>
      </c>
      <c r="J727" s="109">
        <v>0</v>
      </c>
      <c r="K727" s="109"/>
      <c r="L727" s="109"/>
      <c r="M727" s="109">
        <f t="shared" si="50"/>
        <v>0</v>
      </c>
      <c r="N727" s="109"/>
      <c r="O727" s="109"/>
    </row>
    <row r="728" spans="1:15" ht="15.6" outlineLevel="2" x14ac:dyDescent="0.3">
      <c r="A728" s="109"/>
      <c r="B728" s="298" t="s">
        <v>434</v>
      </c>
      <c r="C728" s="109" t="s">
        <v>6890</v>
      </c>
      <c r="D728" s="109">
        <v>381</v>
      </c>
      <c r="E728" s="109">
        <v>0</v>
      </c>
      <c r="F728" s="109">
        <f t="shared" si="48"/>
        <v>0</v>
      </c>
      <c r="G728" s="109">
        <v>0</v>
      </c>
      <c r="H728" s="109">
        <f t="shared" si="49"/>
        <v>0</v>
      </c>
      <c r="I728" s="221">
        <f t="shared" si="51"/>
        <v>0</v>
      </c>
      <c r="J728" s="109">
        <v>0</v>
      </c>
      <c r="K728" s="109"/>
      <c r="L728" s="109"/>
      <c r="M728" s="109">
        <f t="shared" si="50"/>
        <v>0</v>
      </c>
      <c r="N728" s="109"/>
      <c r="O728" s="109"/>
    </row>
    <row r="729" spans="1:15" ht="15.6" outlineLevel="2" x14ac:dyDescent="0.3">
      <c r="A729" s="109"/>
      <c r="B729" s="298" t="s">
        <v>406</v>
      </c>
      <c r="C729" s="109" t="s">
        <v>307</v>
      </c>
      <c r="D729" s="109">
        <v>1</v>
      </c>
      <c r="E729" s="109">
        <v>0</v>
      </c>
      <c r="F729" s="109">
        <f t="shared" si="48"/>
        <v>0</v>
      </c>
      <c r="G729" s="109">
        <v>0</v>
      </c>
      <c r="H729" s="109">
        <f t="shared" si="49"/>
        <v>0</v>
      </c>
      <c r="I729" s="221">
        <f t="shared" si="51"/>
        <v>0</v>
      </c>
      <c r="J729" s="109">
        <v>0</v>
      </c>
      <c r="K729" s="109"/>
      <c r="L729" s="109"/>
      <c r="M729" s="109">
        <f t="shared" si="50"/>
        <v>0</v>
      </c>
      <c r="N729" s="109"/>
      <c r="O729" s="109"/>
    </row>
    <row r="730" spans="1:15" ht="15.6" outlineLevel="2" x14ac:dyDescent="0.3">
      <c r="A730" s="109"/>
      <c r="B730" s="298" t="s">
        <v>435</v>
      </c>
      <c r="C730" s="109" t="s">
        <v>188</v>
      </c>
      <c r="D730" s="109">
        <v>2</v>
      </c>
      <c r="E730" s="109">
        <v>0</v>
      </c>
      <c r="F730" s="109">
        <f t="shared" si="48"/>
        <v>0</v>
      </c>
      <c r="G730" s="109">
        <v>0</v>
      </c>
      <c r="H730" s="109">
        <f t="shared" si="49"/>
        <v>0</v>
      </c>
      <c r="I730" s="221">
        <f t="shared" si="51"/>
        <v>0</v>
      </c>
      <c r="J730" s="109">
        <v>0</v>
      </c>
      <c r="K730" s="109"/>
      <c r="L730" s="109"/>
      <c r="M730" s="109">
        <f t="shared" si="50"/>
        <v>0</v>
      </c>
      <c r="N730" s="109"/>
      <c r="O730" s="109"/>
    </row>
    <row r="731" spans="1:15" ht="15.6" outlineLevel="2" x14ac:dyDescent="0.3">
      <c r="A731" s="109"/>
      <c r="B731" s="298" t="s">
        <v>435</v>
      </c>
      <c r="C731" s="109" t="s">
        <v>188</v>
      </c>
      <c r="D731" s="109">
        <v>2</v>
      </c>
      <c r="E731" s="109">
        <v>0</v>
      </c>
      <c r="F731" s="109">
        <f t="shared" si="48"/>
        <v>0</v>
      </c>
      <c r="G731" s="109">
        <v>0</v>
      </c>
      <c r="H731" s="109">
        <f t="shared" si="49"/>
        <v>0</v>
      </c>
      <c r="I731" s="221">
        <f t="shared" si="51"/>
        <v>0</v>
      </c>
      <c r="J731" s="109">
        <v>0</v>
      </c>
      <c r="K731" s="109"/>
      <c r="L731" s="109"/>
      <c r="M731" s="109">
        <f t="shared" si="50"/>
        <v>0</v>
      </c>
      <c r="N731" s="109"/>
      <c r="O731" s="109"/>
    </row>
    <row r="732" spans="1:15" ht="15.6" outlineLevel="2" x14ac:dyDescent="0.3">
      <c r="A732" s="109"/>
      <c r="B732" s="298" t="s">
        <v>435</v>
      </c>
      <c r="C732" s="109" t="s">
        <v>188</v>
      </c>
      <c r="D732" s="109">
        <v>3</v>
      </c>
      <c r="E732" s="109">
        <v>0</v>
      </c>
      <c r="F732" s="109">
        <f t="shared" si="48"/>
        <v>0</v>
      </c>
      <c r="G732" s="109">
        <v>0</v>
      </c>
      <c r="H732" s="109">
        <f t="shared" si="49"/>
        <v>0</v>
      </c>
      <c r="I732" s="221">
        <f t="shared" si="51"/>
        <v>0</v>
      </c>
      <c r="J732" s="109">
        <v>0</v>
      </c>
      <c r="K732" s="109"/>
      <c r="L732" s="109"/>
      <c r="M732" s="109">
        <f t="shared" si="50"/>
        <v>0</v>
      </c>
      <c r="N732" s="109"/>
      <c r="O732" s="109"/>
    </row>
    <row r="733" spans="1:15" ht="15.6" outlineLevel="2" x14ac:dyDescent="0.3">
      <c r="A733" s="109"/>
      <c r="B733" s="298" t="s">
        <v>435</v>
      </c>
      <c r="C733" s="109" t="s">
        <v>188</v>
      </c>
      <c r="D733" s="109">
        <v>8</v>
      </c>
      <c r="E733" s="109">
        <v>0</v>
      </c>
      <c r="F733" s="109">
        <f t="shared" si="48"/>
        <v>0</v>
      </c>
      <c r="G733" s="109">
        <v>0</v>
      </c>
      <c r="H733" s="109">
        <f t="shared" si="49"/>
        <v>0</v>
      </c>
      <c r="I733" s="221">
        <f t="shared" si="51"/>
        <v>0</v>
      </c>
      <c r="J733" s="109">
        <v>0</v>
      </c>
      <c r="K733" s="109"/>
      <c r="L733" s="109"/>
      <c r="M733" s="109">
        <f t="shared" si="50"/>
        <v>0</v>
      </c>
      <c r="N733" s="109"/>
      <c r="O733" s="109"/>
    </row>
    <row r="734" spans="1:15" ht="15.6" outlineLevel="2" x14ac:dyDescent="0.3">
      <c r="A734" s="109"/>
      <c r="B734" s="298" t="s">
        <v>436</v>
      </c>
      <c r="C734" s="109"/>
      <c r="D734" s="109"/>
      <c r="E734" s="109">
        <v>0</v>
      </c>
      <c r="F734" s="109">
        <f t="shared" si="48"/>
        <v>0</v>
      </c>
      <c r="G734" s="109">
        <v>0</v>
      </c>
      <c r="H734" s="109">
        <f t="shared" si="49"/>
        <v>0</v>
      </c>
      <c r="I734" s="221">
        <f t="shared" si="51"/>
        <v>0</v>
      </c>
      <c r="J734" s="109">
        <v>0</v>
      </c>
      <c r="K734" s="109"/>
      <c r="L734" s="109"/>
      <c r="M734" s="109">
        <f t="shared" si="50"/>
        <v>0</v>
      </c>
      <c r="N734" s="109"/>
      <c r="O734" s="109"/>
    </row>
    <row r="735" spans="1:15" ht="15.6" outlineLevel="2" x14ac:dyDescent="0.3">
      <c r="A735" s="109"/>
      <c r="B735" s="298" t="s">
        <v>437</v>
      </c>
      <c r="C735" s="109" t="s">
        <v>6890</v>
      </c>
      <c r="D735" s="109">
        <v>344</v>
      </c>
      <c r="E735" s="109">
        <v>0</v>
      </c>
      <c r="F735" s="109">
        <f t="shared" ref="F735:F766" si="52">E735*D735</f>
        <v>0</v>
      </c>
      <c r="G735" s="109">
        <v>0</v>
      </c>
      <c r="H735" s="109">
        <f t="shared" ref="H735:H766" si="53">G735*D735</f>
        <v>0</v>
      </c>
      <c r="I735" s="221">
        <f t="shared" si="51"/>
        <v>0</v>
      </c>
      <c r="J735" s="109">
        <v>0</v>
      </c>
      <c r="K735" s="109"/>
      <c r="L735" s="109"/>
      <c r="M735" s="109">
        <f t="shared" si="50"/>
        <v>0</v>
      </c>
      <c r="N735" s="109"/>
      <c r="O735" s="109"/>
    </row>
    <row r="736" spans="1:15" ht="15.6" outlineLevel="2" x14ac:dyDescent="0.3">
      <c r="A736" s="109"/>
      <c r="B736" s="298" t="s">
        <v>438</v>
      </c>
      <c r="C736" s="109" t="s">
        <v>6890</v>
      </c>
      <c r="D736" s="109">
        <v>40</v>
      </c>
      <c r="E736" s="109">
        <v>0</v>
      </c>
      <c r="F736" s="109">
        <f t="shared" si="52"/>
        <v>0</v>
      </c>
      <c r="G736" s="109">
        <v>0</v>
      </c>
      <c r="H736" s="109">
        <f t="shared" si="53"/>
        <v>0</v>
      </c>
      <c r="I736" s="221">
        <f t="shared" si="51"/>
        <v>0</v>
      </c>
      <c r="J736" s="109">
        <v>0</v>
      </c>
      <c r="K736" s="109"/>
      <c r="L736" s="109"/>
      <c r="M736" s="109">
        <f t="shared" si="50"/>
        <v>0</v>
      </c>
      <c r="N736" s="109"/>
      <c r="O736" s="109"/>
    </row>
    <row r="737" spans="1:15" ht="15.6" outlineLevel="2" x14ac:dyDescent="0.3">
      <c r="A737" s="109"/>
      <c r="B737" s="298" t="s">
        <v>439</v>
      </c>
      <c r="C737" s="109" t="s">
        <v>6890</v>
      </c>
      <c r="D737" s="109">
        <v>8</v>
      </c>
      <c r="E737" s="109">
        <v>0</v>
      </c>
      <c r="F737" s="109">
        <f t="shared" si="52"/>
        <v>0</v>
      </c>
      <c r="G737" s="109">
        <v>0</v>
      </c>
      <c r="H737" s="109">
        <f t="shared" si="53"/>
        <v>0</v>
      </c>
      <c r="I737" s="221">
        <f t="shared" si="51"/>
        <v>0</v>
      </c>
      <c r="J737" s="109">
        <v>0</v>
      </c>
      <c r="K737" s="109"/>
      <c r="L737" s="109"/>
      <c r="M737" s="109">
        <f t="shared" si="50"/>
        <v>0</v>
      </c>
      <c r="N737" s="109"/>
      <c r="O737" s="109"/>
    </row>
    <row r="738" spans="1:15" ht="15.6" outlineLevel="2" x14ac:dyDescent="0.3">
      <c r="A738" s="109"/>
      <c r="B738" s="298" t="s">
        <v>440</v>
      </c>
      <c r="C738" s="109" t="s">
        <v>6890</v>
      </c>
      <c r="D738" s="109">
        <v>14</v>
      </c>
      <c r="E738" s="109">
        <v>0</v>
      </c>
      <c r="F738" s="109">
        <f t="shared" si="52"/>
        <v>0</v>
      </c>
      <c r="G738" s="109">
        <v>0</v>
      </c>
      <c r="H738" s="109">
        <f t="shared" si="53"/>
        <v>0</v>
      </c>
      <c r="I738" s="221">
        <f t="shared" si="51"/>
        <v>0</v>
      </c>
      <c r="J738" s="109">
        <v>0</v>
      </c>
      <c r="K738" s="109"/>
      <c r="L738" s="109"/>
      <c r="M738" s="109">
        <f t="shared" si="50"/>
        <v>0</v>
      </c>
      <c r="N738" s="109"/>
      <c r="O738" s="109"/>
    </row>
    <row r="739" spans="1:15" ht="15.6" outlineLevel="2" x14ac:dyDescent="0.3">
      <c r="A739" s="109"/>
      <c r="B739" s="298" t="s">
        <v>441</v>
      </c>
      <c r="C739" s="109" t="s">
        <v>6890</v>
      </c>
      <c r="D739" s="109">
        <v>6</v>
      </c>
      <c r="E739" s="109">
        <v>0</v>
      </c>
      <c r="F739" s="109">
        <f t="shared" si="52"/>
        <v>0</v>
      </c>
      <c r="G739" s="109">
        <v>0</v>
      </c>
      <c r="H739" s="109">
        <f t="shared" si="53"/>
        <v>0</v>
      </c>
      <c r="I739" s="221">
        <f t="shared" si="51"/>
        <v>0</v>
      </c>
      <c r="J739" s="109">
        <v>0</v>
      </c>
      <c r="K739" s="109"/>
      <c r="L739" s="109"/>
      <c r="M739" s="109">
        <f t="shared" si="50"/>
        <v>0</v>
      </c>
      <c r="N739" s="109"/>
      <c r="O739" s="109"/>
    </row>
    <row r="740" spans="1:15" ht="15.6" outlineLevel="2" x14ac:dyDescent="0.3">
      <c r="A740" s="109"/>
      <c r="B740" s="298" t="s">
        <v>442</v>
      </c>
      <c r="C740" s="109" t="s">
        <v>6890</v>
      </c>
      <c r="D740" s="109">
        <v>14</v>
      </c>
      <c r="E740" s="109">
        <v>0</v>
      </c>
      <c r="F740" s="109">
        <f t="shared" si="52"/>
        <v>0</v>
      </c>
      <c r="G740" s="109">
        <v>0</v>
      </c>
      <c r="H740" s="109">
        <f t="shared" si="53"/>
        <v>0</v>
      </c>
      <c r="I740" s="221">
        <f t="shared" si="51"/>
        <v>0</v>
      </c>
      <c r="J740" s="109">
        <v>0</v>
      </c>
      <c r="K740" s="109"/>
      <c r="L740" s="109"/>
      <c r="M740" s="109">
        <f t="shared" si="50"/>
        <v>0</v>
      </c>
      <c r="N740" s="109"/>
      <c r="O740" s="109"/>
    </row>
    <row r="741" spans="1:15" ht="15.6" outlineLevel="2" x14ac:dyDescent="0.3">
      <c r="A741" s="109"/>
      <c r="B741" s="298" t="s">
        <v>443</v>
      </c>
      <c r="C741" s="109" t="s">
        <v>6890</v>
      </c>
      <c r="D741" s="109">
        <v>6</v>
      </c>
      <c r="E741" s="109">
        <v>0</v>
      </c>
      <c r="F741" s="109">
        <f t="shared" si="52"/>
        <v>0</v>
      </c>
      <c r="G741" s="109">
        <v>0</v>
      </c>
      <c r="H741" s="109">
        <f t="shared" si="53"/>
        <v>0</v>
      </c>
      <c r="I741" s="221">
        <f t="shared" si="51"/>
        <v>0</v>
      </c>
      <c r="J741" s="109">
        <v>0</v>
      </c>
      <c r="K741" s="109"/>
      <c r="L741" s="109"/>
      <c r="M741" s="109">
        <f t="shared" si="50"/>
        <v>0</v>
      </c>
      <c r="N741" s="109"/>
      <c r="O741" s="109"/>
    </row>
    <row r="742" spans="1:15" ht="15.6" outlineLevel="2" x14ac:dyDescent="0.3">
      <c r="A742" s="109"/>
      <c r="B742" s="298" t="s">
        <v>408</v>
      </c>
      <c r="C742" s="241" t="s">
        <v>307</v>
      </c>
      <c r="D742" s="115">
        <v>1</v>
      </c>
      <c r="E742" s="109">
        <v>0</v>
      </c>
      <c r="F742" s="109">
        <f t="shared" si="52"/>
        <v>0</v>
      </c>
      <c r="G742" s="109">
        <v>0</v>
      </c>
      <c r="H742" s="109">
        <f t="shared" si="53"/>
        <v>0</v>
      </c>
      <c r="I742" s="221">
        <f t="shared" si="51"/>
        <v>0</v>
      </c>
      <c r="J742" s="109">
        <v>0</v>
      </c>
      <c r="K742" s="109"/>
      <c r="L742" s="109"/>
      <c r="M742" s="109">
        <f t="shared" si="50"/>
        <v>0</v>
      </c>
      <c r="N742" s="109"/>
      <c r="O742" s="109"/>
    </row>
    <row r="743" spans="1:15" ht="15.6" outlineLevel="1" x14ac:dyDescent="0.3">
      <c r="A743" s="109"/>
      <c r="B743" s="299" t="s">
        <v>444</v>
      </c>
      <c r="C743" s="109"/>
      <c r="D743" s="109"/>
      <c r="E743" s="109">
        <v>0</v>
      </c>
      <c r="F743" s="109">
        <f t="shared" si="52"/>
        <v>0</v>
      </c>
      <c r="G743" s="109">
        <v>0</v>
      </c>
      <c r="H743" s="109">
        <f t="shared" si="53"/>
        <v>0</v>
      </c>
      <c r="I743" s="221">
        <f t="shared" si="51"/>
        <v>0</v>
      </c>
      <c r="J743" s="109">
        <v>0</v>
      </c>
      <c r="K743" s="109"/>
      <c r="L743" s="109"/>
      <c r="M743" s="109">
        <f t="shared" si="50"/>
        <v>0</v>
      </c>
      <c r="N743" s="109"/>
      <c r="O743" s="109"/>
    </row>
    <row r="744" spans="1:15" ht="15.6" outlineLevel="1" x14ac:dyDescent="0.3">
      <c r="A744" s="378">
        <v>4</v>
      </c>
      <c r="B744" s="349" t="s">
        <v>445</v>
      </c>
      <c r="C744" s="378" t="s">
        <v>6890</v>
      </c>
      <c r="D744" s="377">
        <v>390</v>
      </c>
      <c r="E744" s="377">
        <v>1239.4615384615386</v>
      </c>
      <c r="F744" s="377">
        <f t="shared" si="52"/>
        <v>483390.00000000006</v>
      </c>
      <c r="G744" s="377">
        <v>505.48</v>
      </c>
      <c r="H744" s="377">
        <f t="shared" si="53"/>
        <v>197137.2</v>
      </c>
      <c r="I744" s="377">
        <f t="shared" si="51"/>
        <v>680527.20000000007</v>
      </c>
      <c r="J744" s="109">
        <v>1239.4615384615386</v>
      </c>
      <c r="K744" s="109"/>
      <c r="L744" s="109"/>
      <c r="M744" s="109">
        <f t="shared" si="50"/>
        <v>505.48</v>
      </c>
      <c r="N744" s="109"/>
      <c r="O744" s="109"/>
    </row>
    <row r="745" spans="1:15" ht="15.6" outlineLevel="2" x14ac:dyDescent="0.3">
      <c r="A745" s="109"/>
      <c r="B745" s="298" t="s">
        <v>402</v>
      </c>
      <c r="C745" s="109" t="s">
        <v>31</v>
      </c>
      <c r="D745" s="109">
        <v>2</v>
      </c>
      <c r="E745" s="109">
        <v>0</v>
      </c>
      <c r="F745" s="109">
        <f t="shared" si="52"/>
        <v>0</v>
      </c>
      <c r="G745" s="109">
        <v>0</v>
      </c>
      <c r="H745" s="109">
        <f t="shared" si="53"/>
        <v>0</v>
      </c>
      <c r="I745" s="221">
        <f t="shared" si="51"/>
        <v>0</v>
      </c>
      <c r="J745" s="109">
        <v>0</v>
      </c>
      <c r="K745" s="109"/>
      <c r="L745" s="109"/>
      <c r="M745" s="109">
        <f t="shared" si="50"/>
        <v>0</v>
      </c>
      <c r="N745" s="109"/>
      <c r="O745" s="109"/>
    </row>
    <row r="746" spans="1:15" ht="15.6" outlineLevel="2" x14ac:dyDescent="0.3">
      <c r="A746" s="109"/>
      <c r="B746" s="298" t="s">
        <v>426</v>
      </c>
      <c r="C746" s="109" t="s">
        <v>31</v>
      </c>
      <c r="D746" s="109">
        <v>2</v>
      </c>
      <c r="E746" s="109">
        <v>0</v>
      </c>
      <c r="F746" s="109">
        <f t="shared" si="52"/>
        <v>0</v>
      </c>
      <c r="G746" s="109">
        <v>0</v>
      </c>
      <c r="H746" s="109">
        <f t="shared" si="53"/>
        <v>0</v>
      </c>
      <c r="I746" s="221">
        <f t="shared" si="51"/>
        <v>0</v>
      </c>
      <c r="J746" s="109">
        <v>0</v>
      </c>
      <c r="K746" s="109"/>
      <c r="L746" s="109"/>
      <c r="M746" s="109">
        <f t="shared" si="50"/>
        <v>0</v>
      </c>
      <c r="N746" s="109"/>
      <c r="O746" s="109"/>
    </row>
    <row r="747" spans="1:15" ht="15.6" outlineLevel="2" x14ac:dyDescent="0.3">
      <c r="A747" s="109"/>
      <c r="B747" s="298" t="s">
        <v>446</v>
      </c>
      <c r="C747" s="109" t="s">
        <v>6890</v>
      </c>
      <c r="D747" s="109">
        <v>390</v>
      </c>
      <c r="E747" s="109">
        <v>0</v>
      </c>
      <c r="F747" s="109">
        <f t="shared" si="52"/>
        <v>0</v>
      </c>
      <c r="G747" s="109">
        <v>0</v>
      </c>
      <c r="H747" s="109">
        <f t="shared" si="53"/>
        <v>0</v>
      </c>
      <c r="I747" s="221">
        <f t="shared" si="51"/>
        <v>0</v>
      </c>
      <c r="J747" s="109">
        <v>0</v>
      </c>
      <c r="K747" s="109"/>
      <c r="L747" s="109"/>
      <c r="M747" s="109">
        <f t="shared" si="50"/>
        <v>0</v>
      </c>
      <c r="N747" s="109"/>
      <c r="O747" s="109"/>
    </row>
    <row r="748" spans="1:15" ht="15.6" outlineLevel="2" x14ac:dyDescent="0.3">
      <c r="A748" s="109"/>
      <c r="B748" s="298" t="s">
        <v>447</v>
      </c>
      <c r="C748" s="109" t="s">
        <v>6890</v>
      </c>
      <c r="D748" s="109">
        <v>390</v>
      </c>
      <c r="E748" s="109">
        <v>0</v>
      </c>
      <c r="F748" s="109">
        <f t="shared" si="52"/>
        <v>0</v>
      </c>
      <c r="G748" s="109">
        <v>0</v>
      </c>
      <c r="H748" s="109">
        <f t="shared" si="53"/>
        <v>0</v>
      </c>
      <c r="I748" s="221">
        <f t="shared" si="51"/>
        <v>0</v>
      </c>
      <c r="J748" s="109">
        <v>0</v>
      </c>
      <c r="K748" s="109"/>
      <c r="L748" s="109"/>
      <c r="M748" s="109">
        <f t="shared" si="50"/>
        <v>0</v>
      </c>
      <c r="N748" s="109"/>
      <c r="O748" s="109"/>
    </row>
    <row r="749" spans="1:15" ht="15.6" outlineLevel="2" x14ac:dyDescent="0.3">
      <c r="A749" s="109"/>
      <c r="B749" s="298" t="s">
        <v>406</v>
      </c>
      <c r="C749" s="109" t="s">
        <v>307</v>
      </c>
      <c r="D749" s="109">
        <v>1</v>
      </c>
      <c r="E749" s="109">
        <v>0</v>
      </c>
      <c r="F749" s="109">
        <f t="shared" si="52"/>
        <v>0</v>
      </c>
      <c r="G749" s="109">
        <v>0</v>
      </c>
      <c r="H749" s="109">
        <f t="shared" si="53"/>
        <v>0</v>
      </c>
      <c r="I749" s="221">
        <f t="shared" si="51"/>
        <v>0</v>
      </c>
      <c r="J749" s="109">
        <v>0</v>
      </c>
      <c r="K749" s="109"/>
      <c r="L749" s="109"/>
      <c r="M749" s="109">
        <f t="shared" si="50"/>
        <v>0</v>
      </c>
      <c r="N749" s="109"/>
      <c r="O749" s="109"/>
    </row>
    <row r="750" spans="1:15" ht="15.6" outlineLevel="2" x14ac:dyDescent="0.3">
      <c r="A750" s="109"/>
      <c r="B750" s="298" t="s">
        <v>408</v>
      </c>
      <c r="C750" s="241" t="s">
        <v>307</v>
      </c>
      <c r="D750" s="115">
        <v>1</v>
      </c>
      <c r="E750" s="109">
        <v>0</v>
      </c>
      <c r="F750" s="109">
        <f t="shared" si="52"/>
        <v>0</v>
      </c>
      <c r="G750" s="109">
        <v>0</v>
      </c>
      <c r="H750" s="109">
        <f t="shared" si="53"/>
        <v>0</v>
      </c>
      <c r="I750" s="221">
        <f t="shared" si="51"/>
        <v>0</v>
      </c>
      <c r="J750" s="109">
        <v>0</v>
      </c>
      <c r="K750" s="109"/>
      <c r="L750" s="109"/>
      <c r="M750" s="109">
        <f t="shared" si="50"/>
        <v>0</v>
      </c>
      <c r="N750" s="109"/>
      <c r="O750" s="109"/>
    </row>
    <row r="751" spans="1:15" ht="15.6" outlineLevel="1" x14ac:dyDescent="0.3">
      <c r="A751" s="109"/>
      <c r="B751" s="299" t="s">
        <v>448</v>
      </c>
      <c r="C751" s="109"/>
      <c r="D751" s="109"/>
      <c r="E751" s="109">
        <v>0</v>
      </c>
      <c r="F751" s="109">
        <f t="shared" si="52"/>
        <v>0</v>
      </c>
      <c r="G751" s="109">
        <v>0</v>
      </c>
      <c r="H751" s="109">
        <f t="shared" si="53"/>
        <v>0</v>
      </c>
      <c r="I751" s="221">
        <f t="shared" si="51"/>
        <v>0</v>
      </c>
      <c r="J751" s="109">
        <v>0</v>
      </c>
      <c r="K751" s="109"/>
      <c r="L751" s="109"/>
      <c r="M751" s="109">
        <f t="shared" si="50"/>
        <v>0</v>
      </c>
      <c r="N751" s="109"/>
      <c r="O751" s="109"/>
    </row>
    <row r="752" spans="1:15" ht="15.6" outlineLevel="1" x14ac:dyDescent="0.3">
      <c r="A752" s="378">
        <v>5</v>
      </c>
      <c r="B752" s="349" t="s">
        <v>306</v>
      </c>
      <c r="C752" s="378" t="s">
        <v>307</v>
      </c>
      <c r="D752" s="377">
        <v>1</v>
      </c>
      <c r="E752" s="377">
        <v>88935.900000000009</v>
      </c>
      <c r="F752" s="377">
        <f t="shared" si="52"/>
        <v>88935.900000000009</v>
      </c>
      <c r="G752" s="377">
        <v>212371.0056</v>
      </c>
      <c r="H752" s="377">
        <f t="shared" si="53"/>
        <v>212371.0056</v>
      </c>
      <c r="I752" s="377">
        <f t="shared" si="51"/>
        <v>301306.9056</v>
      </c>
      <c r="J752" s="109">
        <v>88935.900000000009</v>
      </c>
      <c r="K752" s="109"/>
      <c r="L752" s="109"/>
      <c r="M752" s="109">
        <f t="shared" si="50"/>
        <v>212371.0056</v>
      </c>
      <c r="N752" s="109"/>
      <c r="O752" s="109"/>
    </row>
    <row r="753" spans="1:15" ht="15.6" outlineLevel="1" x14ac:dyDescent="0.3">
      <c r="A753" s="378">
        <v>6</v>
      </c>
      <c r="B753" s="349" t="s">
        <v>449</v>
      </c>
      <c r="C753" s="378" t="s">
        <v>307</v>
      </c>
      <c r="D753" s="377">
        <v>1</v>
      </c>
      <c r="E753" s="377">
        <v>27333.15</v>
      </c>
      <c r="F753" s="377">
        <f t="shared" si="52"/>
        <v>27333.15</v>
      </c>
      <c r="G753" s="377">
        <v>92996.28</v>
      </c>
      <c r="H753" s="377">
        <f t="shared" si="53"/>
        <v>92996.28</v>
      </c>
      <c r="I753" s="377">
        <f t="shared" si="51"/>
        <v>120329.43</v>
      </c>
      <c r="J753" s="109">
        <v>27333.15</v>
      </c>
      <c r="K753" s="109"/>
      <c r="L753" s="109"/>
      <c r="M753" s="109">
        <f t="shared" si="50"/>
        <v>92996.28</v>
      </c>
      <c r="N753" s="109"/>
      <c r="O753" s="109"/>
    </row>
    <row r="754" spans="1:15" ht="15.6" outlineLevel="1" x14ac:dyDescent="0.3">
      <c r="A754" s="378">
        <v>7</v>
      </c>
      <c r="B754" s="349" t="s">
        <v>450</v>
      </c>
      <c r="C754" s="378" t="s">
        <v>307</v>
      </c>
      <c r="D754" s="377">
        <v>5</v>
      </c>
      <c r="E754" s="377">
        <v>8541.7240000000002</v>
      </c>
      <c r="F754" s="377">
        <f t="shared" si="52"/>
        <v>42708.62</v>
      </c>
      <c r="G754" s="377">
        <v>15825.326399999998</v>
      </c>
      <c r="H754" s="377">
        <f t="shared" si="53"/>
        <v>79126.631999999983</v>
      </c>
      <c r="I754" s="377">
        <f t="shared" si="51"/>
        <v>121835.25199999998</v>
      </c>
      <c r="J754" s="109">
        <v>8541.7240000000002</v>
      </c>
      <c r="K754" s="109"/>
      <c r="L754" s="109"/>
      <c r="M754" s="109">
        <f t="shared" si="50"/>
        <v>15825.326399999998</v>
      </c>
      <c r="N754" s="109"/>
      <c r="O754" s="109"/>
    </row>
    <row r="755" spans="1:15" ht="26.4" outlineLevel="1" x14ac:dyDescent="0.3">
      <c r="A755" s="378">
        <v>8</v>
      </c>
      <c r="B755" s="349" t="s">
        <v>451</v>
      </c>
      <c r="C755" s="378" t="s">
        <v>31</v>
      </c>
      <c r="D755" s="377">
        <v>75</v>
      </c>
      <c r="E755" s="377">
        <v>896.04000000000008</v>
      </c>
      <c r="F755" s="377">
        <f t="shared" si="52"/>
        <v>67203</v>
      </c>
      <c r="G755" s="377">
        <v>784.68000000000006</v>
      </c>
      <c r="H755" s="377">
        <f t="shared" si="53"/>
        <v>58851.000000000007</v>
      </c>
      <c r="I755" s="377">
        <f t="shared" si="51"/>
        <v>126054</v>
      </c>
      <c r="J755" s="109">
        <v>896.04000000000008</v>
      </c>
      <c r="K755" s="109"/>
      <c r="L755" s="109"/>
      <c r="M755" s="109">
        <f t="shared" si="50"/>
        <v>784.68000000000006</v>
      </c>
      <c r="N755" s="109"/>
      <c r="O755" s="109"/>
    </row>
    <row r="756" spans="1:15" ht="15.6" outlineLevel="1" x14ac:dyDescent="0.3">
      <c r="A756" s="378">
        <v>9</v>
      </c>
      <c r="B756" s="349" t="s">
        <v>331</v>
      </c>
      <c r="C756" s="378" t="s">
        <v>6814</v>
      </c>
      <c r="D756" s="377">
        <v>289.2</v>
      </c>
      <c r="E756" s="377">
        <v>1375.5</v>
      </c>
      <c r="F756" s="377">
        <f t="shared" si="52"/>
        <v>397794.6</v>
      </c>
      <c r="G756" s="377">
        <v>1858.420124481328</v>
      </c>
      <c r="H756" s="377">
        <f t="shared" si="53"/>
        <v>537455.10000000009</v>
      </c>
      <c r="I756" s="377">
        <f t="shared" si="51"/>
        <v>935249.70000000007</v>
      </c>
      <c r="J756" s="109">
        <v>1375.5</v>
      </c>
      <c r="K756" s="109"/>
      <c r="L756" s="109"/>
      <c r="M756" s="109">
        <f t="shared" si="50"/>
        <v>1858.420124481328</v>
      </c>
      <c r="N756" s="109"/>
      <c r="O756" s="109"/>
    </row>
    <row r="757" spans="1:15" ht="15.6" outlineLevel="3" x14ac:dyDescent="0.3">
      <c r="A757" s="109"/>
      <c r="B757" s="298" t="s">
        <v>452</v>
      </c>
      <c r="C757" s="109"/>
      <c r="D757" s="109"/>
      <c r="E757" s="109">
        <v>0</v>
      </c>
      <c r="F757" s="109">
        <f t="shared" si="52"/>
        <v>0</v>
      </c>
      <c r="G757" s="109">
        <v>0</v>
      </c>
      <c r="H757" s="109">
        <f t="shared" si="53"/>
        <v>0</v>
      </c>
      <c r="I757" s="221">
        <f t="shared" si="51"/>
        <v>0</v>
      </c>
      <c r="J757" s="109">
        <v>0</v>
      </c>
      <c r="K757" s="109"/>
      <c r="L757" s="109"/>
      <c r="M757" s="109">
        <f t="shared" si="50"/>
        <v>0</v>
      </c>
      <c r="N757" s="109"/>
      <c r="O757" s="109"/>
    </row>
    <row r="758" spans="1:15" ht="15.6" outlineLevel="3" x14ac:dyDescent="0.3">
      <c r="A758" s="109"/>
      <c r="B758" s="298" t="s">
        <v>453</v>
      </c>
      <c r="C758" s="109" t="s">
        <v>31</v>
      </c>
      <c r="D758" s="109">
        <v>1</v>
      </c>
      <c r="E758" s="109">
        <v>0</v>
      </c>
      <c r="F758" s="109">
        <f t="shared" si="52"/>
        <v>0</v>
      </c>
      <c r="G758" s="109">
        <v>0</v>
      </c>
      <c r="H758" s="109">
        <f t="shared" si="53"/>
        <v>0</v>
      </c>
      <c r="I758" s="221">
        <f t="shared" si="51"/>
        <v>0</v>
      </c>
      <c r="J758" s="109">
        <v>0</v>
      </c>
      <c r="K758" s="109"/>
      <c r="L758" s="109"/>
      <c r="M758" s="109">
        <f t="shared" si="50"/>
        <v>0</v>
      </c>
      <c r="N758" s="109"/>
      <c r="O758" s="109"/>
    </row>
    <row r="759" spans="1:15" ht="15.6" outlineLevel="3" x14ac:dyDescent="0.3">
      <c r="A759" s="109"/>
      <c r="B759" s="298" t="s">
        <v>454</v>
      </c>
      <c r="C759" s="109" t="s">
        <v>31</v>
      </c>
      <c r="D759" s="109">
        <v>1</v>
      </c>
      <c r="E759" s="109">
        <v>0</v>
      </c>
      <c r="F759" s="109">
        <f t="shared" si="52"/>
        <v>0</v>
      </c>
      <c r="G759" s="109">
        <v>0</v>
      </c>
      <c r="H759" s="109">
        <f t="shared" si="53"/>
        <v>0</v>
      </c>
      <c r="I759" s="221">
        <f t="shared" si="51"/>
        <v>0</v>
      </c>
      <c r="J759" s="109">
        <v>0</v>
      </c>
      <c r="K759" s="109"/>
      <c r="L759" s="109"/>
      <c r="M759" s="109">
        <f t="shared" si="50"/>
        <v>0</v>
      </c>
      <c r="N759" s="109"/>
      <c r="O759" s="109"/>
    </row>
    <row r="760" spans="1:15" ht="15.6" outlineLevel="3" x14ac:dyDescent="0.3">
      <c r="A760" s="109"/>
      <c r="B760" s="298" t="s">
        <v>455</v>
      </c>
      <c r="C760" s="109" t="s">
        <v>31</v>
      </c>
      <c r="D760" s="109">
        <v>1</v>
      </c>
      <c r="E760" s="109">
        <v>0</v>
      </c>
      <c r="F760" s="109">
        <f t="shared" si="52"/>
        <v>0</v>
      </c>
      <c r="G760" s="109">
        <v>0</v>
      </c>
      <c r="H760" s="109">
        <f t="shared" si="53"/>
        <v>0</v>
      </c>
      <c r="I760" s="221">
        <f t="shared" si="51"/>
        <v>0</v>
      </c>
      <c r="J760" s="109">
        <v>0</v>
      </c>
      <c r="K760" s="109"/>
      <c r="L760" s="109"/>
      <c r="M760" s="109">
        <f t="shared" si="50"/>
        <v>0</v>
      </c>
      <c r="N760" s="109"/>
      <c r="O760" s="109"/>
    </row>
    <row r="761" spans="1:15" ht="15.6" outlineLevel="3" x14ac:dyDescent="0.3">
      <c r="A761" s="109"/>
      <c r="B761" s="298" t="s">
        <v>456</v>
      </c>
      <c r="C761" s="109" t="s">
        <v>31</v>
      </c>
      <c r="D761" s="109">
        <v>1</v>
      </c>
      <c r="E761" s="109">
        <v>0</v>
      </c>
      <c r="F761" s="109">
        <f t="shared" si="52"/>
        <v>0</v>
      </c>
      <c r="G761" s="109">
        <v>0</v>
      </c>
      <c r="H761" s="109">
        <f t="shared" si="53"/>
        <v>0</v>
      </c>
      <c r="I761" s="221">
        <f t="shared" si="51"/>
        <v>0</v>
      </c>
      <c r="J761" s="109">
        <v>0</v>
      </c>
      <c r="K761" s="109"/>
      <c r="L761" s="109"/>
      <c r="M761" s="109">
        <f t="shared" si="50"/>
        <v>0</v>
      </c>
      <c r="N761" s="109"/>
      <c r="O761" s="109"/>
    </row>
    <row r="762" spans="1:15" ht="15.6" outlineLevel="3" x14ac:dyDescent="0.3">
      <c r="A762" s="109"/>
      <c r="B762" s="298" t="s">
        <v>6821</v>
      </c>
      <c r="C762" s="109" t="s">
        <v>31</v>
      </c>
      <c r="D762" s="109">
        <v>1</v>
      </c>
      <c r="E762" s="109">
        <v>0</v>
      </c>
      <c r="F762" s="109">
        <f t="shared" si="52"/>
        <v>0</v>
      </c>
      <c r="G762" s="109">
        <v>0</v>
      </c>
      <c r="H762" s="109">
        <f t="shared" si="53"/>
        <v>0</v>
      </c>
      <c r="I762" s="221">
        <f t="shared" si="51"/>
        <v>0</v>
      </c>
      <c r="J762" s="109">
        <v>0</v>
      </c>
      <c r="K762" s="109"/>
      <c r="L762" s="109"/>
      <c r="M762" s="109">
        <f t="shared" si="50"/>
        <v>0</v>
      </c>
      <c r="N762" s="109"/>
      <c r="O762" s="109"/>
    </row>
    <row r="763" spans="1:15" ht="15.6" outlineLevel="3" x14ac:dyDescent="0.3">
      <c r="A763" s="109"/>
      <c r="B763" s="298" t="s">
        <v>453</v>
      </c>
      <c r="C763" s="109" t="s">
        <v>31</v>
      </c>
      <c r="D763" s="109">
        <v>1</v>
      </c>
      <c r="E763" s="109">
        <v>0</v>
      </c>
      <c r="F763" s="109">
        <f t="shared" si="52"/>
        <v>0</v>
      </c>
      <c r="G763" s="109">
        <v>0</v>
      </c>
      <c r="H763" s="109">
        <f t="shared" si="53"/>
        <v>0</v>
      </c>
      <c r="I763" s="221">
        <f t="shared" si="51"/>
        <v>0</v>
      </c>
      <c r="J763" s="109">
        <v>0</v>
      </c>
      <c r="K763" s="109"/>
      <c r="L763" s="109"/>
      <c r="M763" s="109">
        <f t="shared" si="50"/>
        <v>0</v>
      </c>
      <c r="N763" s="109"/>
      <c r="O763" s="109"/>
    </row>
    <row r="764" spans="1:15" ht="15.6" outlineLevel="3" x14ac:dyDescent="0.3">
      <c r="A764" s="109"/>
      <c r="B764" s="298" t="s">
        <v>457</v>
      </c>
      <c r="C764" s="109" t="s">
        <v>31</v>
      </c>
      <c r="D764" s="109">
        <v>1</v>
      </c>
      <c r="E764" s="109">
        <v>0</v>
      </c>
      <c r="F764" s="109">
        <f t="shared" si="52"/>
        <v>0</v>
      </c>
      <c r="G764" s="109">
        <v>0</v>
      </c>
      <c r="H764" s="109">
        <f t="shared" si="53"/>
        <v>0</v>
      </c>
      <c r="I764" s="221">
        <f t="shared" si="51"/>
        <v>0</v>
      </c>
      <c r="J764" s="109">
        <v>0</v>
      </c>
      <c r="K764" s="109"/>
      <c r="L764" s="109"/>
      <c r="M764" s="109">
        <f t="shared" si="50"/>
        <v>0</v>
      </c>
      <c r="N764" s="109"/>
      <c r="O764" s="109"/>
    </row>
    <row r="765" spans="1:15" ht="15.6" outlineLevel="3" x14ac:dyDescent="0.3">
      <c r="A765" s="109"/>
      <c r="B765" s="298" t="s">
        <v>458</v>
      </c>
      <c r="C765" s="109" t="s">
        <v>31</v>
      </c>
      <c r="D765" s="109">
        <v>1</v>
      </c>
      <c r="E765" s="109">
        <v>0</v>
      </c>
      <c r="F765" s="109">
        <f t="shared" si="52"/>
        <v>0</v>
      </c>
      <c r="G765" s="109">
        <v>0</v>
      </c>
      <c r="H765" s="109">
        <f t="shared" si="53"/>
        <v>0</v>
      </c>
      <c r="I765" s="221">
        <f t="shared" si="51"/>
        <v>0</v>
      </c>
      <c r="J765" s="109">
        <v>0</v>
      </c>
      <c r="K765" s="109"/>
      <c r="L765" s="109"/>
      <c r="M765" s="109">
        <f t="shared" si="50"/>
        <v>0</v>
      </c>
      <c r="N765" s="109"/>
      <c r="O765" s="109"/>
    </row>
    <row r="766" spans="1:15" ht="15.6" outlineLevel="3" x14ac:dyDescent="0.3">
      <c r="A766" s="109"/>
      <c r="B766" s="298" t="s">
        <v>459</v>
      </c>
      <c r="C766" s="109" t="s">
        <v>31</v>
      </c>
      <c r="D766" s="109">
        <v>9</v>
      </c>
      <c r="E766" s="109">
        <v>0</v>
      </c>
      <c r="F766" s="109">
        <f t="shared" si="52"/>
        <v>0</v>
      </c>
      <c r="G766" s="109">
        <v>0</v>
      </c>
      <c r="H766" s="109">
        <f t="shared" si="53"/>
        <v>0</v>
      </c>
      <c r="I766" s="221">
        <f t="shared" si="51"/>
        <v>0</v>
      </c>
      <c r="J766" s="109">
        <v>0</v>
      </c>
      <c r="K766" s="109"/>
      <c r="L766" s="109"/>
      <c r="M766" s="109">
        <f t="shared" si="50"/>
        <v>0</v>
      </c>
      <c r="N766" s="109"/>
      <c r="O766" s="109"/>
    </row>
    <row r="767" spans="1:15" ht="15.6" outlineLevel="3" x14ac:dyDescent="0.3">
      <c r="A767" s="109"/>
      <c r="B767" s="298" t="s">
        <v>459</v>
      </c>
      <c r="C767" s="109" t="s">
        <v>31</v>
      </c>
      <c r="D767" s="109">
        <v>13</v>
      </c>
      <c r="E767" s="109">
        <v>0</v>
      </c>
      <c r="F767" s="109">
        <f t="shared" ref="F767:F798" si="54">E767*D767</f>
        <v>0</v>
      </c>
      <c r="G767" s="109">
        <v>0</v>
      </c>
      <c r="H767" s="109">
        <f t="shared" ref="H767:H798" si="55">G767*D767</f>
        <v>0</v>
      </c>
      <c r="I767" s="221">
        <f t="shared" si="51"/>
        <v>0</v>
      </c>
      <c r="J767" s="109">
        <v>0</v>
      </c>
      <c r="K767" s="109"/>
      <c r="L767" s="109"/>
      <c r="M767" s="109">
        <f t="shared" ref="M767:M830" si="56">G767</f>
        <v>0</v>
      </c>
      <c r="N767" s="109"/>
      <c r="O767" s="109"/>
    </row>
    <row r="768" spans="1:15" ht="15.6" outlineLevel="3" x14ac:dyDescent="0.3">
      <c r="A768" s="109"/>
      <c r="B768" s="298" t="s">
        <v>460</v>
      </c>
      <c r="C768" s="109" t="s">
        <v>31</v>
      </c>
      <c r="D768" s="109">
        <v>12</v>
      </c>
      <c r="E768" s="109">
        <v>0</v>
      </c>
      <c r="F768" s="109">
        <f t="shared" si="54"/>
        <v>0</v>
      </c>
      <c r="G768" s="109">
        <v>0</v>
      </c>
      <c r="H768" s="109">
        <f t="shared" si="55"/>
        <v>0</v>
      </c>
      <c r="I768" s="221">
        <f t="shared" si="51"/>
        <v>0</v>
      </c>
      <c r="J768" s="109">
        <v>0</v>
      </c>
      <c r="K768" s="109"/>
      <c r="L768" s="109"/>
      <c r="M768" s="109">
        <f t="shared" si="56"/>
        <v>0</v>
      </c>
      <c r="N768" s="109"/>
      <c r="O768" s="109"/>
    </row>
    <row r="769" spans="1:15" ht="15.6" outlineLevel="3" x14ac:dyDescent="0.3">
      <c r="A769" s="109"/>
      <c r="B769" s="298" t="s">
        <v>461</v>
      </c>
      <c r="C769" s="109" t="s">
        <v>6814</v>
      </c>
      <c r="D769" s="109">
        <v>11</v>
      </c>
      <c r="E769" s="109">
        <v>0</v>
      </c>
      <c r="F769" s="109">
        <f t="shared" si="54"/>
        <v>0</v>
      </c>
      <c r="G769" s="109">
        <v>0</v>
      </c>
      <c r="H769" s="109">
        <f t="shared" si="55"/>
        <v>0</v>
      </c>
      <c r="I769" s="221">
        <f t="shared" ref="I769:I832" si="57">F769+H769</f>
        <v>0</v>
      </c>
      <c r="J769" s="109">
        <v>0</v>
      </c>
      <c r="K769" s="109"/>
      <c r="L769" s="109"/>
      <c r="M769" s="109">
        <f t="shared" si="56"/>
        <v>0</v>
      </c>
      <c r="N769" s="109"/>
      <c r="O769" s="109"/>
    </row>
    <row r="770" spans="1:15" ht="15.6" outlineLevel="3" x14ac:dyDescent="0.3">
      <c r="A770" s="109"/>
      <c r="B770" s="298" t="s">
        <v>462</v>
      </c>
      <c r="C770" s="109" t="s">
        <v>6814</v>
      </c>
      <c r="D770" s="109">
        <v>146</v>
      </c>
      <c r="E770" s="109">
        <v>0</v>
      </c>
      <c r="F770" s="109">
        <f t="shared" si="54"/>
        <v>0</v>
      </c>
      <c r="G770" s="109">
        <v>0</v>
      </c>
      <c r="H770" s="109">
        <f t="shared" si="55"/>
        <v>0</v>
      </c>
      <c r="I770" s="221">
        <f t="shared" si="57"/>
        <v>0</v>
      </c>
      <c r="J770" s="109">
        <v>0</v>
      </c>
      <c r="K770" s="109"/>
      <c r="L770" s="109"/>
      <c r="M770" s="109">
        <f t="shared" si="56"/>
        <v>0</v>
      </c>
      <c r="N770" s="109"/>
      <c r="O770" s="109"/>
    </row>
    <row r="771" spans="1:15" ht="26.4" outlineLevel="3" x14ac:dyDescent="0.3">
      <c r="A771" s="109"/>
      <c r="B771" s="298" t="s">
        <v>463</v>
      </c>
      <c r="C771" s="109" t="s">
        <v>6814</v>
      </c>
      <c r="D771" s="109">
        <v>13</v>
      </c>
      <c r="E771" s="109">
        <v>0</v>
      </c>
      <c r="F771" s="109">
        <f t="shared" si="54"/>
        <v>0</v>
      </c>
      <c r="G771" s="109">
        <v>0</v>
      </c>
      <c r="H771" s="109">
        <f t="shared" si="55"/>
        <v>0</v>
      </c>
      <c r="I771" s="221">
        <f t="shared" si="57"/>
        <v>0</v>
      </c>
      <c r="J771" s="109">
        <v>0</v>
      </c>
      <c r="K771" s="109"/>
      <c r="L771" s="109"/>
      <c r="M771" s="109">
        <f t="shared" si="56"/>
        <v>0</v>
      </c>
      <c r="N771" s="109"/>
      <c r="O771" s="109"/>
    </row>
    <row r="772" spans="1:15" ht="15.6" outlineLevel="3" x14ac:dyDescent="0.3">
      <c r="A772" s="109"/>
      <c r="B772" s="298" t="s">
        <v>464</v>
      </c>
      <c r="C772" s="109" t="s">
        <v>6814</v>
      </c>
      <c r="D772" s="109">
        <v>1.2</v>
      </c>
      <c r="E772" s="109">
        <v>0</v>
      </c>
      <c r="F772" s="109">
        <f t="shared" si="54"/>
        <v>0</v>
      </c>
      <c r="G772" s="109">
        <v>0</v>
      </c>
      <c r="H772" s="109">
        <f t="shared" si="55"/>
        <v>0</v>
      </c>
      <c r="I772" s="221">
        <f t="shared" si="57"/>
        <v>0</v>
      </c>
      <c r="J772" s="109">
        <v>0</v>
      </c>
      <c r="K772" s="109"/>
      <c r="L772" s="109"/>
      <c r="M772" s="109">
        <f t="shared" si="56"/>
        <v>0</v>
      </c>
      <c r="N772" s="109"/>
      <c r="O772" s="109"/>
    </row>
    <row r="773" spans="1:15" ht="15.6" outlineLevel="3" x14ac:dyDescent="0.3">
      <c r="A773" s="109"/>
      <c r="B773" s="298" t="s">
        <v>355</v>
      </c>
      <c r="C773" s="109" t="s">
        <v>307</v>
      </c>
      <c r="D773" s="109">
        <v>1</v>
      </c>
      <c r="E773" s="109">
        <v>0</v>
      </c>
      <c r="F773" s="109">
        <f t="shared" si="54"/>
        <v>0</v>
      </c>
      <c r="G773" s="109">
        <v>0</v>
      </c>
      <c r="H773" s="109">
        <f t="shared" si="55"/>
        <v>0</v>
      </c>
      <c r="I773" s="221">
        <f t="shared" si="57"/>
        <v>0</v>
      </c>
      <c r="J773" s="109">
        <v>0</v>
      </c>
      <c r="K773" s="109"/>
      <c r="L773" s="109"/>
      <c r="M773" s="109">
        <f t="shared" si="56"/>
        <v>0</v>
      </c>
      <c r="N773" s="109"/>
      <c r="O773" s="109"/>
    </row>
    <row r="774" spans="1:15" ht="15.6" outlineLevel="3" x14ac:dyDescent="0.3">
      <c r="A774" s="109"/>
      <c r="B774" s="298" t="s">
        <v>465</v>
      </c>
      <c r="C774" s="109"/>
      <c r="D774" s="109"/>
      <c r="E774" s="109">
        <v>0</v>
      </c>
      <c r="F774" s="109">
        <f t="shared" si="54"/>
        <v>0</v>
      </c>
      <c r="G774" s="109">
        <v>0</v>
      </c>
      <c r="H774" s="109">
        <f t="shared" si="55"/>
        <v>0</v>
      </c>
      <c r="I774" s="221">
        <f t="shared" si="57"/>
        <v>0</v>
      </c>
      <c r="J774" s="109">
        <v>0</v>
      </c>
      <c r="K774" s="109"/>
      <c r="L774" s="109"/>
      <c r="M774" s="109">
        <f t="shared" si="56"/>
        <v>0</v>
      </c>
      <c r="N774" s="109"/>
      <c r="O774" s="109"/>
    </row>
    <row r="775" spans="1:15" ht="15.6" outlineLevel="3" x14ac:dyDescent="0.3">
      <c r="A775" s="109"/>
      <c r="B775" s="298" t="s">
        <v>6822</v>
      </c>
      <c r="C775" s="109" t="s">
        <v>31</v>
      </c>
      <c r="D775" s="109">
        <v>1</v>
      </c>
      <c r="E775" s="109">
        <v>0</v>
      </c>
      <c r="F775" s="109">
        <f t="shared" si="54"/>
        <v>0</v>
      </c>
      <c r="G775" s="109">
        <v>0</v>
      </c>
      <c r="H775" s="109">
        <f t="shared" si="55"/>
        <v>0</v>
      </c>
      <c r="I775" s="221">
        <f t="shared" si="57"/>
        <v>0</v>
      </c>
      <c r="J775" s="109">
        <v>0</v>
      </c>
      <c r="K775" s="109"/>
      <c r="L775" s="109"/>
      <c r="M775" s="109">
        <f t="shared" si="56"/>
        <v>0</v>
      </c>
      <c r="N775" s="109"/>
      <c r="O775" s="109"/>
    </row>
    <row r="776" spans="1:15" ht="15.6" outlineLevel="3" x14ac:dyDescent="0.3">
      <c r="A776" s="109"/>
      <c r="B776" s="298" t="s">
        <v>466</v>
      </c>
      <c r="C776" s="109" t="s">
        <v>31</v>
      </c>
      <c r="D776" s="109">
        <v>1</v>
      </c>
      <c r="E776" s="109">
        <v>0</v>
      </c>
      <c r="F776" s="109">
        <f t="shared" si="54"/>
        <v>0</v>
      </c>
      <c r="G776" s="109">
        <v>0</v>
      </c>
      <c r="H776" s="109">
        <f t="shared" si="55"/>
        <v>0</v>
      </c>
      <c r="I776" s="221">
        <f t="shared" si="57"/>
        <v>0</v>
      </c>
      <c r="J776" s="109">
        <v>0</v>
      </c>
      <c r="K776" s="109"/>
      <c r="L776" s="109"/>
      <c r="M776" s="109">
        <f t="shared" si="56"/>
        <v>0</v>
      </c>
      <c r="N776" s="109"/>
      <c r="O776" s="109"/>
    </row>
    <row r="777" spans="1:15" ht="15.6" outlineLevel="3" x14ac:dyDescent="0.3">
      <c r="A777" s="109"/>
      <c r="B777" s="298" t="s">
        <v>467</v>
      </c>
      <c r="C777" s="109" t="s">
        <v>31</v>
      </c>
      <c r="D777" s="109">
        <v>2</v>
      </c>
      <c r="E777" s="109">
        <v>0</v>
      </c>
      <c r="F777" s="109">
        <f t="shared" si="54"/>
        <v>0</v>
      </c>
      <c r="G777" s="109">
        <v>0</v>
      </c>
      <c r="H777" s="109">
        <f t="shared" si="55"/>
        <v>0</v>
      </c>
      <c r="I777" s="221">
        <f t="shared" si="57"/>
        <v>0</v>
      </c>
      <c r="J777" s="109">
        <v>0</v>
      </c>
      <c r="K777" s="109"/>
      <c r="L777" s="109"/>
      <c r="M777" s="109">
        <f t="shared" si="56"/>
        <v>0</v>
      </c>
      <c r="N777" s="109"/>
      <c r="O777" s="109"/>
    </row>
    <row r="778" spans="1:15" ht="15.6" outlineLevel="3" x14ac:dyDescent="0.3">
      <c r="A778" s="109"/>
      <c r="B778" s="298" t="s">
        <v>467</v>
      </c>
      <c r="C778" s="109" t="s">
        <v>31</v>
      </c>
      <c r="D778" s="109">
        <v>1</v>
      </c>
      <c r="E778" s="109">
        <v>0</v>
      </c>
      <c r="F778" s="109">
        <f t="shared" si="54"/>
        <v>0</v>
      </c>
      <c r="G778" s="109">
        <v>0</v>
      </c>
      <c r="H778" s="109">
        <f t="shared" si="55"/>
        <v>0</v>
      </c>
      <c r="I778" s="221">
        <f t="shared" si="57"/>
        <v>0</v>
      </c>
      <c r="J778" s="109">
        <v>0</v>
      </c>
      <c r="K778" s="109"/>
      <c r="L778" s="109"/>
      <c r="M778" s="109">
        <f t="shared" si="56"/>
        <v>0</v>
      </c>
      <c r="N778" s="109"/>
      <c r="O778" s="109"/>
    </row>
    <row r="779" spans="1:15" ht="15.6" outlineLevel="3" x14ac:dyDescent="0.3">
      <c r="A779" s="109"/>
      <c r="B779" s="298" t="s">
        <v>468</v>
      </c>
      <c r="C779" s="109" t="s">
        <v>31</v>
      </c>
      <c r="D779" s="109">
        <v>1</v>
      </c>
      <c r="E779" s="109">
        <v>0</v>
      </c>
      <c r="F779" s="109">
        <f t="shared" si="54"/>
        <v>0</v>
      </c>
      <c r="G779" s="109">
        <v>0</v>
      </c>
      <c r="H779" s="109">
        <f t="shared" si="55"/>
        <v>0</v>
      </c>
      <c r="I779" s="221">
        <f t="shared" si="57"/>
        <v>0</v>
      </c>
      <c r="J779" s="109">
        <v>0</v>
      </c>
      <c r="K779" s="109"/>
      <c r="L779" s="109"/>
      <c r="M779" s="109">
        <f t="shared" si="56"/>
        <v>0</v>
      </c>
      <c r="N779" s="109"/>
      <c r="O779" s="109"/>
    </row>
    <row r="780" spans="1:15" ht="15.6" outlineLevel="3" x14ac:dyDescent="0.3">
      <c r="A780" s="109"/>
      <c r="B780" s="298" t="s">
        <v>469</v>
      </c>
      <c r="C780" s="109" t="s">
        <v>6814</v>
      </c>
      <c r="D780" s="109">
        <v>12</v>
      </c>
      <c r="E780" s="109">
        <v>0</v>
      </c>
      <c r="F780" s="109">
        <f t="shared" si="54"/>
        <v>0</v>
      </c>
      <c r="G780" s="109">
        <v>0</v>
      </c>
      <c r="H780" s="109">
        <f t="shared" si="55"/>
        <v>0</v>
      </c>
      <c r="I780" s="221">
        <f t="shared" si="57"/>
        <v>0</v>
      </c>
      <c r="J780" s="109">
        <v>0</v>
      </c>
      <c r="K780" s="109"/>
      <c r="L780" s="109"/>
      <c r="M780" s="109">
        <f t="shared" si="56"/>
        <v>0</v>
      </c>
      <c r="N780" s="109"/>
      <c r="O780" s="109"/>
    </row>
    <row r="781" spans="1:15" ht="15.6" outlineLevel="3" x14ac:dyDescent="0.3">
      <c r="A781" s="109"/>
      <c r="B781" s="298" t="s">
        <v>470</v>
      </c>
      <c r="C781" s="109" t="s">
        <v>6814</v>
      </c>
      <c r="D781" s="109">
        <v>2</v>
      </c>
      <c r="E781" s="109">
        <v>0</v>
      </c>
      <c r="F781" s="109">
        <f t="shared" si="54"/>
        <v>0</v>
      </c>
      <c r="G781" s="109">
        <v>0</v>
      </c>
      <c r="H781" s="109">
        <f t="shared" si="55"/>
        <v>0</v>
      </c>
      <c r="I781" s="221">
        <f t="shared" si="57"/>
        <v>0</v>
      </c>
      <c r="J781" s="109">
        <v>0</v>
      </c>
      <c r="K781" s="109"/>
      <c r="L781" s="109"/>
      <c r="M781" s="109">
        <f t="shared" si="56"/>
        <v>0</v>
      </c>
      <c r="N781" s="109"/>
      <c r="O781" s="109"/>
    </row>
    <row r="782" spans="1:15" ht="15.6" outlineLevel="3" x14ac:dyDescent="0.3">
      <c r="A782" s="109"/>
      <c r="B782" s="298" t="s">
        <v>355</v>
      </c>
      <c r="C782" s="109" t="s">
        <v>307</v>
      </c>
      <c r="D782" s="109">
        <v>1</v>
      </c>
      <c r="E782" s="109">
        <v>0</v>
      </c>
      <c r="F782" s="109">
        <f t="shared" si="54"/>
        <v>0</v>
      </c>
      <c r="G782" s="109">
        <v>0</v>
      </c>
      <c r="H782" s="109">
        <f t="shared" si="55"/>
        <v>0</v>
      </c>
      <c r="I782" s="221">
        <f t="shared" si="57"/>
        <v>0</v>
      </c>
      <c r="J782" s="109">
        <v>0</v>
      </c>
      <c r="K782" s="109"/>
      <c r="L782" s="109"/>
      <c r="M782" s="109">
        <f t="shared" si="56"/>
        <v>0</v>
      </c>
      <c r="N782" s="109"/>
      <c r="O782" s="109"/>
    </row>
    <row r="783" spans="1:15" ht="15.6" outlineLevel="3" x14ac:dyDescent="0.3">
      <c r="A783" s="109"/>
      <c r="B783" s="298" t="s">
        <v>471</v>
      </c>
      <c r="C783" s="109"/>
      <c r="D783" s="109"/>
      <c r="E783" s="109">
        <v>0</v>
      </c>
      <c r="F783" s="109">
        <f t="shared" si="54"/>
        <v>0</v>
      </c>
      <c r="G783" s="109">
        <v>0</v>
      </c>
      <c r="H783" s="109">
        <f t="shared" si="55"/>
        <v>0</v>
      </c>
      <c r="I783" s="221">
        <f t="shared" si="57"/>
        <v>0</v>
      </c>
      <c r="J783" s="109">
        <v>0</v>
      </c>
      <c r="K783" s="109"/>
      <c r="L783" s="109"/>
      <c r="M783" s="109">
        <f t="shared" si="56"/>
        <v>0</v>
      </c>
      <c r="N783" s="109"/>
      <c r="O783" s="109"/>
    </row>
    <row r="784" spans="1:15" ht="15.6" outlineLevel="3" x14ac:dyDescent="0.3">
      <c r="A784" s="109"/>
      <c r="B784" s="298" t="s">
        <v>6823</v>
      </c>
      <c r="C784" s="109" t="s">
        <v>31</v>
      </c>
      <c r="D784" s="109">
        <v>1</v>
      </c>
      <c r="E784" s="109">
        <v>0</v>
      </c>
      <c r="F784" s="109">
        <f t="shared" si="54"/>
        <v>0</v>
      </c>
      <c r="G784" s="109">
        <v>0</v>
      </c>
      <c r="H784" s="109">
        <f t="shared" si="55"/>
        <v>0</v>
      </c>
      <c r="I784" s="221">
        <f t="shared" si="57"/>
        <v>0</v>
      </c>
      <c r="J784" s="109">
        <v>0</v>
      </c>
      <c r="K784" s="109"/>
      <c r="L784" s="109"/>
      <c r="M784" s="109">
        <f t="shared" si="56"/>
        <v>0</v>
      </c>
      <c r="N784" s="109"/>
      <c r="O784" s="109"/>
    </row>
    <row r="785" spans="1:15" ht="15.6" outlineLevel="3" x14ac:dyDescent="0.3">
      <c r="A785" s="109"/>
      <c r="B785" s="298" t="s">
        <v>466</v>
      </c>
      <c r="C785" s="109" t="s">
        <v>31</v>
      </c>
      <c r="D785" s="109">
        <v>1</v>
      </c>
      <c r="E785" s="109">
        <v>0</v>
      </c>
      <c r="F785" s="109">
        <f t="shared" si="54"/>
        <v>0</v>
      </c>
      <c r="G785" s="109">
        <v>0</v>
      </c>
      <c r="H785" s="109">
        <f t="shared" si="55"/>
        <v>0</v>
      </c>
      <c r="I785" s="221">
        <f t="shared" si="57"/>
        <v>0</v>
      </c>
      <c r="J785" s="109">
        <v>0</v>
      </c>
      <c r="K785" s="109"/>
      <c r="L785" s="109"/>
      <c r="M785" s="109">
        <f t="shared" si="56"/>
        <v>0</v>
      </c>
      <c r="N785" s="109"/>
      <c r="O785" s="109"/>
    </row>
    <row r="786" spans="1:15" ht="15.6" outlineLevel="3" x14ac:dyDescent="0.3">
      <c r="A786" s="109"/>
      <c r="B786" s="298" t="s">
        <v>6858</v>
      </c>
      <c r="C786" s="109" t="s">
        <v>31</v>
      </c>
      <c r="D786" s="109">
        <v>1</v>
      </c>
      <c r="E786" s="109">
        <v>0</v>
      </c>
      <c r="F786" s="109">
        <f t="shared" si="54"/>
        <v>0</v>
      </c>
      <c r="G786" s="109">
        <v>0</v>
      </c>
      <c r="H786" s="109">
        <f t="shared" si="55"/>
        <v>0</v>
      </c>
      <c r="I786" s="221">
        <f t="shared" si="57"/>
        <v>0</v>
      </c>
      <c r="J786" s="109">
        <v>0</v>
      </c>
      <c r="K786" s="109"/>
      <c r="L786" s="109"/>
      <c r="M786" s="109">
        <f t="shared" si="56"/>
        <v>0</v>
      </c>
      <c r="N786" s="109"/>
      <c r="O786" s="109"/>
    </row>
    <row r="787" spans="1:15" ht="15.6" outlineLevel="3" x14ac:dyDescent="0.3">
      <c r="A787" s="109"/>
      <c r="B787" s="298" t="s">
        <v>467</v>
      </c>
      <c r="C787" s="109" t="s">
        <v>31</v>
      </c>
      <c r="D787" s="109">
        <v>6</v>
      </c>
      <c r="E787" s="109">
        <v>0</v>
      </c>
      <c r="F787" s="109">
        <f t="shared" si="54"/>
        <v>0</v>
      </c>
      <c r="G787" s="109">
        <v>0</v>
      </c>
      <c r="H787" s="109">
        <f t="shared" si="55"/>
        <v>0</v>
      </c>
      <c r="I787" s="221">
        <f t="shared" si="57"/>
        <v>0</v>
      </c>
      <c r="J787" s="109">
        <v>0</v>
      </c>
      <c r="K787" s="109"/>
      <c r="L787" s="109"/>
      <c r="M787" s="109">
        <f t="shared" si="56"/>
        <v>0</v>
      </c>
      <c r="N787" s="109"/>
      <c r="O787" s="109"/>
    </row>
    <row r="788" spans="1:15" ht="15.6" outlineLevel="3" x14ac:dyDescent="0.3">
      <c r="A788" s="109"/>
      <c r="B788" s="298" t="s">
        <v>468</v>
      </c>
      <c r="C788" s="109" t="s">
        <v>31</v>
      </c>
      <c r="D788" s="109">
        <v>1</v>
      </c>
      <c r="E788" s="109">
        <v>0</v>
      </c>
      <c r="F788" s="109">
        <f t="shared" si="54"/>
        <v>0</v>
      </c>
      <c r="G788" s="109">
        <v>0</v>
      </c>
      <c r="H788" s="109">
        <f t="shared" si="55"/>
        <v>0</v>
      </c>
      <c r="I788" s="221">
        <f t="shared" si="57"/>
        <v>0</v>
      </c>
      <c r="J788" s="109">
        <v>0</v>
      </c>
      <c r="K788" s="109"/>
      <c r="L788" s="109"/>
      <c r="M788" s="109">
        <f t="shared" si="56"/>
        <v>0</v>
      </c>
      <c r="N788" s="109"/>
      <c r="O788" s="109"/>
    </row>
    <row r="789" spans="1:15" ht="15.6" outlineLevel="3" x14ac:dyDescent="0.3">
      <c r="A789" s="109"/>
      <c r="B789" s="298" t="s">
        <v>472</v>
      </c>
      <c r="C789" s="109" t="s">
        <v>6814</v>
      </c>
      <c r="D789" s="109">
        <v>12</v>
      </c>
      <c r="E789" s="109">
        <v>0</v>
      </c>
      <c r="F789" s="109">
        <f t="shared" si="54"/>
        <v>0</v>
      </c>
      <c r="G789" s="109">
        <v>0</v>
      </c>
      <c r="H789" s="109">
        <f t="shared" si="55"/>
        <v>0</v>
      </c>
      <c r="I789" s="221">
        <f t="shared" si="57"/>
        <v>0</v>
      </c>
      <c r="J789" s="109">
        <v>0</v>
      </c>
      <c r="K789" s="109"/>
      <c r="L789" s="109"/>
      <c r="M789" s="109">
        <f t="shared" si="56"/>
        <v>0</v>
      </c>
      <c r="N789" s="109"/>
      <c r="O789" s="109"/>
    </row>
    <row r="790" spans="1:15" ht="15.6" outlineLevel="3" x14ac:dyDescent="0.3">
      <c r="A790" s="109"/>
      <c r="B790" s="298" t="s">
        <v>473</v>
      </c>
      <c r="C790" s="109" t="s">
        <v>6814</v>
      </c>
      <c r="D790" s="109">
        <v>3</v>
      </c>
      <c r="E790" s="109">
        <v>0</v>
      </c>
      <c r="F790" s="109">
        <f t="shared" si="54"/>
        <v>0</v>
      </c>
      <c r="G790" s="109">
        <v>0</v>
      </c>
      <c r="H790" s="109">
        <f t="shared" si="55"/>
        <v>0</v>
      </c>
      <c r="I790" s="221">
        <f t="shared" si="57"/>
        <v>0</v>
      </c>
      <c r="J790" s="109">
        <v>0</v>
      </c>
      <c r="K790" s="109"/>
      <c r="L790" s="109"/>
      <c r="M790" s="109">
        <f t="shared" si="56"/>
        <v>0</v>
      </c>
      <c r="N790" s="109"/>
      <c r="O790" s="109"/>
    </row>
    <row r="791" spans="1:15" ht="15.6" outlineLevel="3" x14ac:dyDescent="0.3">
      <c r="A791" s="109"/>
      <c r="B791" s="298" t="s">
        <v>355</v>
      </c>
      <c r="C791" s="109" t="s">
        <v>307</v>
      </c>
      <c r="D791" s="109">
        <v>1</v>
      </c>
      <c r="E791" s="109">
        <v>0</v>
      </c>
      <c r="F791" s="109">
        <f t="shared" si="54"/>
        <v>0</v>
      </c>
      <c r="G791" s="109">
        <v>0</v>
      </c>
      <c r="H791" s="109">
        <f t="shared" si="55"/>
        <v>0</v>
      </c>
      <c r="I791" s="221">
        <f t="shared" si="57"/>
        <v>0</v>
      </c>
      <c r="J791" s="109">
        <v>0</v>
      </c>
      <c r="K791" s="109"/>
      <c r="L791" s="109"/>
      <c r="M791" s="109">
        <f t="shared" si="56"/>
        <v>0</v>
      </c>
      <c r="N791" s="109"/>
      <c r="O791" s="109"/>
    </row>
    <row r="792" spans="1:15" ht="15.6" outlineLevel="3" x14ac:dyDescent="0.3">
      <c r="A792" s="109"/>
      <c r="B792" s="298" t="s">
        <v>474</v>
      </c>
      <c r="C792" s="109"/>
      <c r="D792" s="109"/>
      <c r="E792" s="109">
        <v>0</v>
      </c>
      <c r="F792" s="109">
        <f t="shared" si="54"/>
        <v>0</v>
      </c>
      <c r="G792" s="109">
        <v>0</v>
      </c>
      <c r="H792" s="109">
        <f t="shared" si="55"/>
        <v>0</v>
      </c>
      <c r="I792" s="221">
        <f t="shared" si="57"/>
        <v>0</v>
      </c>
      <c r="J792" s="109">
        <v>0</v>
      </c>
      <c r="K792" s="109"/>
      <c r="L792" s="109"/>
      <c r="M792" s="109">
        <f t="shared" si="56"/>
        <v>0</v>
      </c>
      <c r="N792" s="109"/>
      <c r="O792" s="109"/>
    </row>
    <row r="793" spans="1:15" ht="15.6" outlineLevel="3" x14ac:dyDescent="0.3">
      <c r="A793" s="109"/>
      <c r="B793" s="298" t="s">
        <v>6824</v>
      </c>
      <c r="C793" s="109" t="s">
        <v>31</v>
      </c>
      <c r="D793" s="109">
        <v>1</v>
      </c>
      <c r="E793" s="109">
        <v>0</v>
      </c>
      <c r="F793" s="109">
        <f t="shared" si="54"/>
        <v>0</v>
      </c>
      <c r="G793" s="109">
        <v>0</v>
      </c>
      <c r="H793" s="109">
        <f t="shared" si="55"/>
        <v>0</v>
      </c>
      <c r="I793" s="221">
        <f t="shared" si="57"/>
        <v>0</v>
      </c>
      <c r="J793" s="109">
        <v>0</v>
      </c>
      <c r="K793" s="109"/>
      <c r="L793" s="109"/>
      <c r="M793" s="109">
        <f t="shared" si="56"/>
        <v>0</v>
      </c>
      <c r="N793" s="109"/>
      <c r="O793" s="109"/>
    </row>
    <row r="794" spans="1:15" ht="15.6" outlineLevel="3" x14ac:dyDescent="0.3">
      <c r="A794" s="109"/>
      <c r="B794" s="298" t="s">
        <v>466</v>
      </c>
      <c r="C794" s="109" t="s">
        <v>31</v>
      </c>
      <c r="D794" s="109">
        <v>1</v>
      </c>
      <c r="E794" s="109">
        <v>0</v>
      </c>
      <c r="F794" s="109">
        <f t="shared" si="54"/>
        <v>0</v>
      </c>
      <c r="G794" s="109">
        <v>0</v>
      </c>
      <c r="H794" s="109">
        <f t="shared" si="55"/>
        <v>0</v>
      </c>
      <c r="I794" s="221">
        <f t="shared" si="57"/>
        <v>0</v>
      </c>
      <c r="J794" s="109">
        <v>0</v>
      </c>
      <c r="K794" s="109"/>
      <c r="L794" s="109"/>
      <c r="M794" s="109">
        <f t="shared" si="56"/>
        <v>0</v>
      </c>
      <c r="N794" s="109"/>
      <c r="O794" s="109"/>
    </row>
    <row r="795" spans="1:15" ht="15.6" outlineLevel="3" x14ac:dyDescent="0.3">
      <c r="A795" s="109"/>
      <c r="B795" s="298" t="s">
        <v>467</v>
      </c>
      <c r="C795" s="109" t="s">
        <v>31</v>
      </c>
      <c r="D795" s="109">
        <v>2</v>
      </c>
      <c r="E795" s="109">
        <v>0</v>
      </c>
      <c r="F795" s="109">
        <f t="shared" si="54"/>
        <v>0</v>
      </c>
      <c r="G795" s="109">
        <v>0</v>
      </c>
      <c r="H795" s="109">
        <f t="shared" si="55"/>
        <v>0</v>
      </c>
      <c r="I795" s="221">
        <f t="shared" si="57"/>
        <v>0</v>
      </c>
      <c r="J795" s="109">
        <v>0</v>
      </c>
      <c r="K795" s="109"/>
      <c r="L795" s="109"/>
      <c r="M795" s="109">
        <f t="shared" si="56"/>
        <v>0</v>
      </c>
      <c r="N795" s="109"/>
      <c r="O795" s="109"/>
    </row>
    <row r="796" spans="1:15" ht="15.6" outlineLevel="3" x14ac:dyDescent="0.3">
      <c r="A796" s="109"/>
      <c r="B796" s="298" t="s">
        <v>467</v>
      </c>
      <c r="C796" s="109" t="s">
        <v>31</v>
      </c>
      <c r="D796" s="109">
        <v>1</v>
      </c>
      <c r="E796" s="109">
        <v>0</v>
      </c>
      <c r="F796" s="109">
        <f t="shared" si="54"/>
        <v>0</v>
      </c>
      <c r="G796" s="109">
        <v>0</v>
      </c>
      <c r="H796" s="109">
        <f t="shared" si="55"/>
        <v>0</v>
      </c>
      <c r="I796" s="221">
        <f t="shared" si="57"/>
        <v>0</v>
      </c>
      <c r="J796" s="109">
        <v>0</v>
      </c>
      <c r="K796" s="109"/>
      <c r="L796" s="109"/>
      <c r="M796" s="109">
        <f t="shared" si="56"/>
        <v>0</v>
      </c>
      <c r="N796" s="109"/>
      <c r="O796" s="109"/>
    </row>
    <row r="797" spans="1:15" ht="15.6" outlineLevel="3" x14ac:dyDescent="0.3">
      <c r="A797" s="109"/>
      <c r="B797" s="298" t="s">
        <v>467</v>
      </c>
      <c r="C797" s="109" t="s">
        <v>31</v>
      </c>
      <c r="D797" s="109">
        <v>5</v>
      </c>
      <c r="E797" s="109">
        <v>0</v>
      </c>
      <c r="F797" s="109">
        <f t="shared" si="54"/>
        <v>0</v>
      </c>
      <c r="G797" s="109">
        <v>0</v>
      </c>
      <c r="H797" s="109">
        <f t="shared" si="55"/>
        <v>0</v>
      </c>
      <c r="I797" s="221">
        <f t="shared" si="57"/>
        <v>0</v>
      </c>
      <c r="J797" s="109">
        <v>0</v>
      </c>
      <c r="K797" s="109"/>
      <c r="L797" s="109"/>
      <c r="M797" s="109">
        <f t="shared" si="56"/>
        <v>0</v>
      </c>
      <c r="N797" s="109"/>
      <c r="O797" s="109"/>
    </row>
    <row r="798" spans="1:15" ht="15.6" outlineLevel="3" x14ac:dyDescent="0.3">
      <c r="A798" s="109"/>
      <c r="B798" s="298" t="s">
        <v>468</v>
      </c>
      <c r="C798" s="109" t="s">
        <v>31</v>
      </c>
      <c r="D798" s="109">
        <v>1</v>
      </c>
      <c r="E798" s="109">
        <v>0</v>
      </c>
      <c r="F798" s="109">
        <f t="shared" si="54"/>
        <v>0</v>
      </c>
      <c r="G798" s="109">
        <v>0</v>
      </c>
      <c r="H798" s="109">
        <f t="shared" si="55"/>
        <v>0</v>
      </c>
      <c r="I798" s="221">
        <f t="shared" si="57"/>
        <v>0</v>
      </c>
      <c r="J798" s="109">
        <v>0</v>
      </c>
      <c r="K798" s="109"/>
      <c r="L798" s="109"/>
      <c r="M798" s="109">
        <f t="shared" si="56"/>
        <v>0</v>
      </c>
      <c r="N798" s="109"/>
      <c r="O798" s="109"/>
    </row>
    <row r="799" spans="1:15" ht="15.6" outlineLevel="3" x14ac:dyDescent="0.3">
      <c r="A799" s="109"/>
      <c r="B799" s="298" t="s">
        <v>475</v>
      </c>
      <c r="C799" s="109" t="s">
        <v>6814</v>
      </c>
      <c r="D799" s="109">
        <v>29</v>
      </c>
      <c r="E799" s="109">
        <v>0</v>
      </c>
      <c r="F799" s="109">
        <f t="shared" ref="F799:F830" si="58">E799*D799</f>
        <v>0</v>
      </c>
      <c r="G799" s="109">
        <v>0</v>
      </c>
      <c r="H799" s="109">
        <f t="shared" ref="H799:H830" si="59">G799*D799</f>
        <v>0</v>
      </c>
      <c r="I799" s="221">
        <f t="shared" si="57"/>
        <v>0</v>
      </c>
      <c r="J799" s="109">
        <v>0</v>
      </c>
      <c r="K799" s="109"/>
      <c r="L799" s="109"/>
      <c r="M799" s="109">
        <f t="shared" si="56"/>
        <v>0</v>
      </c>
      <c r="N799" s="109"/>
      <c r="O799" s="109"/>
    </row>
    <row r="800" spans="1:15" ht="15.6" outlineLevel="3" x14ac:dyDescent="0.3">
      <c r="A800" s="109"/>
      <c r="B800" s="298" t="s">
        <v>476</v>
      </c>
      <c r="C800" s="109" t="s">
        <v>6814</v>
      </c>
      <c r="D800" s="109">
        <v>6</v>
      </c>
      <c r="E800" s="109">
        <v>0</v>
      </c>
      <c r="F800" s="109">
        <f t="shared" si="58"/>
        <v>0</v>
      </c>
      <c r="G800" s="109">
        <v>0</v>
      </c>
      <c r="H800" s="109">
        <f t="shared" si="59"/>
        <v>0</v>
      </c>
      <c r="I800" s="221">
        <f t="shared" si="57"/>
        <v>0</v>
      </c>
      <c r="J800" s="109">
        <v>0</v>
      </c>
      <c r="K800" s="109"/>
      <c r="L800" s="109"/>
      <c r="M800" s="109">
        <f t="shared" si="56"/>
        <v>0</v>
      </c>
      <c r="N800" s="109"/>
      <c r="O800" s="109"/>
    </row>
    <row r="801" spans="1:15" ht="15.6" outlineLevel="3" x14ac:dyDescent="0.3">
      <c r="A801" s="109"/>
      <c r="B801" s="298" t="s">
        <v>355</v>
      </c>
      <c r="C801" s="109" t="s">
        <v>307</v>
      </c>
      <c r="D801" s="109">
        <v>1</v>
      </c>
      <c r="E801" s="109">
        <v>0</v>
      </c>
      <c r="F801" s="109">
        <f t="shared" si="58"/>
        <v>0</v>
      </c>
      <c r="G801" s="109">
        <v>0</v>
      </c>
      <c r="H801" s="109">
        <f t="shared" si="59"/>
        <v>0</v>
      </c>
      <c r="I801" s="221">
        <f t="shared" si="57"/>
        <v>0</v>
      </c>
      <c r="J801" s="109">
        <v>0</v>
      </c>
      <c r="K801" s="109"/>
      <c r="L801" s="109"/>
      <c r="M801" s="109">
        <f t="shared" si="56"/>
        <v>0</v>
      </c>
      <c r="N801" s="109"/>
      <c r="O801" s="109"/>
    </row>
    <row r="802" spans="1:15" ht="15.6" outlineLevel="3" x14ac:dyDescent="0.3">
      <c r="A802" s="109"/>
      <c r="B802" s="298" t="s">
        <v>477</v>
      </c>
      <c r="C802" s="109"/>
      <c r="D802" s="109"/>
      <c r="E802" s="109">
        <v>0</v>
      </c>
      <c r="F802" s="109">
        <f t="shared" si="58"/>
        <v>0</v>
      </c>
      <c r="G802" s="109">
        <v>0</v>
      </c>
      <c r="H802" s="109">
        <f t="shared" si="59"/>
        <v>0</v>
      </c>
      <c r="I802" s="221">
        <f t="shared" si="57"/>
        <v>0</v>
      </c>
      <c r="J802" s="109">
        <v>0</v>
      </c>
      <c r="K802" s="109"/>
      <c r="L802" s="109"/>
      <c r="M802" s="109">
        <f t="shared" si="56"/>
        <v>0</v>
      </c>
      <c r="N802" s="109"/>
      <c r="O802" s="109"/>
    </row>
    <row r="803" spans="1:15" ht="15.6" outlineLevel="3" x14ac:dyDescent="0.3">
      <c r="A803" s="109"/>
      <c r="B803" s="298" t="s">
        <v>6825</v>
      </c>
      <c r="C803" s="109" t="s">
        <v>31</v>
      </c>
      <c r="D803" s="109">
        <v>1</v>
      </c>
      <c r="E803" s="109">
        <v>0</v>
      </c>
      <c r="F803" s="109">
        <f t="shared" si="58"/>
        <v>0</v>
      </c>
      <c r="G803" s="109">
        <v>0</v>
      </c>
      <c r="H803" s="109">
        <f t="shared" si="59"/>
        <v>0</v>
      </c>
      <c r="I803" s="221">
        <f t="shared" si="57"/>
        <v>0</v>
      </c>
      <c r="J803" s="109">
        <v>0</v>
      </c>
      <c r="K803" s="109"/>
      <c r="L803" s="109"/>
      <c r="M803" s="109">
        <f t="shared" si="56"/>
        <v>0</v>
      </c>
      <c r="N803" s="109"/>
      <c r="O803" s="109"/>
    </row>
    <row r="804" spans="1:15" ht="15.6" outlineLevel="3" x14ac:dyDescent="0.3">
      <c r="A804" s="109"/>
      <c r="B804" s="298" t="s">
        <v>466</v>
      </c>
      <c r="C804" s="109" t="s">
        <v>31</v>
      </c>
      <c r="D804" s="109">
        <v>1</v>
      </c>
      <c r="E804" s="109">
        <v>0</v>
      </c>
      <c r="F804" s="109">
        <f t="shared" si="58"/>
        <v>0</v>
      </c>
      <c r="G804" s="109">
        <v>0</v>
      </c>
      <c r="H804" s="109">
        <f t="shared" si="59"/>
        <v>0</v>
      </c>
      <c r="I804" s="221">
        <f t="shared" si="57"/>
        <v>0</v>
      </c>
      <c r="J804" s="109">
        <v>0</v>
      </c>
      <c r="K804" s="109"/>
      <c r="L804" s="109"/>
      <c r="M804" s="109">
        <f t="shared" si="56"/>
        <v>0</v>
      </c>
      <c r="N804" s="109"/>
      <c r="O804" s="109"/>
    </row>
    <row r="805" spans="1:15" ht="15.6" outlineLevel="3" x14ac:dyDescent="0.3">
      <c r="A805" s="109"/>
      <c r="B805" s="298" t="s">
        <v>467</v>
      </c>
      <c r="C805" s="109" t="s">
        <v>31</v>
      </c>
      <c r="D805" s="109">
        <v>2</v>
      </c>
      <c r="E805" s="109">
        <v>0</v>
      </c>
      <c r="F805" s="109">
        <f t="shared" si="58"/>
        <v>0</v>
      </c>
      <c r="G805" s="109">
        <v>0</v>
      </c>
      <c r="H805" s="109">
        <f t="shared" si="59"/>
        <v>0</v>
      </c>
      <c r="I805" s="221">
        <f t="shared" si="57"/>
        <v>0</v>
      </c>
      <c r="J805" s="109">
        <v>0</v>
      </c>
      <c r="K805" s="109"/>
      <c r="L805" s="109"/>
      <c r="M805" s="109">
        <f t="shared" si="56"/>
        <v>0</v>
      </c>
      <c r="N805" s="109"/>
      <c r="O805" s="109"/>
    </row>
    <row r="806" spans="1:15" ht="15.6" outlineLevel="3" x14ac:dyDescent="0.3">
      <c r="A806" s="109"/>
      <c r="B806" s="298" t="s">
        <v>467</v>
      </c>
      <c r="C806" s="109" t="s">
        <v>31</v>
      </c>
      <c r="D806" s="109">
        <v>4</v>
      </c>
      <c r="E806" s="109">
        <v>0</v>
      </c>
      <c r="F806" s="109">
        <f t="shared" si="58"/>
        <v>0</v>
      </c>
      <c r="G806" s="109">
        <v>0</v>
      </c>
      <c r="H806" s="109">
        <f t="shared" si="59"/>
        <v>0</v>
      </c>
      <c r="I806" s="221">
        <f t="shared" si="57"/>
        <v>0</v>
      </c>
      <c r="J806" s="109">
        <v>0</v>
      </c>
      <c r="K806" s="109"/>
      <c r="L806" s="109"/>
      <c r="M806" s="109">
        <f t="shared" si="56"/>
        <v>0</v>
      </c>
      <c r="N806" s="109"/>
      <c r="O806" s="109"/>
    </row>
    <row r="807" spans="1:15" ht="15.6" outlineLevel="3" x14ac:dyDescent="0.3">
      <c r="A807" s="109"/>
      <c r="B807" s="298" t="s">
        <v>468</v>
      </c>
      <c r="C807" s="109" t="s">
        <v>31</v>
      </c>
      <c r="D807" s="109">
        <v>1</v>
      </c>
      <c r="E807" s="109">
        <v>0</v>
      </c>
      <c r="F807" s="109">
        <f t="shared" si="58"/>
        <v>0</v>
      </c>
      <c r="G807" s="109">
        <v>0</v>
      </c>
      <c r="H807" s="109">
        <f t="shared" si="59"/>
        <v>0</v>
      </c>
      <c r="I807" s="221">
        <f t="shared" si="57"/>
        <v>0</v>
      </c>
      <c r="J807" s="109">
        <v>0</v>
      </c>
      <c r="K807" s="109"/>
      <c r="L807" s="109"/>
      <c r="M807" s="109">
        <f t="shared" si="56"/>
        <v>0</v>
      </c>
      <c r="N807" s="109"/>
      <c r="O807" s="109"/>
    </row>
    <row r="808" spans="1:15" ht="15.6" outlineLevel="3" x14ac:dyDescent="0.3">
      <c r="A808" s="109"/>
      <c r="B808" s="298" t="s">
        <v>475</v>
      </c>
      <c r="C808" s="109" t="s">
        <v>6814</v>
      </c>
      <c r="D808" s="109">
        <v>22</v>
      </c>
      <c r="E808" s="109">
        <v>0</v>
      </c>
      <c r="F808" s="109">
        <f t="shared" si="58"/>
        <v>0</v>
      </c>
      <c r="G808" s="109">
        <v>0</v>
      </c>
      <c r="H808" s="109">
        <f t="shared" si="59"/>
        <v>0</v>
      </c>
      <c r="I808" s="221">
        <f t="shared" si="57"/>
        <v>0</v>
      </c>
      <c r="J808" s="109">
        <v>0</v>
      </c>
      <c r="K808" s="109"/>
      <c r="L808" s="109"/>
      <c r="M808" s="109">
        <f t="shared" si="56"/>
        <v>0</v>
      </c>
      <c r="N808" s="109"/>
      <c r="O808" s="109"/>
    </row>
    <row r="809" spans="1:15" ht="15.6" outlineLevel="3" x14ac:dyDescent="0.3">
      <c r="A809" s="109"/>
      <c r="B809" s="298" t="s">
        <v>476</v>
      </c>
      <c r="C809" s="109" t="s">
        <v>6814</v>
      </c>
      <c r="D809" s="109">
        <v>5</v>
      </c>
      <c r="E809" s="109">
        <v>0</v>
      </c>
      <c r="F809" s="109">
        <f t="shared" si="58"/>
        <v>0</v>
      </c>
      <c r="G809" s="109">
        <v>0</v>
      </c>
      <c r="H809" s="109">
        <f t="shared" si="59"/>
        <v>0</v>
      </c>
      <c r="I809" s="221">
        <f t="shared" si="57"/>
        <v>0</v>
      </c>
      <c r="J809" s="109">
        <v>0</v>
      </c>
      <c r="K809" s="109"/>
      <c r="L809" s="109"/>
      <c r="M809" s="109">
        <f t="shared" si="56"/>
        <v>0</v>
      </c>
      <c r="N809" s="109"/>
      <c r="O809" s="109"/>
    </row>
    <row r="810" spans="1:15" ht="15.6" outlineLevel="3" x14ac:dyDescent="0.3">
      <c r="A810" s="109"/>
      <c r="B810" s="298" t="s">
        <v>355</v>
      </c>
      <c r="C810" s="109" t="s">
        <v>307</v>
      </c>
      <c r="D810" s="109">
        <v>1</v>
      </c>
      <c r="E810" s="109">
        <v>0</v>
      </c>
      <c r="F810" s="109">
        <f t="shared" si="58"/>
        <v>0</v>
      </c>
      <c r="G810" s="109">
        <v>0</v>
      </c>
      <c r="H810" s="109">
        <f t="shared" si="59"/>
        <v>0</v>
      </c>
      <c r="I810" s="221">
        <f t="shared" si="57"/>
        <v>0</v>
      </c>
      <c r="J810" s="109">
        <v>0</v>
      </c>
      <c r="K810" s="109"/>
      <c r="L810" s="109"/>
      <c r="M810" s="109">
        <f t="shared" si="56"/>
        <v>0</v>
      </c>
      <c r="N810" s="109"/>
      <c r="O810" s="109"/>
    </row>
    <row r="811" spans="1:15" ht="15.6" outlineLevel="3" x14ac:dyDescent="0.3">
      <c r="A811" s="109"/>
      <c r="B811" s="298" t="s">
        <v>478</v>
      </c>
      <c r="C811" s="109"/>
      <c r="D811" s="109"/>
      <c r="E811" s="109">
        <v>0</v>
      </c>
      <c r="F811" s="109">
        <f t="shared" si="58"/>
        <v>0</v>
      </c>
      <c r="G811" s="109">
        <v>0</v>
      </c>
      <c r="H811" s="109">
        <f t="shared" si="59"/>
        <v>0</v>
      </c>
      <c r="I811" s="221">
        <f t="shared" si="57"/>
        <v>0</v>
      </c>
      <c r="J811" s="109">
        <v>0</v>
      </c>
      <c r="K811" s="109"/>
      <c r="L811" s="109"/>
      <c r="M811" s="109">
        <f t="shared" si="56"/>
        <v>0</v>
      </c>
      <c r="N811" s="109"/>
      <c r="O811" s="109"/>
    </row>
    <row r="812" spans="1:15" ht="15.6" outlineLevel="3" x14ac:dyDescent="0.3">
      <c r="A812" s="109"/>
      <c r="B812" s="298" t="s">
        <v>6826</v>
      </c>
      <c r="C812" s="109" t="s">
        <v>31</v>
      </c>
      <c r="D812" s="109">
        <v>1</v>
      </c>
      <c r="E812" s="109">
        <v>0</v>
      </c>
      <c r="F812" s="109">
        <f t="shared" si="58"/>
        <v>0</v>
      </c>
      <c r="G812" s="109">
        <v>0</v>
      </c>
      <c r="H812" s="109">
        <f t="shared" si="59"/>
        <v>0</v>
      </c>
      <c r="I812" s="221">
        <f t="shared" si="57"/>
        <v>0</v>
      </c>
      <c r="J812" s="109">
        <v>0</v>
      </c>
      <c r="K812" s="109"/>
      <c r="L812" s="109"/>
      <c r="M812" s="109">
        <f t="shared" si="56"/>
        <v>0</v>
      </c>
      <c r="N812" s="109"/>
      <c r="O812" s="109"/>
    </row>
    <row r="813" spans="1:15" ht="15.6" outlineLevel="3" x14ac:dyDescent="0.3">
      <c r="A813" s="109"/>
      <c r="B813" s="298" t="s">
        <v>466</v>
      </c>
      <c r="C813" s="109" t="s">
        <v>31</v>
      </c>
      <c r="D813" s="109">
        <v>1</v>
      </c>
      <c r="E813" s="109">
        <v>0</v>
      </c>
      <c r="F813" s="109">
        <f t="shared" si="58"/>
        <v>0</v>
      </c>
      <c r="G813" s="109">
        <v>0</v>
      </c>
      <c r="H813" s="109">
        <f t="shared" si="59"/>
        <v>0</v>
      </c>
      <c r="I813" s="221">
        <f t="shared" si="57"/>
        <v>0</v>
      </c>
      <c r="J813" s="109">
        <v>0</v>
      </c>
      <c r="K813" s="109"/>
      <c r="L813" s="109"/>
      <c r="M813" s="109">
        <f t="shared" si="56"/>
        <v>0</v>
      </c>
      <c r="N813" s="109"/>
      <c r="O813" s="109"/>
    </row>
    <row r="814" spans="1:15" ht="15.6" outlineLevel="3" x14ac:dyDescent="0.3">
      <c r="A814" s="109"/>
      <c r="B814" s="298" t="s">
        <v>467</v>
      </c>
      <c r="C814" s="109" t="s">
        <v>31</v>
      </c>
      <c r="D814" s="109">
        <v>2</v>
      </c>
      <c r="E814" s="109">
        <v>0</v>
      </c>
      <c r="F814" s="109">
        <f t="shared" si="58"/>
        <v>0</v>
      </c>
      <c r="G814" s="109">
        <v>0</v>
      </c>
      <c r="H814" s="109">
        <f t="shared" si="59"/>
        <v>0</v>
      </c>
      <c r="I814" s="221">
        <f t="shared" si="57"/>
        <v>0</v>
      </c>
      <c r="J814" s="109">
        <v>0</v>
      </c>
      <c r="K814" s="109"/>
      <c r="L814" s="109"/>
      <c r="M814" s="109">
        <f t="shared" si="56"/>
        <v>0</v>
      </c>
      <c r="N814" s="109"/>
      <c r="O814" s="109"/>
    </row>
    <row r="815" spans="1:15" ht="15.6" outlineLevel="3" x14ac:dyDescent="0.3">
      <c r="A815" s="109"/>
      <c r="B815" s="298" t="s">
        <v>467</v>
      </c>
      <c r="C815" s="109" t="s">
        <v>31</v>
      </c>
      <c r="D815" s="109">
        <v>9</v>
      </c>
      <c r="E815" s="109">
        <v>0</v>
      </c>
      <c r="F815" s="109">
        <f t="shared" si="58"/>
        <v>0</v>
      </c>
      <c r="G815" s="109">
        <v>0</v>
      </c>
      <c r="H815" s="109">
        <f t="shared" si="59"/>
        <v>0</v>
      </c>
      <c r="I815" s="221">
        <f t="shared" si="57"/>
        <v>0</v>
      </c>
      <c r="J815" s="109">
        <v>0</v>
      </c>
      <c r="K815" s="109"/>
      <c r="L815" s="109"/>
      <c r="M815" s="109">
        <f t="shared" si="56"/>
        <v>0</v>
      </c>
      <c r="N815" s="109"/>
      <c r="O815" s="109"/>
    </row>
    <row r="816" spans="1:15" ht="15.6" outlineLevel="3" x14ac:dyDescent="0.3">
      <c r="A816" s="109"/>
      <c r="B816" s="298" t="s">
        <v>468</v>
      </c>
      <c r="C816" s="109" t="s">
        <v>31</v>
      </c>
      <c r="D816" s="109">
        <v>1</v>
      </c>
      <c r="E816" s="109">
        <v>0</v>
      </c>
      <c r="F816" s="109">
        <f t="shared" si="58"/>
        <v>0</v>
      </c>
      <c r="G816" s="109">
        <v>0</v>
      </c>
      <c r="H816" s="109">
        <f t="shared" si="59"/>
        <v>0</v>
      </c>
      <c r="I816" s="221">
        <f t="shared" si="57"/>
        <v>0</v>
      </c>
      <c r="J816" s="109">
        <v>0</v>
      </c>
      <c r="K816" s="109"/>
      <c r="L816" s="109"/>
      <c r="M816" s="109">
        <f t="shared" si="56"/>
        <v>0</v>
      </c>
      <c r="N816" s="109"/>
      <c r="O816" s="109"/>
    </row>
    <row r="817" spans="1:15" ht="15.6" outlineLevel="3" x14ac:dyDescent="0.3">
      <c r="A817" s="109"/>
      <c r="B817" s="298" t="s">
        <v>475</v>
      </c>
      <c r="C817" s="109" t="s">
        <v>6814</v>
      </c>
      <c r="D817" s="109">
        <v>22</v>
      </c>
      <c r="E817" s="109">
        <v>0</v>
      </c>
      <c r="F817" s="109">
        <f t="shared" si="58"/>
        <v>0</v>
      </c>
      <c r="G817" s="109">
        <v>0</v>
      </c>
      <c r="H817" s="109">
        <f t="shared" si="59"/>
        <v>0</v>
      </c>
      <c r="I817" s="221">
        <f t="shared" si="57"/>
        <v>0</v>
      </c>
      <c r="J817" s="109">
        <v>0</v>
      </c>
      <c r="K817" s="109"/>
      <c r="L817" s="109"/>
      <c r="M817" s="109">
        <f t="shared" si="56"/>
        <v>0</v>
      </c>
      <c r="N817" s="109"/>
      <c r="O817" s="109"/>
    </row>
    <row r="818" spans="1:15" ht="15.6" outlineLevel="3" x14ac:dyDescent="0.3">
      <c r="A818" s="109"/>
      <c r="B818" s="298" t="s">
        <v>476</v>
      </c>
      <c r="C818" s="109" t="s">
        <v>6814</v>
      </c>
      <c r="D818" s="109">
        <v>5</v>
      </c>
      <c r="E818" s="109">
        <v>0</v>
      </c>
      <c r="F818" s="109">
        <f t="shared" si="58"/>
        <v>0</v>
      </c>
      <c r="G818" s="109">
        <v>0</v>
      </c>
      <c r="H818" s="109">
        <f t="shared" si="59"/>
        <v>0</v>
      </c>
      <c r="I818" s="221">
        <f t="shared" si="57"/>
        <v>0</v>
      </c>
      <c r="J818" s="109">
        <v>0</v>
      </c>
      <c r="K818" s="109"/>
      <c r="L818" s="109"/>
      <c r="M818" s="109">
        <f t="shared" si="56"/>
        <v>0</v>
      </c>
      <c r="N818" s="109"/>
      <c r="O818" s="109"/>
    </row>
    <row r="819" spans="1:15" ht="15.6" outlineLevel="3" x14ac:dyDescent="0.3">
      <c r="A819" s="109"/>
      <c r="B819" s="298" t="s">
        <v>355</v>
      </c>
      <c r="C819" s="109" t="s">
        <v>307</v>
      </c>
      <c r="D819" s="109">
        <v>1</v>
      </c>
      <c r="E819" s="109">
        <v>0</v>
      </c>
      <c r="F819" s="109">
        <f t="shared" si="58"/>
        <v>0</v>
      </c>
      <c r="G819" s="109">
        <v>0</v>
      </c>
      <c r="H819" s="109">
        <f t="shared" si="59"/>
        <v>0</v>
      </c>
      <c r="I819" s="221">
        <f t="shared" si="57"/>
        <v>0</v>
      </c>
      <c r="J819" s="109">
        <v>0</v>
      </c>
      <c r="K819" s="109"/>
      <c r="L819" s="109"/>
      <c r="M819" s="109">
        <f t="shared" si="56"/>
        <v>0</v>
      </c>
      <c r="N819" s="109"/>
      <c r="O819" s="109"/>
    </row>
    <row r="820" spans="1:15" ht="15.6" outlineLevel="1" x14ac:dyDescent="0.3">
      <c r="A820" s="378">
        <v>10</v>
      </c>
      <c r="B820" s="349" t="s">
        <v>479</v>
      </c>
      <c r="C820" s="378" t="s">
        <v>307</v>
      </c>
      <c r="D820" s="377">
        <v>2</v>
      </c>
      <c r="E820" s="377">
        <v>100586.38500000001</v>
      </c>
      <c r="F820" s="377">
        <f t="shared" si="58"/>
        <v>201172.77000000002</v>
      </c>
      <c r="G820" s="377">
        <v>266448.06760000001</v>
      </c>
      <c r="H820" s="377">
        <f t="shared" si="59"/>
        <v>532896.13520000002</v>
      </c>
      <c r="I820" s="377">
        <f t="shared" si="57"/>
        <v>734068.90520000004</v>
      </c>
      <c r="J820" s="109">
        <v>100586.38500000001</v>
      </c>
      <c r="K820" s="109"/>
      <c r="L820" s="109"/>
      <c r="M820" s="109">
        <f t="shared" si="56"/>
        <v>266448.06760000001</v>
      </c>
      <c r="N820" s="109"/>
      <c r="O820" s="109"/>
    </row>
    <row r="821" spans="1:15" ht="15.6" outlineLevel="1" x14ac:dyDescent="0.3">
      <c r="A821" s="378">
        <v>11</v>
      </c>
      <c r="B821" s="349" t="s">
        <v>480</v>
      </c>
      <c r="C821" s="378" t="s">
        <v>31</v>
      </c>
      <c r="D821" s="377">
        <v>6</v>
      </c>
      <c r="E821" s="377">
        <v>8489.2366666666658</v>
      </c>
      <c r="F821" s="377">
        <f t="shared" si="58"/>
        <v>50935.42</v>
      </c>
      <c r="G821" s="377">
        <v>18251.225200000001</v>
      </c>
      <c r="H821" s="377">
        <f t="shared" si="59"/>
        <v>109507.3512</v>
      </c>
      <c r="I821" s="377">
        <f t="shared" si="57"/>
        <v>160442.77120000002</v>
      </c>
      <c r="J821" s="109">
        <v>8489.2366666666658</v>
      </c>
      <c r="K821" s="109"/>
      <c r="L821" s="109"/>
      <c r="M821" s="109">
        <f t="shared" si="56"/>
        <v>18251.225200000001</v>
      </c>
      <c r="N821" s="109"/>
      <c r="O821" s="109"/>
    </row>
    <row r="822" spans="1:15" ht="15.6" outlineLevel="1" x14ac:dyDescent="0.3">
      <c r="A822" s="378">
        <v>12</v>
      </c>
      <c r="B822" s="349" t="s">
        <v>481</v>
      </c>
      <c r="C822" s="378" t="s">
        <v>6814</v>
      </c>
      <c r="D822" s="377">
        <v>152</v>
      </c>
      <c r="E822" s="377">
        <v>2456.7671052631581</v>
      </c>
      <c r="F822" s="377">
        <f t="shared" si="58"/>
        <v>373428.60000000003</v>
      </c>
      <c r="G822" s="377">
        <v>4354.8717105263158</v>
      </c>
      <c r="H822" s="377">
        <f t="shared" si="59"/>
        <v>661940.5</v>
      </c>
      <c r="I822" s="377">
        <f t="shared" si="57"/>
        <v>1035369.1000000001</v>
      </c>
      <c r="J822" s="109">
        <v>2456.7671052631581</v>
      </c>
      <c r="K822" s="109"/>
      <c r="L822" s="109"/>
      <c r="M822" s="109">
        <f t="shared" si="56"/>
        <v>4354.8717105263158</v>
      </c>
      <c r="N822" s="109"/>
      <c r="O822" s="109"/>
    </row>
    <row r="823" spans="1:15" ht="15.6" outlineLevel="2" x14ac:dyDescent="0.3">
      <c r="A823" s="109"/>
      <c r="B823" s="298" t="s">
        <v>482</v>
      </c>
      <c r="C823" s="109"/>
      <c r="D823" s="109"/>
      <c r="E823" s="109">
        <v>0</v>
      </c>
      <c r="F823" s="109">
        <f t="shared" si="58"/>
        <v>0</v>
      </c>
      <c r="G823" s="109">
        <v>0</v>
      </c>
      <c r="H823" s="109">
        <f t="shared" si="59"/>
        <v>0</v>
      </c>
      <c r="I823" s="221">
        <f t="shared" si="57"/>
        <v>0</v>
      </c>
      <c r="J823" s="109">
        <v>0</v>
      </c>
      <c r="K823" s="109"/>
      <c r="L823" s="109"/>
      <c r="M823" s="109">
        <f t="shared" si="56"/>
        <v>0</v>
      </c>
      <c r="N823" s="109"/>
      <c r="O823" s="109"/>
    </row>
    <row r="824" spans="1:15" ht="15.6" outlineLevel="2" x14ac:dyDescent="0.3">
      <c r="A824" s="109"/>
      <c r="B824" s="298" t="s">
        <v>6827</v>
      </c>
      <c r="C824" s="109" t="s">
        <v>31</v>
      </c>
      <c r="D824" s="109">
        <v>1</v>
      </c>
      <c r="E824" s="109">
        <v>0</v>
      </c>
      <c r="F824" s="109">
        <f t="shared" si="58"/>
        <v>0</v>
      </c>
      <c r="G824" s="109">
        <v>0</v>
      </c>
      <c r="H824" s="109">
        <f t="shared" si="59"/>
        <v>0</v>
      </c>
      <c r="I824" s="221">
        <f t="shared" si="57"/>
        <v>0</v>
      </c>
      <c r="J824" s="109">
        <v>0</v>
      </c>
      <c r="K824" s="109"/>
      <c r="L824" s="109"/>
      <c r="M824" s="109">
        <f t="shared" si="56"/>
        <v>0</v>
      </c>
      <c r="N824" s="109"/>
      <c r="O824" s="109"/>
    </row>
    <row r="825" spans="1:15" ht="26.4" outlineLevel="2" x14ac:dyDescent="0.3">
      <c r="A825" s="109"/>
      <c r="B825" s="298" t="s">
        <v>483</v>
      </c>
      <c r="C825" s="109" t="s">
        <v>31</v>
      </c>
      <c r="D825" s="109">
        <v>2</v>
      </c>
      <c r="E825" s="109">
        <v>0</v>
      </c>
      <c r="F825" s="109">
        <f t="shared" si="58"/>
        <v>0</v>
      </c>
      <c r="G825" s="109">
        <v>0</v>
      </c>
      <c r="H825" s="109">
        <f t="shared" si="59"/>
        <v>0</v>
      </c>
      <c r="I825" s="221">
        <f t="shared" si="57"/>
        <v>0</v>
      </c>
      <c r="J825" s="109">
        <v>0</v>
      </c>
      <c r="K825" s="109"/>
      <c r="L825" s="109"/>
      <c r="M825" s="109">
        <f t="shared" si="56"/>
        <v>0</v>
      </c>
      <c r="N825" s="109"/>
      <c r="O825" s="109"/>
    </row>
    <row r="826" spans="1:15" ht="26.4" outlineLevel="2" x14ac:dyDescent="0.3">
      <c r="A826" s="109"/>
      <c r="B826" s="298" t="s">
        <v>484</v>
      </c>
      <c r="C826" s="109" t="s">
        <v>31</v>
      </c>
      <c r="D826" s="109">
        <v>1</v>
      </c>
      <c r="E826" s="109">
        <v>0</v>
      </c>
      <c r="F826" s="109">
        <f t="shared" si="58"/>
        <v>0</v>
      </c>
      <c r="G826" s="109">
        <v>0</v>
      </c>
      <c r="H826" s="109">
        <f t="shared" si="59"/>
        <v>0</v>
      </c>
      <c r="I826" s="221">
        <f t="shared" si="57"/>
        <v>0</v>
      </c>
      <c r="J826" s="109">
        <v>0</v>
      </c>
      <c r="K826" s="109"/>
      <c r="L826" s="109"/>
      <c r="M826" s="109">
        <f t="shared" si="56"/>
        <v>0</v>
      </c>
      <c r="N826" s="109"/>
      <c r="O826" s="109"/>
    </row>
    <row r="827" spans="1:15" ht="15.6" outlineLevel="2" x14ac:dyDescent="0.3">
      <c r="A827" s="109"/>
      <c r="B827" s="298" t="s">
        <v>485</v>
      </c>
      <c r="C827" s="109" t="s">
        <v>31</v>
      </c>
      <c r="D827" s="109">
        <v>2</v>
      </c>
      <c r="E827" s="109">
        <v>0</v>
      </c>
      <c r="F827" s="109">
        <f t="shared" si="58"/>
        <v>0</v>
      </c>
      <c r="G827" s="109">
        <v>0</v>
      </c>
      <c r="H827" s="109">
        <f t="shared" si="59"/>
        <v>0</v>
      </c>
      <c r="I827" s="221">
        <f t="shared" si="57"/>
        <v>0</v>
      </c>
      <c r="J827" s="109">
        <v>0</v>
      </c>
      <c r="K827" s="109"/>
      <c r="L827" s="109"/>
      <c r="M827" s="109">
        <f t="shared" si="56"/>
        <v>0</v>
      </c>
      <c r="N827" s="109"/>
      <c r="O827" s="109"/>
    </row>
    <row r="828" spans="1:15" ht="15.6" outlineLevel="2" x14ac:dyDescent="0.3">
      <c r="A828" s="109"/>
      <c r="B828" s="298" t="s">
        <v>6859</v>
      </c>
      <c r="C828" s="109" t="s">
        <v>31</v>
      </c>
      <c r="D828" s="109">
        <v>1</v>
      </c>
      <c r="E828" s="109">
        <v>0</v>
      </c>
      <c r="F828" s="109">
        <f t="shared" si="58"/>
        <v>0</v>
      </c>
      <c r="G828" s="109">
        <v>0</v>
      </c>
      <c r="H828" s="109">
        <f t="shared" si="59"/>
        <v>0</v>
      </c>
      <c r="I828" s="221">
        <f t="shared" si="57"/>
        <v>0</v>
      </c>
      <c r="J828" s="109">
        <v>0</v>
      </c>
      <c r="K828" s="109"/>
      <c r="L828" s="109"/>
      <c r="M828" s="109">
        <f t="shared" si="56"/>
        <v>0</v>
      </c>
      <c r="N828" s="109"/>
      <c r="O828" s="109"/>
    </row>
    <row r="829" spans="1:15" ht="15.6" outlineLevel="2" x14ac:dyDescent="0.3">
      <c r="A829" s="109"/>
      <c r="B829" s="298" t="s">
        <v>458</v>
      </c>
      <c r="C829" s="109" t="s">
        <v>31</v>
      </c>
      <c r="D829" s="109">
        <v>1</v>
      </c>
      <c r="E829" s="109">
        <v>0</v>
      </c>
      <c r="F829" s="109">
        <f t="shared" si="58"/>
        <v>0</v>
      </c>
      <c r="G829" s="109">
        <v>0</v>
      </c>
      <c r="H829" s="109">
        <f t="shared" si="59"/>
        <v>0</v>
      </c>
      <c r="I829" s="221">
        <f t="shared" si="57"/>
        <v>0</v>
      </c>
      <c r="J829" s="109">
        <v>0</v>
      </c>
      <c r="K829" s="109"/>
      <c r="L829" s="109"/>
      <c r="M829" s="109">
        <f t="shared" si="56"/>
        <v>0</v>
      </c>
      <c r="N829" s="109"/>
      <c r="O829" s="109"/>
    </row>
    <row r="830" spans="1:15" ht="15.6" outlineLevel="2" x14ac:dyDescent="0.3">
      <c r="A830" s="109"/>
      <c r="B830" s="298" t="s">
        <v>486</v>
      </c>
      <c r="C830" s="109" t="s">
        <v>31</v>
      </c>
      <c r="D830" s="109">
        <v>2</v>
      </c>
      <c r="E830" s="109">
        <v>0</v>
      </c>
      <c r="F830" s="109">
        <f t="shared" si="58"/>
        <v>0</v>
      </c>
      <c r="G830" s="109">
        <v>0</v>
      </c>
      <c r="H830" s="109">
        <f t="shared" si="59"/>
        <v>0</v>
      </c>
      <c r="I830" s="221">
        <f t="shared" si="57"/>
        <v>0</v>
      </c>
      <c r="J830" s="109">
        <v>0</v>
      </c>
      <c r="K830" s="109"/>
      <c r="L830" s="109"/>
      <c r="M830" s="109">
        <f t="shared" si="56"/>
        <v>0</v>
      </c>
      <c r="N830" s="109"/>
      <c r="O830" s="109"/>
    </row>
    <row r="831" spans="1:15" ht="26.4" outlineLevel="2" x14ac:dyDescent="0.3">
      <c r="A831" s="109"/>
      <c r="B831" s="298" t="s">
        <v>487</v>
      </c>
      <c r="C831" s="109" t="s">
        <v>6814</v>
      </c>
      <c r="D831" s="109">
        <v>7</v>
      </c>
      <c r="E831" s="109">
        <v>0</v>
      </c>
      <c r="F831" s="109">
        <f t="shared" ref="F831:F845" si="60">E831*D831</f>
        <v>0</v>
      </c>
      <c r="G831" s="109">
        <v>0</v>
      </c>
      <c r="H831" s="109">
        <f t="shared" ref="H831:H845" si="61">G831*D831</f>
        <v>0</v>
      </c>
      <c r="I831" s="221">
        <f t="shared" si="57"/>
        <v>0</v>
      </c>
      <c r="J831" s="109">
        <v>0</v>
      </c>
      <c r="K831" s="109"/>
      <c r="L831" s="109"/>
      <c r="M831" s="109">
        <f t="shared" ref="M831:M866" si="62">G831</f>
        <v>0</v>
      </c>
      <c r="N831" s="109"/>
      <c r="O831" s="109"/>
    </row>
    <row r="832" spans="1:15" ht="15.6" outlineLevel="2" x14ac:dyDescent="0.3">
      <c r="A832" s="109"/>
      <c r="B832" s="298" t="s">
        <v>488</v>
      </c>
      <c r="C832" s="109" t="s">
        <v>6814</v>
      </c>
      <c r="D832" s="109">
        <v>75</v>
      </c>
      <c r="E832" s="109">
        <v>0</v>
      </c>
      <c r="F832" s="109">
        <f t="shared" si="60"/>
        <v>0</v>
      </c>
      <c r="G832" s="109">
        <v>0</v>
      </c>
      <c r="H832" s="109">
        <f t="shared" si="61"/>
        <v>0</v>
      </c>
      <c r="I832" s="221">
        <f t="shared" si="57"/>
        <v>0</v>
      </c>
      <c r="J832" s="109">
        <v>0</v>
      </c>
      <c r="K832" s="109"/>
      <c r="L832" s="109"/>
      <c r="M832" s="109">
        <f t="shared" si="62"/>
        <v>0</v>
      </c>
      <c r="N832" s="109"/>
      <c r="O832" s="109"/>
    </row>
    <row r="833" spans="1:15" ht="26.4" outlineLevel="2" x14ac:dyDescent="0.3">
      <c r="A833" s="109"/>
      <c r="B833" s="298" t="s">
        <v>6860</v>
      </c>
      <c r="C833" s="109" t="s">
        <v>6814</v>
      </c>
      <c r="D833" s="109">
        <v>75</v>
      </c>
      <c r="E833" s="109">
        <v>0</v>
      </c>
      <c r="F833" s="109">
        <f t="shared" si="60"/>
        <v>0</v>
      </c>
      <c r="G833" s="109">
        <v>0</v>
      </c>
      <c r="H833" s="109">
        <f t="shared" si="61"/>
        <v>0</v>
      </c>
      <c r="I833" s="221">
        <f t="shared" ref="I833:I866" si="63">F833+H833</f>
        <v>0</v>
      </c>
      <c r="J833" s="109">
        <v>0</v>
      </c>
      <c r="K833" s="109"/>
      <c r="L833" s="109"/>
      <c r="M833" s="109">
        <f t="shared" si="62"/>
        <v>0</v>
      </c>
      <c r="N833" s="109"/>
      <c r="O833" s="109"/>
    </row>
    <row r="834" spans="1:15" ht="15.6" outlineLevel="2" x14ac:dyDescent="0.3">
      <c r="A834" s="109"/>
      <c r="B834" s="298" t="s">
        <v>355</v>
      </c>
      <c r="C834" s="109" t="s">
        <v>307</v>
      </c>
      <c r="D834" s="109">
        <v>1</v>
      </c>
      <c r="E834" s="109">
        <v>0</v>
      </c>
      <c r="F834" s="109">
        <f t="shared" si="60"/>
        <v>0</v>
      </c>
      <c r="G834" s="109">
        <v>0</v>
      </c>
      <c r="H834" s="109">
        <f t="shared" si="61"/>
        <v>0</v>
      </c>
      <c r="I834" s="221">
        <f t="shared" si="63"/>
        <v>0</v>
      </c>
      <c r="J834" s="109">
        <v>0</v>
      </c>
      <c r="K834" s="109"/>
      <c r="L834" s="109"/>
      <c r="M834" s="109">
        <f t="shared" si="62"/>
        <v>0</v>
      </c>
      <c r="N834" s="109"/>
      <c r="O834" s="109"/>
    </row>
    <row r="835" spans="1:15" ht="15.6" outlineLevel="2" x14ac:dyDescent="0.3">
      <c r="A835" s="109"/>
      <c r="B835" s="298" t="s">
        <v>489</v>
      </c>
      <c r="C835" s="109"/>
      <c r="D835" s="109"/>
      <c r="E835" s="109">
        <v>0</v>
      </c>
      <c r="F835" s="109">
        <f t="shared" si="60"/>
        <v>0</v>
      </c>
      <c r="G835" s="109">
        <v>0</v>
      </c>
      <c r="H835" s="109">
        <f t="shared" si="61"/>
        <v>0</v>
      </c>
      <c r="I835" s="221">
        <f t="shared" si="63"/>
        <v>0</v>
      </c>
      <c r="J835" s="109">
        <v>0</v>
      </c>
      <c r="K835" s="109"/>
      <c r="L835" s="109"/>
      <c r="M835" s="109">
        <f t="shared" si="62"/>
        <v>0</v>
      </c>
      <c r="N835" s="109"/>
      <c r="O835" s="109"/>
    </row>
    <row r="836" spans="1:15" ht="15.6" outlineLevel="2" x14ac:dyDescent="0.3">
      <c r="A836" s="109"/>
      <c r="B836" s="298" t="s">
        <v>6828</v>
      </c>
      <c r="C836" s="109" t="s">
        <v>31</v>
      </c>
      <c r="D836" s="109">
        <v>1</v>
      </c>
      <c r="E836" s="109">
        <v>0</v>
      </c>
      <c r="F836" s="109">
        <f t="shared" si="60"/>
        <v>0</v>
      </c>
      <c r="G836" s="109">
        <v>0</v>
      </c>
      <c r="H836" s="109">
        <f t="shared" si="61"/>
        <v>0</v>
      </c>
      <c r="I836" s="221">
        <f t="shared" si="63"/>
        <v>0</v>
      </c>
      <c r="J836" s="109">
        <v>0</v>
      </c>
      <c r="K836" s="109"/>
      <c r="L836" s="109"/>
      <c r="M836" s="109">
        <f t="shared" si="62"/>
        <v>0</v>
      </c>
      <c r="N836" s="109"/>
      <c r="O836" s="109"/>
    </row>
    <row r="837" spans="1:15" ht="26.4" outlineLevel="2" x14ac:dyDescent="0.3">
      <c r="A837" s="109"/>
      <c r="B837" s="298" t="s">
        <v>490</v>
      </c>
      <c r="C837" s="109" t="s">
        <v>31</v>
      </c>
      <c r="D837" s="109">
        <v>2</v>
      </c>
      <c r="E837" s="109">
        <v>0</v>
      </c>
      <c r="F837" s="109">
        <f t="shared" si="60"/>
        <v>0</v>
      </c>
      <c r="G837" s="109">
        <v>0</v>
      </c>
      <c r="H837" s="109">
        <f t="shared" si="61"/>
        <v>0</v>
      </c>
      <c r="I837" s="221">
        <f t="shared" si="63"/>
        <v>0</v>
      </c>
      <c r="J837" s="109">
        <v>0</v>
      </c>
      <c r="K837" s="109"/>
      <c r="L837" s="109"/>
      <c r="M837" s="109">
        <f t="shared" si="62"/>
        <v>0</v>
      </c>
      <c r="N837" s="109"/>
      <c r="O837" s="109"/>
    </row>
    <row r="838" spans="1:15" ht="26.4" outlineLevel="2" x14ac:dyDescent="0.3">
      <c r="A838" s="109"/>
      <c r="B838" s="298" t="s">
        <v>491</v>
      </c>
      <c r="C838" s="109" t="s">
        <v>31</v>
      </c>
      <c r="D838" s="109">
        <v>1</v>
      </c>
      <c r="E838" s="109">
        <v>0</v>
      </c>
      <c r="F838" s="109">
        <f t="shared" si="60"/>
        <v>0</v>
      </c>
      <c r="G838" s="109">
        <v>0</v>
      </c>
      <c r="H838" s="109">
        <f t="shared" si="61"/>
        <v>0</v>
      </c>
      <c r="I838" s="221">
        <f t="shared" si="63"/>
        <v>0</v>
      </c>
      <c r="J838" s="109">
        <v>0</v>
      </c>
      <c r="K838" s="109"/>
      <c r="L838" s="109"/>
      <c r="M838" s="109">
        <f t="shared" si="62"/>
        <v>0</v>
      </c>
      <c r="N838" s="109"/>
      <c r="O838" s="109"/>
    </row>
    <row r="839" spans="1:15" ht="15.6" outlineLevel="2" x14ac:dyDescent="0.3">
      <c r="A839" s="109"/>
      <c r="B839" s="298" t="s">
        <v>492</v>
      </c>
      <c r="C839" s="109" t="s">
        <v>31</v>
      </c>
      <c r="D839" s="109">
        <v>2</v>
      </c>
      <c r="E839" s="109">
        <v>0</v>
      </c>
      <c r="F839" s="109">
        <f t="shared" si="60"/>
        <v>0</v>
      </c>
      <c r="G839" s="109">
        <v>0</v>
      </c>
      <c r="H839" s="109">
        <f t="shared" si="61"/>
        <v>0</v>
      </c>
      <c r="I839" s="221">
        <f t="shared" si="63"/>
        <v>0</v>
      </c>
      <c r="J839" s="109">
        <v>0</v>
      </c>
      <c r="K839" s="109"/>
      <c r="L839" s="109"/>
      <c r="M839" s="109">
        <f t="shared" si="62"/>
        <v>0</v>
      </c>
      <c r="N839" s="109"/>
      <c r="O839" s="109"/>
    </row>
    <row r="840" spans="1:15" ht="15.6" outlineLevel="2" x14ac:dyDescent="0.3">
      <c r="A840" s="109"/>
      <c r="B840" s="298" t="s">
        <v>486</v>
      </c>
      <c r="C840" s="109" t="s">
        <v>31</v>
      </c>
      <c r="D840" s="109">
        <v>2</v>
      </c>
      <c r="E840" s="109">
        <v>0</v>
      </c>
      <c r="F840" s="109">
        <f t="shared" si="60"/>
        <v>0</v>
      </c>
      <c r="G840" s="109">
        <v>0</v>
      </c>
      <c r="H840" s="109">
        <f t="shared" si="61"/>
        <v>0</v>
      </c>
      <c r="I840" s="221">
        <f t="shared" si="63"/>
        <v>0</v>
      </c>
      <c r="J840" s="109">
        <v>0</v>
      </c>
      <c r="K840" s="109"/>
      <c r="L840" s="109"/>
      <c r="M840" s="109">
        <f t="shared" si="62"/>
        <v>0</v>
      </c>
      <c r="N840" s="109"/>
      <c r="O840" s="109"/>
    </row>
    <row r="841" spans="1:15" ht="15.6" outlineLevel="2" x14ac:dyDescent="0.3">
      <c r="A841" s="109"/>
      <c r="B841" s="298" t="s">
        <v>493</v>
      </c>
      <c r="C841" s="109" t="s">
        <v>31</v>
      </c>
      <c r="D841" s="109">
        <v>1</v>
      </c>
      <c r="E841" s="109">
        <v>0</v>
      </c>
      <c r="F841" s="109">
        <f t="shared" si="60"/>
        <v>0</v>
      </c>
      <c r="G841" s="109">
        <v>0</v>
      </c>
      <c r="H841" s="109">
        <f t="shared" si="61"/>
        <v>0</v>
      </c>
      <c r="I841" s="221">
        <f t="shared" si="63"/>
        <v>0</v>
      </c>
      <c r="J841" s="109">
        <v>0</v>
      </c>
      <c r="K841" s="109"/>
      <c r="L841" s="109"/>
      <c r="M841" s="109">
        <f t="shared" si="62"/>
        <v>0</v>
      </c>
      <c r="N841" s="109"/>
      <c r="O841" s="109"/>
    </row>
    <row r="842" spans="1:15" ht="26.4" outlineLevel="2" x14ac:dyDescent="0.3">
      <c r="A842" s="109"/>
      <c r="B842" s="298" t="s">
        <v>494</v>
      </c>
      <c r="C842" s="109" t="s">
        <v>6814</v>
      </c>
      <c r="D842" s="109">
        <v>12</v>
      </c>
      <c r="E842" s="109">
        <v>0</v>
      </c>
      <c r="F842" s="109">
        <f t="shared" si="60"/>
        <v>0</v>
      </c>
      <c r="G842" s="109">
        <v>0</v>
      </c>
      <c r="H842" s="109">
        <f t="shared" si="61"/>
        <v>0</v>
      </c>
      <c r="I842" s="221">
        <f t="shared" si="63"/>
        <v>0</v>
      </c>
      <c r="J842" s="109">
        <v>0</v>
      </c>
      <c r="K842" s="109"/>
      <c r="L842" s="109"/>
      <c r="M842" s="109">
        <f t="shared" si="62"/>
        <v>0</v>
      </c>
      <c r="N842" s="109"/>
      <c r="O842" s="109"/>
    </row>
    <row r="843" spans="1:15" ht="15.6" outlineLevel="2" x14ac:dyDescent="0.3">
      <c r="A843" s="109"/>
      <c r="B843" s="298" t="s">
        <v>495</v>
      </c>
      <c r="C843" s="109" t="s">
        <v>6814</v>
      </c>
      <c r="D843" s="109">
        <v>58</v>
      </c>
      <c r="E843" s="109">
        <v>0</v>
      </c>
      <c r="F843" s="109">
        <f t="shared" si="60"/>
        <v>0</v>
      </c>
      <c r="G843" s="109">
        <v>0</v>
      </c>
      <c r="H843" s="109">
        <f t="shared" si="61"/>
        <v>0</v>
      </c>
      <c r="I843" s="221">
        <f t="shared" si="63"/>
        <v>0</v>
      </c>
      <c r="J843" s="109">
        <v>0</v>
      </c>
      <c r="K843" s="109"/>
      <c r="L843" s="109"/>
      <c r="M843" s="109">
        <f t="shared" si="62"/>
        <v>0</v>
      </c>
      <c r="N843" s="109"/>
      <c r="O843" s="109"/>
    </row>
    <row r="844" spans="1:15" ht="26.4" outlineLevel="2" x14ac:dyDescent="0.3">
      <c r="A844" s="109"/>
      <c r="B844" s="298" t="s">
        <v>6860</v>
      </c>
      <c r="C844" s="109" t="s">
        <v>6814</v>
      </c>
      <c r="D844" s="109">
        <v>81</v>
      </c>
      <c r="E844" s="109">
        <v>0</v>
      </c>
      <c r="F844" s="109">
        <f t="shared" si="60"/>
        <v>0</v>
      </c>
      <c r="G844" s="109">
        <v>0</v>
      </c>
      <c r="H844" s="109">
        <f t="shared" si="61"/>
        <v>0</v>
      </c>
      <c r="I844" s="221">
        <f t="shared" si="63"/>
        <v>0</v>
      </c>
      <c r="J844" s="109">
        <v>0</v>
      </c>
      <c r="K844" s="109"/>
      <c r="L844" s="109"/>
      <c r="M844" s="109">
        <f t="shared" si="62"/>
        <v>0</v>
      </c>
      <c r="N844" s="109"/>
      <c r="O844" s="109"/>
    </row>
    <row r="845" spans="1:15" ht="15.6" outlineLevel="2" x14ac:dyDescent="0.3">
      <c r="A845" s="109"/>
      <c r="B845" s="298" t="s">
        <v>355</v>
      </c>
      <c r="C845" s="109" t="s">
        <v>307</v>
      </c>
      <c r="D845" s="109">
        <v>1</v>
      </c>
      <c r="E845" s="109">
        <v>0</v>
      </c>
      <c r="F845" s="109">
        <f t="shared" si="60"/>
        <v>0</v>
      </c>
      <c r="G845" s="109">
        <v>0</v>
      </c>
      <c r="H845" s="109">
        <f t="shared" si="61"/>
        <v>0</v>
      </c>
      <c r="I845" s="221">
        <f t="shared" si="63"/>
        <v>0</v>
      </c>
      <c r="J845" s="109">
        <v>0</v>
      </c>
      <c r="K845" s="109"/>
      <c r="L845" s="109"/>
      <c r="M845" s="109">
        <f t="shared" si="62"/>
        <v>0</v>
      </c>
      <c r="N845" s="109"/>
      <c r="O845" s="109"/>
    </row>
    <row r="846" spans="1:15" ht="15.6" outlineLevel="1" x14ac:dyDescent="0.3">
      <c r="A846" s="109"/>
      <c r="B846" s="299" t="s">
        <v>496</v>
      </c>
      <c r="C846" s="109"/>
      <c r="D846" s="109"/>
      <c r="E846" s="109"/>
      <c r="F846" s="109"/>
      <c r="G846" s="109"/>
      <c r="H846" s="109"/>
      <c r="I846" s="221"/>
      <c r="J846" s="109"/>
      <c r="K846" s="109"/>
      <c r="L846" s="109"/>
      <c r="M846" s="109"/>
      <c r="N846" s="109"/>
      <c r="O846" s="109"/>
    </row>
    <row r="847" spans="1:15" ht="26.4" outlineLevel="1" x14ac:dyDescent="0.3">
      <c r="A847" s="378">
        <v>13</v>
      </c>
      <c r="B847" s="349" t="s">
        <v>497</v>
      </c>
      <c r="C847" s="378" t="s">
        <v>307</v>
      </c>
      <c r="D847" s="377">
        <v>1</v>
      </c>
      <c r="E847" s="377">
        <v>61132.46</v>
      </c>
      <c r="F847" s="377">
        <f t="shared" ref="F847:F866" si="64">E847*D847</f>
        <v>61132.46</v>
      </c>
      <c r="G847" s="377">
        <v>389269.56900000002</v>
      </c>
      <c r="H847" s="377">
        <f t="shared" ref="H847:H865" si="65">G847*D847</f>
        <v>389269.56900000002</v>
      </c>
      <c r="I847" s="377">
        <f t="shared" si="63"/>
        <v>450402.02900000004</v>
      </c>
      <c r="J847" s="109">
        <v>61132.46</v>
      </c>
      <c r="K847" s="109"/>
      <c r="L847" s="109"/>
      <c r="M847" s="109">
        <f t="shared" si="62"/>
        <v>389269.56900000002</v>
      </c>
      <c r="N847" s="109"/>
      <c r="O847" s="109"/>
    </row>
    <row r="848" spans="1:15" ht="26.4" outlineLevel="1" x14ac:dyDescent="0.3">
      <c r="A848" s="378">
        <v>14</v>
      </c>
      <c r="B848" s="349" t="s">
        <v>498</v>
      </c>
      <c r="C848" s="378" t="s">
        <v>307</v>
      </c>
      <c r="D848" s="377">
        <v>3</v>
      </c>
      <c r="E848" s="377">
        <v>18340</v>
      </c>
      <c r="F848" s="377">
        <f t="shared" si="64"/>
        <v>55020</v>
      </c>
      <c r="G848" s="377">
        <v>52353.599999999999</v>
      </c>
      <c r="H848" s="377">
        <f t="shared" si="65"/>
        <v>157060.79999999999</v>
      </c>
      <c r="I848" s="377">
        <f t="shared" si="63"/>
        <v>212080.8</v>
      </c>
      <c r="J848" s="109">
        <v>18340</v>
      </c>
      <c r="K848" s="109"/>
      <c r="L848" s="109"/>
      <c r="M848" s="109">
        <f t="shared" si="62"/>
        <v>52353.599999999999</v>
      </c>
      <c r="N848" s="109"/>
      <c r="O848" s="109"/>
    </row>
    <row r="849" spans="1:15" ht="15.6" outlineLevel="1" x14ac:dyDescent="0.3">
      <c r="A849" s="378">
        <v>15</v>
      </c>
      <c r="B849" s="349" t="s">
        <v>499</v>
      </c>
      <c r="C849" s="378" t="s">
        <v>6890</v>
      </c>
      <c r="D849" s="377">
        <v>74</v>
      </c>
      <c r="E849" s="377">
        <v>557.77675675675675</v>
      </c>
      <c r="F849" s="377">
        <f t="shared" si="64"/>
        <v>41275.480000000003</v>
      </c>
      <c r="G849" s="377">
        <v>815.66216216216219</v>
      </c>
      <c r="H849" s="377">
        <f t="shared" si="65"/>
        <v>60359</v>
      </c>
      <c r="I849" s="377">
        <f t="shared" si="63"/>
        <v>101634.48000000001</v>
      </c>
      <c r="J849" s="109">
        <v>557.77675675675675</v>
      </c>
      <c r="K849" s="109"/>
      <c r="L849" s="109"/>
      <c r="M849" s="109">
        <f t="shared" si="62"/>
        <v>815.66216216216219</v>
      </c>
      <c r="N849" s="109"/>
      <c r="O849" s="109"/>
    </row>
    <row r="850" spans="1:15" ht="15.6" outlineLevel="1" x14ac:dyDescent="0.3">
      <c r="A850" s="378">
        <v>16</v>
      </c>
      <c r="B850" s="349" t="s">
        <v>500</v>
      </c>
      <c r="C850" s="378" t="s">
        <v>6890</v>
      </c>
      <c r="D850" s="377">
        <v>16</v>
      </c>
      <c r="E850" s="377">
        <v>655</v>
      </c>
      <c r="F850" s="377">
        <f t="shared" si="64"/>
        <v>10480</v>
      </c>
      <c r="G850" s="377">
        <v>152.1</v>
      </c>
      <c r="H850" s="377">
        <f t="shared" si="65"/>
        <v>2433.6</v>
      </c>
      <c r="I850" s="377">
        <f t="shared" si="63"/>
        <v>12913.6</v>
      </c>
      <c r="J850" s="109">
        <v>655</v>
      </c>
      <c r="K850" s="109"/>
      <c r="L850" s="109"/>
      <c r="M850" s="109">
        <f t="shared" si="62"/>
        <v>152.1</v>
      </c>
      <c r="N850" s="109"/>
      <c r="O850" s="109"/>
    </row>
    <row r="851" spans="1:15" ht="15.6" outlineLevel="1" x14ac:dyDescent="0.3">
      <c r="A851" s="378">
        <v>17</v>
      </c>
      <c r="B851" s="349" t="s">
        <v>501</v>
      </c>
      <c r="C851" s="378" t="s">
        <v>31</v>
      </c>
      <c r="D851" s="377">
        <v>3</v>
      </c>
      <c r="E851" s="377">
        <v>3275</v>
      </c>
      <c r="F851" s="377">
        <f t="shared" si="64"/>
        <v>9825</v>
      </c>
      <c r="G851" s="377">
        <v>10674.300000000001</v>
      </c>
      <c r="H851" s="377">
        <f t="shared" si="65"/>
        <v>32022.9</v>
      </c>
      <c r="I851" s="377">
        <f t="shared" si="63"/>
        <v>41847.9</v>
      </c>
      <c r="J851" s="109">
        <v>3275</v>
      </c>
      <c r="K851" s="109"/>
      <c r="L851" s="109"/>
      <c r="M851" s="109">
        <f t="shared" si="62"/>
        <v>10674.300000000001</v>
      </c>
      <c r="N851" s="109"/>
      <c r="O851" s="109"/>
    </row>
    <row r="852" spans="1:15" ht="26.4" outlineLevel="2" x14ac:dyDescent="0.3">
      <c r="A852" s="109"/>
      <c r="B852" s="298" t="s">
        <v>502</v>
      </c>
      <c r="C852" s="109" t="s">
        <v>307</v>
      </c>
      <c r="D852" s="109">
        <v>1</v>
      </c>
      <c r="E852" s="109">
        <v>0</v>
      </c>
      <c r="F852" s="109">
        <f t="shared" si="64"/>
        <v>0</v>
      </c>
      <c r="G852" s="109">
        <v>0</v>
      </c>
      <c r="H852" s="109">
        <f t="shared" si="65"/>
        <v>0</v>
      </c>
      <c r="I852" s="221">
        <f t="shared" si="63"/>
        <v>0</v>
      </c>
      <c r="J852" s="109">
        <v>0</v>
      </c>
      <c r="K852" s="109"/>
      <c r="L852" s="109"/>
      <c r="M852" s="109">
        <f t="shared" si="62"/>
        <v>0</v>
      </c>
      <c r="N852" s="109"/>
      <c r="O852" s="109"/>
    </row>
    <row r="853" spans="1:15" ht="15.6" outlineLevel="2" x14ac:dyDescent="0.3">
      <c r="A853" s="109"/>
      <c r="B853" s="298" t="s">
        <v>503</v>
      </c>
      <c r="C853" s="109" t="s">
        <v>31</v>
      </c>
      <c r="D853" s="109">
        <v>1</v>
      </c>
      <c r="E853" s="109">
        <v>0</v>
      </c>
      <c r="F853" s="109">
        <f t="shared" si="64"/>
        <v>0</v>
      </c>
      <c r="G853" s="109">
        <v>0</v>
      </c>
      <c r="H853" s="109">
        <f t="shared" si="65"/>
        <v>0</v>
      </c>
      <c r="I853" s="221">
        <f t="shared" si="63"/>
        <v>0</v>
      </c>
      <c r="J853" s="109">
        <v>0</v>
      </c>
      <c r="K853" s="109"/>
      <c r="L853" s="109"/>
      <c r="M853" s="109">
        <f t="shared" si="62"/>
        <v>0</v>
      </c>
      <c r="N853" s="109"/>
      <c r="O853" s="109"/>
    </row>
    <row r="854" spans="1:15" ht="15.6" outlineLevel="2" x14ac:dyDescent="0.3">
      <c r="A854" s="109"/>
      <c r="B854" s="298" t="s">
        <v>503</v>
      </c>
      <c r="C854" s="109" t="s">
        <v>31</v>
      </c>
      <c r="D854" s="109">
        <v>2</v>
      </c>
      <c r="E854" s="109">
        <v>0</v>
      </c>
      <c r="F854" s="109">
        <f t="shared" si="64"/>
        <v>0</v>
      </c>
      <c r="G854" s="109">
        <v>0</v>
      </c>
      <c r="H854" s="109">
        <f t="shared" si="65"/>
        <v>0</v>
      </c>
      <c r="I854" s="221">
        <f t="shared" si="63"/>
        <v>0</v>
      </c>
      <c r="J854" s="109">
        <v>0</v>
      </c>
      <c r="K854" s="109"/>
      <c r="L854" s="109"/>
      <c r="M854" s="109">
        <f t="shared" si="62"/>
        <v>0</v>
      </c>
      <c r="N854" s="109"/>
      <c r="O854" s="109"/>
    </row>
    <row r="855" spans="1:15" ht="15.6" outlineLevel="2" x14ac:dyDescent="0.3">
      <c r="A855" s="109"/>
      <c r="B855" s="298" t="s">
        <v>504</v>
      </c>
      <c r="C855" s="109" t="s">
        <v>31</v>
      </c>
      <c r="D855" s="109">
        <v>1</v>
      </c>
      <c r="E855" s="109">
        <v>0</v>
      </c>
      <c r="F855" s="109">
        <f t="shared" si="64"/>
        <v>0</v>
      </c>
      <c r="G855" s="109">
        <v>0</v>
      </c>
      <c r="H855" s="109">
        <f t="shared" si="65"/>
        <v>0</v>
      </c>
      <c r="I855" s="221">
        <f t="shared" si="63"/>
        <v>0</v>
      </c>
      <c r="J855" s="109">
        <v>0</v>
      </c>
      <c r="K855" s="109"/>
      <c r="L855" s="109"/>
      <c r="M855" s="109">
        <f t="shared" si="62"/>
        <v>0</v>
      </c>
      <c r="N855" s="109"/>
      <c r="O855" s="109"/>
    </row>
    <row r="856" spans="1:15" ht="15.6" outlineLevel="2" x14ac:dyDescent="0.3">
      <c r="A856" s="109"/>
      <c r="B856" s="298" t="s">
        <v>505</v>
      </c>
      <c r="C856" s="109" t="s">
        <v>31</v>
      </c>
      <c r="D856" s="109">
        <v>1</v>
      </c>
      <c r="E856" s="109">
        <v>0</v>
      </c>
      <c r="F856" s="109">
        <f t="shared" si="64"/>
        <v>0</v>
      </c>
      <c r="G856" s="109">
        <v>0</v>
      </c>
      <c r="H856" s="109">
        <f t="shared" si="65"/>
        <v>0</v>
      </c>
      <c r="I856" s="221">
        <f t="shared" si="63"/>
        <v>0</v>
      </c>
      <c r="J856" s="109">
        <v>0</v>
      </c>
      <c r="K856" s="109"/>
      <c r="L856" s="109"/>
      <c r="M856" s="109">
        <f t="shared" si="62"/>
        <v>0</v>
      </c>
      <c r="N856" s="109"/>
      <c r="O856" s="109"/>
    </row>
    <row r="857" spans="1:15" ht="15.6" outlineLevel="2" x14ac:dyDescent="0.3">
      <c r="A857" s="109"/>
      <c r="B857" s="298" t="s">
        <v>506</v>
      </c>
      <c r="C857" s="109"/>
      <c r="D857" s="109"/>
      <c r="E857" s="109">
        <v>0</v>
      </c>
      <c r="F857" s="109">
        <f t="shared" si="64"/>
        <v>0</v>
      </c>
      <c r="G857" s="109">
        <v>0</v>
      </c>
      <c r="H857" s="109">
        <f t="shared" si="65"/>
        <v>0</v>
      </c>
      <c r="I857" s="221">
        <f t="shared" si="63"/>
        <v>0</v>
      </c>
      <c r="J857" s="109">
        <v>0</v>
      </c>
      <c r="K857" s="109"/>
      <c r="L857" s="109"/>
      <c r="M857" s="109">
        <f t="shared" si="62"/>
        <v>0</v>
      </c>
      <c r="N857" s="109"/>
      <c r="O857" s="109"/>
    </row>
    <row r="858" spans="1:15" ht="15.6" outlineLevel="2" x14ac:dyDescent="0.3">
      <c r="A858" s="109"/>
      <c r="B858" s="298" t="s">
        <v>507</v>
      </c>
      <c r="C858" s="109" t="s">
        <v>6890</v>
      </c>
      <c r="D858" s="109">
        <v>22</v>
      </c>
      <c r="E858" s="109">
        <v>0</v>
      </c>
      <c r="F858" s="109">
        <f t="shared" si="64"/>
        <v>0</v>
      </c>
      <c r="G858" s="109">
        <v>0</v>
      </c>
      <c r="H858" s="109">
        <f t="shared" si="65"/>
        <v>0</v>
      </c>
      <c r="I858" s="221">
        <f t="shared" si="63"/>
        <v>0</v>
      </c>
      <c r="J858" s="109">
        <v>0</v>
      </c>
      <c r="K858" s="109"/>
      <c r="L858" s="109"/>
      <c r="M858" s="109">
        <f t="shared" si="62"/>
        <v>0</v>
      </c>
      <c r="N858" s="109"/>
      <c r="O858" s="109"/>
    </row>
    <row r="859" spans="1:15" ht="15.6" outlineLevel="2" x14ac:dyDescent="0.3">
      <c r="A859" s="109"/>
      <c r="B859" s="298" t="s">
        <v>508</v>
      </c>
      <c r="C859" s="109" t="s">
        <v>6890</v>
      </c>
      <c r="D859" s="109">
        <v>33</v>
      </c>
      <c r="E859" s="109">
        <v>0</v>
      </c>
      <c r="F859" s="109">
        <f t="shared" si="64"/>
        <v>0</v>
      </c>
      <c r="G859" s="109">
        <v>0</v>
      </c>
      <c r="H859" s="109">
        <f t="shared" si="65"/>
        <v>0</v>
      </c>
      <c r="I859" s="221">
        <f t="shared" si="63"/>
        <v>0</v>
      </c>
      <c r="J859" s="109">
        <v>0</v>
      </c>
      <c r="K859" s="109"/>
      <c r="L859" s="109"/>
      <c r="M859" s="109">
        <f t="shared" si="62"/>
        <v>0</v>
      </c>
      <c r="N859" s="109"/>
      <c r="O859" s="109"/>
    </row>
    <row r="860" spans="1:15" ht="15.6" outlineLevel="2" x14ac:dyDescent="0.3">
      <c r="A860" s="109"/>
      <c r="B860" s="298" t="s">
        <v>509</v>
      </c>
      <c r="C860" s="109" t="s">
        <v>6890</v>
      </c>
      <c r="D860" s="109">
        <v>4</v>
      </c>
      <c r="E860" s="109">
        <v>0</v>
      </c>
      <c r="F860" s="109">
        <f t="shared" si="64"/>
        <v>0</v>
      </c>
      <c r="G860" s="109">
        <v>0</v>
      </c>
      <c r="H860" s="109">
        <f t="shared" si="65"/>
        <v>0</v>
      </c>
      <c r="I860" s="221">
        <f t="shared" si="63"/>
        <v>0</v>
      </c>
      <c r="J860" s="109">
        <v>0</v>
      </c>
      <c r="K860" s="109"/>
      <c r="L860" s="109"/>
      <c r="M860" s="109">
        <f t="shared" si="62"/>
        <v>0</v>
      </c>
      <c r="N860" s="109"/>
      <c r="O860" s="109"/>
    </row>
    <row r="861" spans="1:15" ht="15.6" outlineLevel="2" x14ac:dyDescent="0.3">
      <c r="A861" s="109"/>
      <c r="B861" s="298" t="s">
        <v>510</v>
      </c>
      <c r="C861" s="109" t="s">
        <v>6890</v>
      </c>
      <c r="D861" s="109">
        <v>15</v>
      </c>
      <c r="E861" s="109">
        <v>0</v>
      </c>
      <c r="F861" s="109">
        <f t="shared" si="64"/>
        <v>0</v>
      </c>
      <c r="G861" s="109">
        <v>0</v>
      </c>
      <c r="H861" s="109">
        <f t="shared" si="65"/>
        <v>0</v>
      </c>
      <c r="I861" s="221">
        <f t="shared" si="63"/>
        <v>0</v>
      </c>
      <c r="J861" s="109">
        <v>0</v>
      </c>
      <c r="K861" s="109"/>
      <c r="L861" s="109"/>
      <c r="M861" s="109">
        <f t="shared" si="62"/>
        <v>0</v>
      </c>
      <c r="N861" s="109"/>
      <c r="O861" s="109"/>
    </row>
    <row r="862" spans="1:15" ht="15.6" outlineLevel="2" x14ac:dyDescent="0.3">
      <c r="A862" s="109"/>
      <c r="B862" s="298" t="s">
        <v>511</v>
      </c>
      <c r="C862" s="109" t="s">
        <v>31</v>
      </c>
      <c r="D862" s="109">
        <v>3</v>
      </c>
      <c r="E862" s="109">
        <v>0</v>
      </c>
      <c r="F862" s="109">
        <f t="shared" si="64"/>
        <v>0</v>
      </c>
      <c r="G862" s="109">
        <v>0</v>
      </c>
      <c r="H862" s="109">
        <f t="shared" si="65"/>
        <v>0</v>
      </c>
      <c r="I862" s="221">
        <f t="shared" si="63"/>
        <v>0</v>
      </c>
      <c r="J862" s="109">
        <v>0</v>
      </c>
      <c r="K862" s="109"/>
      <c r="L862" s="109"/>
      <c r="M862" s="109">
        <f t="shared" si="62"/>
        <v>0</v>
      </c>
      <c r="N862" s="109"/>
      <c r="O862" s="109"/>
    </row>
    <row r="863" spans="1:15" ht="15.6" outlineLevel="2" x14ac:dyDescent="0.3">
      <c r="A863" s="109"/>
      <c r="B863" s="298" t="s">
        <v>512</v>
      </c>
      <c r="C863" s="109" t="s">
        <v>31</v>
      </c>
      <c r="D863" s="109">
        <v>1</v>
      </c>
      <c r="E863" s="109">
        <v>0</v>
      </c>
      <c r="F863" s="109">
        <f t="shared" si="64"/>
        <v>0</v>
      </c>
      <c r="G863" s="109">
        <v>0</v>
      </c>
      <c r="H863" s="109">
        <f t="shared" si="65"/>
        <v>0</v>
      </c>
      <c r="I863" s="221">
        <f t="shared" si="63"/>
        <v>0</v>
      </c>
      <c r="J863" s="109">
        <v>0</v>
      </c>
      <c r="K863" s="109"/>
      <c r="L863" s="109"/>
      <c r="M863" s="109">
        <f t="shared" si="62"/>
        <v>0</v>
      </c>
      <c r="N863" s="109"/>
      <c r="O863" s="109"/>
    </row>
    <row r="864" spans="1:15" ht="15.6" outlineLevel="2" x14ac:dyDescent="0.3">
      <c r="A864" s="109"/>
      <c r="B864" s="298" t="s">
        <v>513</v>
      </c>
      <c r="C864" s="109" t="s">
        <v>6890</v>
      </c>
      <c r="D864" s="109">
        <v>16</v>
      </c>
      <c r="E864" s="109">
        <v>0</v>
      </c>
      <c r="F864" s="109">
        <f t="shared" si="64"/>
        <v>0</v>
      </c>
      <c r="G864" s="109">
        <v>0</v>
      </c>
      <c r="H864" s="109">
        <f t="shared" si="65"/>
        <v>0</v>
      </c>
      <c r="I864" s="221">
        <f t="shared" si="63"/>
        <v>0</v>
      </c>
      <c r="J864" s="109">
        <v>0</v>
      </c>
      <c r="K864" s="109"/>
      <c r="L864" s="109"/>
      <c r="M864" s="109">
        <f t="shared" si="62"/>
        <v>0</v>
      </c>
      <c r="N864" s="109"/>
      <c r="O864" s="109"/>
    </row>
    <row r="865" spans="1:15" ht="15.6" outlineLevel="2" x14ac:dyDescent="0.3">
      <c r="A865" s="109"/>
      <c r="B865" s="298" t="s">
        <v>6918</v>
      </c>
      <c r="C865" s="109" t="s">
        <v>307</v>
      </c>
      <c r="D865" s="109">
        <v>1</v>
      </c>
      <c r="E865" s="109">
        <v>0</v>
      </c>
      <c r="F865" s="109">
        <f t="shared" si="64"/>
        <v>0</v>
      </c>
      <c r="G865" s="109">
        <v>0</v>
      </c>
      <c r="H865" s="109">
        <f t="shared" si="65"/>
        <v>0</v>
      </c>
      <c r="I865" s="221">
        <f t="shared" si="63"/>
        <v>0</v>
      </c>
      <c r="J865" s="109">
        <v>0</v>
      </c>
      <c r="K865" s="109"/>
      <c r="L865" s="109"/>
      <c r="M865" s="109">
        <f t="shared" si="62"/>
        <v>0</v>
      </c>
      <c r="N865" s="109"/>
      <c r="O865" s="109"/>
    </row>
    <row r="866" spans="1:15" ht="15.6" outlineLevel="1" x14ac:dyDescent="0.3">
      <c r="A866" s="378">
        <v>18</v>
      </c>
      <c r="B866" s="349" t="s">
        <v>415</v>
      </c>
      <c r="C866" s="378" t="s">
        <v>307</v>
      </c>
      <c r="D866" s="377">
        <v>1</v>
      </c>
      <c r="E866" s="377">
        <v>691680</v>
      </c>
      <c r="F866" s="377">
        <f t="shared" si="64"/>
        <v>691680</v>
      </c>
      <c r="G866" s="377">
        <v>0</v>
      </c>
      <c r="H866" s="377"/>
      <c r="I866" s="377">
        <f t="shared" si="63"/>
        <v>691680</v>
      </c>
      <c r="J866" s="109">
        <v>691680</v>
      </c>
      <c r="K866" s="109"/>
      <c r="L866" s="109"/>
      <c r="M866" s="109">
        <f t="shared" si="62"/>
        <v>0</v>
      </c>
      <c r="N866" s="109"/>
      <c r="O866" s="109"/>
    </row>
    <row r="867" spans="1:15" ht="15.6" x14ac:dyDescent="0.3">
      <c r="A867" s="339" t="s">
        <v>514</v>
      </c>
      <c r="B867" s="340" t="s">
        <v>515</v>
      </c>
      <c r="C867" s="341"/>
      <c r="D867" s="342"/>
      <c r="E867" s="342"/>
      <c r="F867" s="342">
        <f>SUM(F868:F925)</f>
        <v>3561339.34</v>
      </c>
      <c r="G867" s="342"/>
      <c r="H867" s="342">
        <f>SUM(H868:H925)</f>
        <v>3312247.2719999999</v>
      </c>
      <c r="I867" s="343">
        <f>SUM(I868:I925)</f>
        <v>6873586.6119999997</v>
      </c>
      <c r="J867" s="344"/>
      <c r="K867" s="344"/>
      <c r="L867" s="345"/>
      <c r="M867" s="345"/>
      <c r="N867" s="345"/>
      <c r="O867" s="345"/>
    </row>
    <row r="868" spans="1:15" ht="26.4" outlineLevel="1" x14ac:dyDescent="0.3">
      <c r="A868" s="118"/>
      <c r="B868" s="300" t="s">
        <v>516</v>
      </c>
      <c r="C868" s="117" t="s">
        <v>307</v>
      </c>
      <c r="D868" s="129">
        <v>4</v>
      </c>
      <c r="E868" s="109">
        <v>5502</v>
      </c>
      <c r="F868" s="109">
        <f t="shared" ref="F868:F899" si="66">E868*D868</f>
        <v>22008</v>
      </c>
      <c r="G868" s="109">
        <v>42612.700000000004</v>
      </c>
      <c r="H868" s="109">
        <f t="shared" ref="H868:H899" si="67">G868*D868</f>
        <v>170450.80000000002</v>
      </c>
      <c r="I868" s="221">
        <f>F868+H868</f>
        <v>192458.80000000002</v>
      </c>
      <c r="J868" s="249">
        <v>5502</v>
      </c>
      <c r="K868" s="249">
        <f>'ВСЕ СМЕТЫ КДС'!G8362</f>
        <v>9242.2732901990385</v>
      </c>
      <c r="L868" s="153">
        <f>((J868/(K868/100))-100)/100</f>
        <v>-0.40469191645365094</v>
      </c>
      <c r="M868" s="104">
        <f t="shared" ref="M868:M925" si="68">G868</f>
        <v>42612.700000000004</v>
      </c>
      <c r="N868" s="104">
        <f>'ВСЕ СМЕТЫ КДС'!G8363</f>
        <v>38280.963182192638</v>
      </c>
      <c r="O868" s="153">
        <f>((M868/(N868/100))-100)/100</f>
        <v>0.11315642182750479</v>
      </c>
    </row>
    <row r="869" spans="1:15" ht="26.4" outlineLevel="1" x14ac:dyDescent="0.3">
      <c r="A869" s="118"/>
      <c r="B869" s="300" t="s">
        <v>516</v>
      </c>
      <c r="C869" s="117" t="s">
        <v>307</v>
      </c>
      <c r="D869" s="129">
        <v>1</v>
      </c>
      <c r="E869" s="109">
        <v>5502</v>
      </c>
      <c r="F869" s="109">
        <f t="shared" si="66"/>
        <v>5502</v>
      </c>
      <c r="G869" s="109">
        <v>0</v>
      </c>
      <c r="H869" s="109">
        <f t="shared" si="67"/>
        <v>0</v>
      </c>
      <c r="I869" s="221">
        <f t="shared" ref="I869:I925" si="69">F869+H869</f>
        <v>5502</v>
      </c>
      <c r="J869" s="249">
        <v>5502</v>
      </c>
      <c r="K869" s="249">
        <f>'ВСЕ СМЕТЫ КДС'!G8362</f>
        <v>9242.2732901990385</v>
      </c>
      <c r="L869" s="153">
        <f>((J869/(K869/100))-100)/100</f>
        <v>-0.40469191645365094</v>
      </c>
      <c r="M869" s="109">
        <f t="shared" si="68"/>
        <v>0</v>
      </c>
      <c r="N869" s="109"/>
      <c r="O869" s="109"/>
    </row>
    <row r="870" spans="1:15" ht="26.4" outlineLevel="1" x14ac:dyDescent="0.3">
      <c r="A870" s="118"/>
      <c r="B870" s="300" t="s">
        <v>517</v>
      </c>
      <c r="C870" s="117" t="s">
        <v>307</v>
      </c>
      <c r="D870" s="129">
        <v>1</v>
      </c>
      <c r="E870" s="109">
        <v>5502</v>
      </c>
      <c r="F870" s="109">
        <f t="shared" si="66"/>
        <v>5502</v>
      </c>
      <c r="G870" s="109">
        <v>0</v>
      </c>
      <c r="H870" s="109">
        <f t="shared" si="67"/>
        <v>0</v>
      </c>
      <c r="I870" s="221">
        <f t="shared" si="69"/>
        <v>5502</v>
      </c>
      <c r="J870" s="249">
        <v>5502</v>
      </c>
      <c r="K870" s="249">
        <f>'ВСЕ СМЕТЫ КДС'!G8362</f>
        <v>9242.2732901990385</v>
      </c>
      <c r="L870" s="153">
        <f>((J870/(K870/100))-100)/100</f>
        <v>-0.40469191645365094</v>
      </c>
      <c r="M870" s="109">
        <f t="shared" si="68"/>
        <v>0</v>
      </c>
      <c r="N870" s="109"/>
      <c r="O870" s="109"/>
    </row>
    <row r="871" spans="1:15" ht="26.4" outlineLevel="1" x14ac:dyDescent="0.3">
      <c r="A871" s="118"/>
      <c r="B871" s="300" t="s">
        <v>518</v>
      </c>
      <c r="C871" s="119" t="s">
        <v>31</v>
      </c>
      <c r="D871" s="129">
        <v>2</v>
      </c>
      <c r="E871" s="109">
        <v>1310</v>
      </c>
      <c r="F871" s="109">
        <f t="shared" si="66"/>
        <v>2620</v>
      </c>
      <c r="G871" s="109">
        <v>5053.1000000000004</v>
      </c>
      <c r="H871" s="109">
        <f t="shared" si="67"/>
        <v>10106.200000000001</v>
      </c>
      <c r="I871" s="221">
        <f t="shared" si="69"/>
        <v>12726.2</v>
      </c>
      <c r="J871" s="109">
        <v>1310</v>
      </c>
      <c r="K871" s="109"/>
      <c r="L871" s="109"/>
      <c r="M871" s="109">
        <f t="shared" si="68"/>
        <v>5053.1000000000004</v>
      </c>
      <c r="N871" s="109"/>
      <c r="O871" s="109"/>
    </row>
    <row r="872" spans="1:15" ht="26.4" outlineLevel="1" x14ac:dyDescent="0.3">
      <c r="A872" s="118"/>
      <c r="B872" s="300" t="s">
        <v>519</v>
      </c>
      <c r="C872" s="119" t="s">
        <v>31</v>
      </c>
      <c r="D872" s="129">
        <v>1</v>
      </c>
      <c r="E872" s="109">
        <v>1310</v>
      </c>
      <c r="F872" s="109">
        <f t="shared" si="66"/>
        <v>1310</v>
      </c>
      <c r="G872" s="109">
        <v>11354.2</v>
      </c>
      <c r="H872" s="109">
        <f t="shared" si="67"/>
        <v>11354.2</v>
      </c>
      <c r="I872" s="221">
        <f t="shared" si="69"/>
        <v>12664.2</v>
      </c>
      <c r="J872" s="109">
        <v>1310</v>
      </c>
      <c r="K872" s="109"/>
      <c r="L872" s="109"/>
      <c r="M872" s="109">
        <f t="shared" si="68"/>
        <v>11354.2</v>
      </c>
      <c r="N872" s="109"/>
      <c r="O872" s="109"/>
    </row>
    <row r="873" spans="1:15" ht="26.4" outlineLevel="1" x14ac:dyDescent="0.3">
      <c r="A873" s="118"/>
      <c r="B873" s="300" t="s">
        <v>520</v>
      </c>
      <c r="C873" s="117" t="s">
        <v>307</v>
      </c>
      <c r="D873" s="129">
        <v>8</v>
      </c>
      <c r="E873" s="109">
        <v>3930</v>
      </c>
      <c r="F873" s="109">
        <f t="shared" si="66"/>
        <v>31440</v>
      </c>
      <c r="G873" s="109">
        <v>4232.8</v>
      </c>
      <c r="H873" s="109">
        <f t="shared" si="67"/>
        <v>33862.400000000001</v>
      </c>
      <c r="I873" s="221">
        <f t="shared" si="69"/>
        <v>65302.400000000001</v>
      </c>
      <c r="J873" s="109">
        <v>3930</v>
      </c>
      <c r="K873" s="109"/>
      <c r="L873" s="109"/>
      <c r="M873" s="109">
        <f t="shared" si="68"/>
        <v>4232.8</v>
      </c>
      <c r="N873" s="109"/>
      <c r="O873" s="109"/>
    </row>
    <row r="874" spans="1:15" ht="26.4" outlineLevel="1" x14ac:dyDescent="0.3">
      <c r="A874" s="118"/>
      <c r="B874" s="300" t="s">
        <v>520</v>
      </c>
      <c r="C874" s="117" t="s">
        <v>307</v>
      </c>
      <c r="D874" s="129">
        <v>1</v>
      </c>
      <c r="E874" s="109">
        <v>3930</v>
      </c>
      <c r="F874" s="109">
        <f t="shared" si="66"/>
        <v>3930</v>
      </c>
      <c r="G874" s="109">
        <v>0</v>
      </c>
      <c r="H874" s="109">
        <f t="shared" si="67"/>
        <v>0</v>
      </c>
      <c r="I874" s="221">
        <f t="shared" si="69"/>
        <v>3930</v>
      </c>
      <c r="J874" s="109">
        <v>3930</v>
      </c>
      <c r="K874" s="109"/>
      <c r="L874" s="109"/>
      <c r="M874" s="109">
        <f t="shared" si="68"/>
        <v>0</v>
      </c>
      <c r="N874" s="109"/>
      <c r="O874" s="109"/>
    </row>
    <row r="875" spans="1:15" ht="15.6" outlineLevel="1" x14ac:dyDescent="0.3">
      <c r="A875" s="118"/>
      <c r="B875" s="300" t="s">
        <v>521</v>
      </c>
      <c r="C875" s="119" t="s">
        <v>31</v>
      </c>
      <c r="D875" s="129">
        <v>192</v>
      </c>
      <c r="E875" s="109">
        <v>32.75</v>
      </c>
      <c r="F875" s="109">
        <f t="shared" si="66"/>
        <v>6288</v>
      </c>
      <c r="G875" s="109">
        <v>128.70000000000002</v>
      </c>
      <c r="H875" s="109">
        <f t="shared" si="67"/>
        <v>24710.400000000001</v>
      </c>
      <c r="I875" s="221">
        <f t="shared" si="69"/>
        <v>30998.400000000001</v>
      </c>
      <c r="J875" s="109">
        <v>32.75</v>
      </c>
      <c r="K875" s="109"/>
      <c r="L875" s="109"/>
      <c r="M875" s="109">
        <f t="shared" si="68"/>
        <v>128.70000000000002</v>
      </c>
      <c r="N875" s="109"/>
      <c r="O875" s="109"/>
    </row>
    <row r="876" spans="1:15" ht="15.6" outlineLevel="1" x14ac:dyDescent="0.3">
      <c r="A876" s="118"/>
      <c r="B876" s="300" t="s">
        <v>522</v>
      </c>
      <c r="C876" s="119" t="s">
        <v>31</v>
      </c>
      <c r="D876" s="129">
        <v>96</v>
      </c>
      <c r="E876" s="109">
        <v>32.75</v>
      </c>
      <c r="F876" s="109">
        <f t="shared" si="66"/>
        <v>3144</v>
      </c>
      <c r="G876" s="109">
        <v>93.600000000000009</v>
      </c>
      <c r="H876" s="109">
        <f t="shared" si="67"/>
        <v>8985.6</v>
      </c>
      <c r="I876" s="221">
        <f t="shared" si="69"/>
        <v>12129.6</v>
      </c>
      <c r="J876" s="109">
        <v>32.75</v>
      </c>
      <c r="K876" s="109"/>
      <c r="L876" s="109"/>
      <c r="M876" s="109">
        <f t="shared" si="68"/>
        <v>93.600000000000009</v>
      </c>
      <c r="N876" s="109"/>
      <c r="O876" s="109"/>
    </row>
    <row r="877" spans="1:15" ht="26.4" outlineLevel="1" x14ac:dyDescent="0.3">
      <c r="A877" s="118"/>
      <c r="B877" s="300" t="s">
        <v>523</v>
      </c>
      <c r="C877" s="119" t="s">
        <v>31</v>
      </c>
      <c r="D877" s="129">
        <v>4</v>
      </c>
      <c r="E877" s="109">
        <v>4716</v>
      </c>
      <c r="F877" s="109">
        <f t="shared" si="66"/>
        <v>18864</v>
      </c>
      <c r="G877" s="109">
        <v>7410</v>
      </c>
      <c r="H877" s="109">
        <f t="shared" si="67"/>
        <v>29640</v>
      </c>
      <c r="I877" s="221">
        <f t="shared" si="69"/>
        <v>48504</v>
      </c>
      <c r="J877" s="249">
        <v>4716</v>
      </c>
      <c r="K877" s="249">
        <f>'ВСЕ СМЕТЫ КДС'!G8367</f>
        <v>1217.51211359232</v>
      </c>
      <c r="L877" s="153">
        <f>((J877/(K877/100))-100)/100</f>
        <v>2.8734727542753116</v>
      </c>
      <c r="M877" s="104">
        <f t="shared" si="68"/>
        <v>7410</v>
      </c>
      <c r="N877" s="104">
        <f>'ВСЕ СМЕТЫ КДС'!G8368+'ВСЕ СМЕТЫ КДС'!G8369</f>
        <v>6847.8069577881597</v>
      </c>
      <c r="O877" s="153">
        <f>((M877/(N877/100))-100)/100</f>
        <v>8.2098260899782782E-2</v>
      </c>
    </row>
    <row r="878" spans="1:15" ht="26.4" outlineLevel="1" x14ac:dyDescent="0.3">
      <c r="A878" s="118"/>
      <c r="B878" s="300" t="s">
        <v>523</v>
      </c>
      <c r="C878" s="119" t="s">
        <v>31</v>
      </c>
      <c r="D878" s="129">
        <v>10</v>
      </c>
      <c r="E878" s="109">
        <v>4716</v>
      </c>
      <c r="F878" s="109">
        <f t="shared" si="66"/>
        <v>47160</v>
      </c>
      <c r="G878" s="109">
        <v>0</v>
      </c>
      <c r="H878" s="109">
        <f t="shared" si="67"/>
        <v>0</v>
      </c>
      <c r="I878" s="221">
        <f t="shared" si="69"/>
        <v>47160</v>
      </c>
      <c r="J878" s="109">
        <v>4716</v>
      </c>
      <c r="K878" s="109"/>
      <c r="L878" s="109"/>
      <c r="M878" s="109">
        <f t="shared" si="68"/>
        <v>0</v>
      </c>
      <c r="N878" s="109"/>
      <c r="O878" s="109"/>
    </row>
    <row r="879" spans="1:15" ht="26.4" outlineLevel="1" x14ac:dyDescent="0.3">
      <c r="A879" s="118"/>
      <c r="B879" s="300" t="s">
        <v>524</v>
      </c>
      <c r="C879" s="119" t="s">
        <v>31</v>
      </c>
      <c r="D879" s="129">
        <v>4</v>
      </c>
      <c r="E879" s="109">
        <v>3275</v>
      </c>
      <c r="F879" s="109">
        <f t="shared" si="66"/>
        <v>13100</v>
      </c>
      <c r="G879" s="109">
        <v>0</v>
      </c>
      <c r="H879" s="109">
        <f t="shared" si="67"/>
        <v>0</v>
      </c>
      <c r="I879" s="221">
        <f t="shared" si="69"/>
        <v>13100</v>
      </c>
      <c r="J879" s="109">
        <v>3275</v>
      </c>
      <c r="K879" s="109"/>
      <c r="L879" s="109"/>
      <c r="M879" s="109">
        <f t="shared" si="68"/>
        <v>0</v>
      </c>
      <c r="N879" s="109"/>
      <c r="O879" s="109"/>
    </row>
    <row r="880" spans="1:15" ht="26.4" outlineLevel="1" x14ac:dyDescent="0.3">
      <c r="A880" s="118"/>
      <c r="B880" s="300" t="s">
        <v>525</v>
      </c>
      <c r="C880" s="119" t="s">
        <v>31</v>
      </c>
      <c r="D880" s="129">
        <v>1</v>
      </c>
      <c r="E880" s="109">
        <v>3930</v>
      </c>
      <c r="F880" s="109">
        <f t="shared" si="66"/>
        <v>3930</v>
      </c>
      <c r="G880" s="109">
        <v>0</v>
      </c>
      <c r="H880" s="109">
        <f t="shared" si="67"/>
        <v>0</v>
      </c>
      <c r="I880" s="221">
        <f t="shared" si="69"/>
        <v>3930</v>
      </c>
      <c r="J880" s="249">
        <v>3930</v>
      </c>
      <c r="K880" s="249">
        <f>'ВСЕ СМЕТЫ КДС'!G8408</f>
        <v>6170.7895945113605</v>
      </c>
      <c r="L880" s="153">
        <f>((J880/(K880/100))-100)/100</f>
        <v>-0.36312850409037473</v>
      </c>
      <c r="M880" s="109">
        <f t="shared" si="68"/>
        <v>0</v>
      </c>
      <c r="N880" s="109"/>
      <c r="O880" s="109"/>
    </row>
    <row r="881" spans="1:15" ht="26.4" outlineLevel="1" x14ac:dyDescent="0.3">
      <c r="A881" s="118"/>
      <c r="B881" s="300" t="s">
        <v>526</v>
      </c>
      <c r="C881" s="119" t="s">
        <v>31</v>
      </c>
      <c r="D881" s="129">
        <v>5</v>
      </c>
      <c r="E881" s="109">
        <v>3930</v>
      </c>
      <c r="F881" s="109">
        <f t="shared" si="66"/>
        <v>19650</v>
      </c>
      <c r="G881" s="109">
        <v>38230.400000000001</v>
      </c>
      <c r="H881" s="109">
        <f t="shared" si="67"/>
        <v>191152</v>
      </c>
      <c r="I881" s="221">
        <f t="shared" si="69"/>
        <v>210802</v>
      </c>
      <c r="J881" s="249">
        <v>3930</v>
      </c>
      <c r="K881" s="249">
        <f>'ВСЕ СМЕТЫ КДС'!G8408</f>
        <v>6170.7895945113605</v>
      </c>
      <c r="L881" s="153">
        <f>((J881/(K881/100))-100)/100</f>
        <v>-0.36312850409037473</v>
      </c>
      <c r="M881" s="104">
        <f t="shared" si="68"/>
        <v>38230.400000000001</v>
      </c>
      <c r="N881" s="104">
        <f>'ВСЕ СМЕТЫ КДС'!G8409</f>
        <v>328452.43697150977</v>
      </c>
      <c r="O881" s="153">
        <f>((M881/(N881/100))-100)/100</f>
        <v>-0.88360445624181461</v>
      </c>
    </row>
    <row r="882" spans="1:15" ht="26.4" outlineLevel="1" x14ac:dyDescent="0.3">
      <c r="A882" s="118"/>
      <c r="B882" s="300" t="s">
        <v>527</v>
      </c>
      <c r="C882" s="119" t="s">
        <v>31</v>
      </c>
      <c r="D882" s="129">
        <v>2</v>
      </c>
      <c r="E882" s="109">
        <v>1965</v>
      </c>
      <c r="F882" s="109">
        <f t="shared" si="66"/>
        <v>3930</v>
      </c>
      <c r="G882" s="109">
        <v>0</v>
      </c>
      <c r="H882" s="109">
        <f t="shared" si="67"/>
        <v>0</v>
      </c>
      <c r="I882" s="221">
        <f t="shared" si="69"/>
        <v>3930</v>
      </c>
      <c r="J882" s="109">
        <v>1965</v>
      </c>
      <c r="K882" s="109"/>
      <c r="L882" s="109"/>
      <c r="M882" s="109">
        <f t="shared" si="68"/>
        <v>0</v>
      </c>
      <c r="N882" s="109"/>
      <c r="O882" s="109"/>
    </row>
    <row r="883" spans="1:15" ht="26.4" outlineLevel="1" x14ac:dyDescent="0.3">
      <c r="A883" s="118"/>
      <c r="B883" s="300" t="s">
        <v>528</v>
      </c>
      <c r="C883" s="119" t="s">
        <v>31</v>
      </c>
      <c r="D883" s="129">
        <v>11</v>
      </c>
      <c r="E883" s="109">
        <v>1965</v>
      </c>
      <c r="F883" s="109">
        <f t="shared" si="66"/>
        <v>21615</v>
      </c>
      <c r="G883" s="109">
        <v>902.2</v>
      </c>
      <c r="H883" s="109">
        <f t="shared" si="67"/>
        <v>9924.2000000000007</v>
      </c>
      <c r="I883" s="221">
        <f t="shared" si="69"/>
        <v>31539.200000000001</v>
      </c>
      <c r="J883" s="109">
        <v>1965</v>
      </c>
      <c r="K883" s="109"/>
      <c r="L883" s="109"/>
      <c r="M883" s="109">
        <f t="shared" si="68"/>
        <v>902.2</v>
      </c>
      <c r="N883" s="109"/>
      <c r="O883" s="109"/>
    </row>
    <row r="884" spans="1:15" ht="26.4" outlineLevel="1" x14ac:dyDescent="0.3">
      <c r="A884" s="118"/>
      <c r="B884" s="300" t="s">
        <v>528</v>
      </c>
      <c r="C884" s="119" t="s">
        <v>31</v>
      </c>
      <c r="D884" s="129">
        <v>16</v>
      </c>
      <c r="E884" s="109">
        <v>1965</v>
      </c>
      <c r="F884" s="109">
        <f t="shared" si="66"/>
        <v>31440</v>
      </c>
      <c r="G884" s="109">
        <v>0</v>
      </c>
      <c r="H884" s="109">
        <f t="shared" si="67"/>
        <v>0</v>
      </c>
      <c r="I884" s="221">
        <f t="shared" si="69"/>
        <v>31440</v>
      </c>
      <c r="J884" s="109">
        <v>1965</v>
      </c>
      <c r="K884" s="109"/>
      <c r="L884" s="109"/>
      <c r="M884" s="109">
        <f t="shared" si="68"/>
        <v>0</v>
      </c>
      <c r="N884" s="109"/>
      <c r="O884" s="109"/>
    </row>
    <row r="885" spans="1:15" ht="26.4" outlineLevel="1" x14ac:dyDescent="0.3">
      <c r="A885" s="118"/>
      <c r="B885" s="300" t="s">
        <v>529</v>
      </c>
      <c r="C885" s="119" t="s">
        <v>31</v>
      </c>
      <c r="D885" s="129">
        <v>4</v>
      </c>
      <c r="E885" s="109">
        <v>3275</v>
      </c>
      <c r="F885" s="109">
        <f t="shared" si="66"/>
        <v>13100</v>
      </c>
      <c r="G885" s="109">
        <v>3539.1460000000002</v>
      </c>
      <c r="H885" s="109">
        <f t="shared" si="67"/>
        <v>14156.584000000001</v>
      </c>
      <c r="I885" s="221">
        <f t="shared" si="69"/>
        <v>27256.584000000003</v>
      </c>
      <c r="J885" s="109">
        <v>3275</v>
      </c>
      <c r="K885" s="109"/>
      <c r="L885" s="109"/>
      <c r="M885" s="109">
        <f t="shared" si="68"/>
        <v>3539.1460000000002</v>
      </c>
      <c r="N885" s="109"/>
      <c r="O885" s="109"/>
    </row>
    <row r="886" spans="1:15" ht="26.4" outlineLevel="1" x14ac:dyDescent="0.3">
      <c r="A886" s="118"/>
      <c r="B886" s="300" t="s">
        <v>529</v>
      </c>
      <c r="C886" s="119" t="s">
        <v>31</v>
      </c>
      <c r="D886" s="129">
        <v>2</v>
      </c>
      <c r="E886" s="109">
        <v>3275</v>
      </c>
      <c r="F886" s="109">
        <f t="shared" si="66"/>
        <v>6550</v>
      </c>
      <c r="G886" s="109">
        <v>0</v>
      </c>
      <c r="H886" s="109">
        <f t="shared" si="67"/>
        <v>0</v>
      </c>
      <c r="I886" s="221">
        <f t="shared" si="69"/>
        <v>6550</v>
      </c>
      <c r="J886" s="109">
        <v>3275</v>
      </c>
      <c r="K886" s="109"/>
      <c r="L886" s="109"/>
      <c r="M886" s="109">
        <f t="shared" si="68"/>
        <v>0</v>
      </c>
      <c r="N886" s="109"/>
      <c r="O886" s="109"/>
    </row>
    <row r="887" spans="1:15" ht="15.6" outlineLevel="1" x14ac:dyDescent="0.3">
      <c r="A887" s="118"/>
      <c r="B887" s="300" t="s">
        <v>530</v>
      </c>
      <c r="C887" s="119" t="s">
        <v>31</v>
      </c>
      <c r="D887" s="129">
        <v>5</v>
      </c>
      <c r="E887" s="109">
        <v>393</v>
      </c>
      <c r="F887" s="109">
        <f t="shared" si="66"/>
        <v>1965</v>
      </c>
      <c r="G887" s="109">
        <v>2462.2000000000003</v>
      </c>
      <c r="H887" s="109">
        <f t="shared" si="67"/>
        <v>12311.000000000002</v>
      </c>
      <c r="I887" s="221">
        <f t="shared" si="69"/>
        <v>14276.000000000002</v>
      </c>
      <c r="J887" s="109">
        <v>393</v>
      </c>
      <c r="K887" s="109"/>
      <c r="L887" s="109"/>
      <c r="M887" s="109">
        <f t="shared" si="68"/>
        <v>2462.2000000000003</v>
      </c>
      <c r="N887" s="109"/>
      <c r="O887" s="109"/>
    </row>
    <row r="888" spans="1:15" ht="15.6" outlineLevel="1" x14ac:dyDescent="0.3">
      <c r="A888" s="118"/>
      <c r="B888" s="300" t="s">
        <v>531</v>
      </c>
      <c r="C888" s="119" t="s">
        <v>31</v>
      </c>
      <c r="D888" s="129">
        <v>1</v>
      </c>
      <c r="E888" s="109">
        <v>393</v>
      </c>
      <c r="F888" s="109">
        <f t="shared" si="66"/>
        <v>393</v>
      </c>
      <c r="G888" s="109">
        <v>2433.6</v>
      </c>
      <c r="H888" s="109">
        <f t="shared" si="67"/>
        <v>2433.6</v>
      </c>
      <c r="I888" s="221">
        <f t="shared" si="69"/>
        <v>2826.6</v>
      </c>
      <c r="J888" s="109">
        <v>393</v>
      </c>
      <c r="K888" s="109"/>
      <c r="L888" s="109"/>
      <c r="M888" s="109">
        <f t="shared" si="68"/>
        <v>2433.6</v>
      </c>
      <c r="N888" s="109"/>
      <c r="O888" s="109"/>
    </row>
    <row r="889" spans="1:15" ht="26.4" outlineLevel="1" x14ac:dyDescent="0.3">
      <c r="A889" s="118"/>
      <c r="B889" s="300" t="s">
        <v>6919</v>
      </c>
      <c r="C889" s="119" t="s">
        <v>31</v>
      </c>
      <c r="D889" s="129">
        <v>202</v>
      </c>
      <c r="E889" s="109">
        <v>623</v>
      </c>
      <c r="F889" s="109">
        <f t="shared" si="66"/>
        <v>125846</v>
      </c>
      <c r="G889" s="109">
        <v>281</v>
      </c>
      <c r="H889" s="109">
        <f t="shared" si="67"/>
        <v>56762</v>
      </c>
      <c r="I889" s="221">
        <f t="shared" si="69"/>
        <v>182608</v>
      </c>
      <c r="J889" s="249">
        <v>623</v>
      </c>
      <c r="K889" s="249">
        <f>'ВСЕ СМЕТЫ КДС'!G8430</f>
        <v>591.97866147587013</v>
      </c>
      <c r="L889" s="153">
        <f>((J889/(K889/100))-100)/100</f>
        <v>5.2402798517754264E-2</v>
      </c>
      <c r="M889" s="104">
        <v>281</v>
      </c>
      <c r="N889" s="104">
        <f>'ВСЕ СМЕТЫ КДС'!G8431</f>
        <v>222.62555847167999</v>
      </c>
      <c r="O889" s="153">
        <f>((M889/(N889/100))-100)/100</f>
        <v>0.26220907396733495</v>
      </c>
    </row>
    <row r="890" spans="1:15" ht="26.4" outlineLevel="1" x14ac:dyDescent="0.3">
      <c r="A890" s="118"/>
      <c r="B890" s="300" t="s">
        <v>6920</v>
      </c>
      <c r="C890" s="119" t="s">
        <v>31</v>
      </c>
      <c r="D890" s="129">
        <v>3</v>
      </c>
      <c r="E890" s="109">
        <v>393</v>
      </c>
      <c r="F890" s="109">
        <f t="shared" si="66"/>
        <v>1179</v>
      </c>
      <c r="G890" s="109">
        <v>7013.5</v>
      </c>
      <c r="H890" s="109">
        <f t="shared" si="67"/>
        <v>21040.5</v>
      </c>
      <c r="I890" s="221">
        <f t="shared" si="69"/>
        <v>22219.5</v>
      </c>
      <c r="J890" s="109">
        <v>393</v>
      </c>
      <c r="K890" s="109"/>
      <c r="L890" s="109"/>
      <c r="M890" s="109">
        <f t="shared" si="68"/>
        <v>7013.5</v>
      </c>
      <c r="N890" s="109"/>
      <c r="O890" s="109"/>
    </row>
    <row r="891" spans="1:15" ht="15.6" outlineLevel="1" x14ac:dyDescent="0.3">
      <c r="A891" s="118"/>
      <c r="B891" s="300" t="s">
        <v>6921</v>
      </c>
      <c r="C891" s="119" t="s">
        <v>31</v>
      </c>
      <c r="D891" s="129">
        <v>5</v>
      </c>
      <c r="E891" s="109">
        <v>262</v>
      </c>
      <c r="F891" s="109">
        <f t="shared" si="66"/>
        <v>1310</v>
      </c>
      <c r="G891" s="109">
        <v>153.4</v>
      </c>
      <c r="H891" s="109">
        <f t="shared" si="67"/>
        <v>767</v>
      </c>
      <c r="I891" s="221">
        <f t="shared" si="69"/>
        <v>2077</v>
      </c>
      <c r="J891" s="109">
        <v>262</v>
      </c>
      <c r="K891" s="109"/>
      <c r="L891" s="109"/>
      <c r="M891" s="109">
        <f t="shared" si="68"/>
        <v>153.4</v>
      </c>
      <c r="N891" s="109"/>
      <c r="O891" s="109"/>
    </row>
    <row r="892" spans="1:15" ht="26.4" outlineLevel="1" x14ac:dyDescent="0.3">
      <c r="A892" s="118"/>
      <c r="B892" s="300" t="s">
        <v>6898</v>
      </c>
      <c r="C892" s="119" t="s">
        <v>31</v>
      </c>
      <c r="D892" s="129">
        <v>5</v>
      </c>
      <c r="E892" s="109">
        <v>131</v>
      </c>
      <c r="F892" s="109">
        <f t="shared" si="66"/>
        <v>655</v>
      </c>
      <c r="G892" s="109">
        <v>273</v>
      </c>
      <c r="H892" s="109">
        <f t="shared" si="67"/>
        <v>1365</v>
      </c>
      <c r="I892" s="221">
        <f t="shared" si="69"/>
        <v>2020</v>
      </c>
      <c r="J892" s="109">
        <v>131</v>
      </c>
      <c r="K892" s="109"/>
      <c r="L892" s="109"/>
      <c r="M892" s="109">
        <f t="shared" si="68"/>
        <v>273</v>
      </c>
      <c r="N892" s="109"/>
      <c r="O892" s="109"/>
    </row>
    <row r="893" spans="1:15" ht="26.4" outlineLevel="1" x14ac:dyDescent="0.3">
      <c r="A893" s="118"/>
      <c r="B893" s="300" t="s">
        <v>532</v>
      </c>
      <c r="C893" s="119" t="s">
        <v>31</v>
      </c>
      <c r="D893" s="129">
        <v>6</v>
      </c>
      <c r="E893" s="109">
        <v>393</v>
      </c>
      <c r="F893" s="109">
        <f t="shared" si="66"/>
        <v>2358</v>
      </c>
      <c r="G893" s="109">
        <v>365.11800000000005</v>
      </c>
      <c r="H893" s="109">
        <f t="shared" si="67"/>
        <v>2190.7080000000005</v>
      </c>
      <c r="I893" s="221">
        <f t="shared" si="69"/>
        <v>4548.7080000000005</v>
      </c>
      <c r="J893" s="109">
        <v>393</v>
      </c>
      <c r="K893" s="109"/>
      <c r="L893" s="109"/>
      <c r="M893" s="109">
        <f t="shared" si="68"/>
        <v>365.11800000000005</v>
      </c>
      <c r="N893" s="109"/>
      <c r="O893" s="109"/>
    </row>
    <row r="894" spans="1:15" ht="26.4" outlineLevel="1" x14ac:dyDescent="0.3">
      <c r="A894" s="118"/>
      <c r="B894" s="300" t="s">
        <v>533</v>
      </c>
      <c r="C894" s="119" t="s">
        <v>31</v>
      </c>
      <c r="D894" s="129">
        <v>5</v>
      </c>
      <c r="E894" s="109">
        <v>1572</v>
      </c>
      <c r="F894" s="109">
        <f t="shared" si="66"/>
        <v>7860</v>
      </c>
      <c r="G894" s="109">
        <v>0</v>
      </c>
      <c r="H894" s="109">
        <f t="shared" si="67"/>
        <v>0</v>
      </c>
      <c r="I894" s="221">
        <f t="shared" si="69"/>
        <v>7860</v>
      </c>
      <c r="J894" s="109">
        <v>1572</v>
      </c>
      <c r="K894" s="109"/>
      <c r="L894" s="109"/>
      <c r="M894" s="109">
        <f t="shared" si="68"/>
        <v>0</v>
      </c>
      <c r="N894" s="109"/>
      <c r="O894" s="109"/>
    </row>
    <row r="895" spans="1:15" ht="26.4" outlineLevel="1" x14ac:dyDescent="0.3">
      <c r="A895" s="118"/>
      <c r="B895" s="300" t="s">
        <v>534</v>
      </c>
      <c r="C895" s="115" t="s">
        <v>31</v>
      </c>
      <c r="D895" s="109">
        <v>8</v>
      </c>
      <c r="E895" s="109">
        <v>65.5</v>
      </c>
      <c r="F895" s="109">
        <f t="shared" si="66"/>
        <v>524</v>
      </c>
      <c r="G895" s="109">
        <v>557.70000000000005</v>
      </c>
      <c r="H895" s="109">
        <f t="shared" si="67"/>
        <v>4461.6000000000004</v>
      </c>
      <c r="I895" s="221">
        <f t="shared" si="69"/>
        <v>4985.6000000000004</v>
      </c>
      <c r="J895" s="109">
        <v>65.5</v>
      </c>
      <c r="K895" s="109"/>
      <c r="L895" s="109"/>
      <c r="M895" s="109">
        <f t="shared" si="68"/>
        <v>557.70000000000005</v>
      </c>
      <c r="N895" s="109"/>
      <c r="O895" s="109"/>
    </row>
    <row r="896" spans="1:15" ht="26.4" outlineLevel="1" x14ac:dyDescent="0.3">
      <c r="A896" s="118"/>
      <c r="B896" s="300" t="s">
        <v>535</v>
      </c>
      <c r="C896" s="119" t="s">
        <v>31</v>
      </c>
      <c r="D896" s="129">
        <v>57</v>
      </c>
      <c r="E896" s="109">
        <v>65.5</v>
      </c>
      <c r="F896" s="109">
        <f t="shared" si="66"/>
        <v>3733.5</v>
      </c>
      <c r="G896" s="109">
        <v>370.5</v>
      </c>
      <c r="H896" s="109">
        <f t="shared" si="67"/>
        <v>21118.5</v>
      </c>
      <c r="I896" s="221">
        <f t="shared" si="69"/>
        <v>24852</v>
      </c>
      <c r="J896" s="109">
        <v>65.5</v>
      </c>
      <c r="K896" s="109"/>
      <c r="L896" s="109"/>
      <c r="M896" s="109">
        <f t="shared" si="68"/>
        <v>370.5</v>
      </c>
      <c r="N896" s="109"/>
      <c r="O896" s="109"/>
    </row>
    <row r="897" spans="1:15" ht="26.4" outlineLevel="1" x14ac:dyDescent="0.3">
      <c r="A897" s="118"/>
      <c r="B897" s="300" t="s">
        <v>536</v>
      </c>
      <c r="C897" s="119" t="s">
        <v>31</v>
      </c>
      <c r="D897" s="129">
        <v>163</v>
      </c>
      <c r="E897" s="109">
        <v>65.5</v>
      </c>
      <c r="F897" s="109">
        <f t="shared" si="66"/>
        <v>10676.5</v>
      </c>
      <c r="G897" s="109">
        <v>767</v>
      </c>
      <c r="H897" s="109">
        <f t="shared" si="67"/>
        <v>125021</v>
      </c>
      <c r="I897" s="221">
        <f t="shared" si="69"/>
        <v>135697.5</v>
      </c>
      <c r="J897" s="109">
        <v>65.5</v>
      </c>
      <c r="K897" s="109"/>
      <c r="L897" s="109"/>
      <c r="M897" s="109">
        <f t="shared" si="68"/>
        <v>767</v>
      </c>
      <c r="N897" s="109"/>
      <c r="O897" s="109"/>
    </row>
    <row r="898" spans="1:15" ht="26.4" outlineLevel="1" x14ac:dyDescent="0.3">
      <c r="A898" s="118"/>
      <c r="B898" s="300" t="s">
        <v>537</v>
      </c>
      <c r="C898" s="119" t="s">
        <v>31</v>
      </c>
      <c r="D898" s="129">
        <v>2</v>
      </c>
      <c r="E898" s="109">
        <v>65.5</v>
      </c>
      <c r="F898" s="109">
        <f t="shared" si="66"/>
        <v>131</v>
      </c>
      <c r="G898" s="109">
        <v>557.70000000000005</v>
      </c>
      <c r="H898" s="109">
        <f t="shared" si="67"/>
        <v>1115.4000000000001</v>
      </c>
      <c r="I898" s="221">
        <f t="shared" si="69"/>
        <v>1246.4000000000001</v>
      </c>
      <c r="J898" s="109">
        <v>65.5</v>
      </c>
      <c r="K898" s="109"/>
      <c r="L898" s="109"/>
      <c r="M898" s="109">
        <f t="shared" si="68"/>
        <v>557.70000000000005</v>
      </c>
      <c r="N898" s="109"/>
      <c r="O898" s="109"/>
    </row>
    <row r="899" spans="1:15" ht="15.6" outlineLevel="1" x14ac:dyDescent="0.3">
      <c r="A899" s="118"/>
      <c r="B899" s="300" t="s">
        <v>538</v>
      </c>
      <c r="C899" s="119" t="s">
        <v>188</v>
      </c>
      <c r="D899" s="129">
        <v>96</v>
      </c>
      <c r="E899" s="109">
        <v>393</v>
      </c>
      <c r="F899" s="109">
        <f t="shared" si="66"/>
        <v>37728</v>
      </c>
      <c r="G899" s="109">
        <v>600.6</v>
      </c>
      <c r="H899" s="109">
        <f t="shared" si="67"/>
        <v>57657.600000000006</v>
      </c>
      <c r="I899" s="221">
        <f t="shared" si="69"/>
        <v>95385.600000000006</v>
      </c>
      <c r="J899" s="109">
        <v>393</v>
      </c>
      <c r="K899" s="109"/>
      <c r="L899" s="109"/>
      <c r="M899" s="109">
        <f t="shared" si="68"/>
        <v>600.6</v>
      </c>
      <c r="N899" s="109"/>
      <c r="O899" s="109"/>
    </row>
    <row r="900" spans="1:15" ht="15.6" outlineLevel="1" x14ac:dyDescent="0.3">
      <c r="A900" s="118"/>
      <c r="B900" s="300" t="s">
        <v>539</v>
      </c>
      <c r="C900" s="119" t="s">
        <v>188</v>
      </c>
      <c r="D900" s="116">
        <v>96</v>
      </c>
      <c r="E900" s="109">
        <v>262</v>
      </c>
      <c r="F900" s="109">
        <f t="shared" ref="F900:F925" si="70">E900*D900</f>
        <v>25152</v>
      </c>
      <c r="G900" s="109">
        <v>143</v>
      </c>
      <c r="H900" s="109">
        <f t="shared" ref="H900:H925" si="71">G900*D900</f>
        <v>13728</v>
      </c>
      <c r="I900" s="221">
        <f t="shared" si="69"/>
        <v>38880</v>
      </c>
      <c r="J900" s="109">
        <v>262</v>
      </c>
      <c r="K900" s="109"/>
      <c r="L900" s="109"/>
      <c r="M900" s="109">
        <f t="shared" si="68"/>
        <v>143</v>
      </c>
      <c r="N900" s="109"/>
      <c r="O900" s="109"/>
    </row>
    <row r="901" spans="1:15" ht="26.4" outlineLevel="1" x14ac:dyDescent="0.3">
      <c r="A901" s="118"/>
      <c r="B901" s="300" t="s">
        <v>540</v>
      </c>
      <c r="C901" s="119" t="s">
        <v>31</v>
      </c>
      <c r="D901" s="129">
        <v>12</v>
      </c>
      <c r="E901" s="109">
        <v>65.5</v>
      </c>
      <c r="F901" s="109">
        <f t="shared" si="70"/>
        <v>786</v>
      </c>
      <c r="G901" s="109">
        <v>806</v>
      </c>
      <c r="H901" s="109">
        <f t="shared" si="71"/>
        <v>9672</v>
      </c>
      <c r="I901" s="221">
        <f t="shared" si="69"/>
        <v>10458</v>
      </c>
      <c r="J901" s="109">
        <v>65.5</v>
      </c>
      <c r="K901" s="109"/>
      <c r="L901" s="109"/>
      <c r="M901" s="109">
        <f t="shared" si="68"/>
        <v>806</v>
      </c>
      <c r="N901" s="109"/>
      <c r="O901" s="109"/>
    </row>
    <row r="902" spans="1:15" ht="26.4" outlineLevel="1" x14ac:dyDescent="0.3">
      <c r="A902" s="118"/>
      <c r="B902" s="300" t="s">
        <v>541</v>
      </c>
      <c r="C902" s="119" t="s">
        <v>31</v>
      </c>
      <c r="D902" s="129">
        <v>5</v>
      </c>
      <c r="E902" s="109">
        <v>65.5</v>
      </c>
      <c r="F902" s="109">
        <f t="shared" si="70"/>
        <v>327.5</v>
      </c>
      <c r="G902" s="109">
        <v>860.6</v>
      </c>
      <c r="H902" s="109">
        <f t="shared" si="71"/>
        <v>4303</v>
      </c>
      <c r="I902" s="221">
        <f t="shared" si="69"/>
        <v>4630.5</v>
      </c>
      <c r="J902" s="109">
        <v>65.5</v>
      </c>
      <c r="K902" s="109"/>
      <c r="L902" s="109"/>
      <c r="M902" s="109">
        <f t="shared" si="68"/>
        <v>860.6</v>
      </c>
      <c r="N902" s="109"/>
      <c r="O902" s="109"/>
    </row>
    <row r="903" spans="1:15" ht="15.6" outlineLevel="1" x14ac:dyDescent="0.3">
      <c r="A903" s="118"/>
      <c r="B903" s="300" t="s">
        <v>542</v>
      </c>
      <c r="C903" s="119" t="s">
        <v>31</v>
      </c>
      <c r="D903" s="129">
        <v>120</v>
      </c>
      <c r="E903" s="109">
        <v>131</v>
      </c>
      <c r="F903" s="109">
        <f t="shared" si="70"/>
        <v>15720</v>
      </c>
      <c r="G903" s="109">
        <v>140.4</v>
      </c>
      <c r="H903" s="109">
        <f t="shared" si="71"/>
        <v>16848</v>
      </c>
      <c r="I903" s="221">
        <f t="shared" si="69"/>
        <v>32568</v>
      </c>
      <c r="J903" s="109">
        <v>131</v>
      </c>
      <c r="K903" s="109"/>
      <c r="L903" s="109"/>
      <c r="M903" s="109">
        <f t="shared" si="68"/>
        <v>140.4</v>
      </c>
      <c r="N903" s="109"/>
      <c r="O903" s="109"/>
    </row>
    <row r="904" spans="1:15" ht="15.6" outlineLevel="1" x14ac:dyDescent="0.3">
      <c r="A904" s="118"/>
      <c r="B904" s="300" t="s">
        <v>543</v>
      </c>
      <c r="C904" s="119" t="s">
        <v>31</v>
      </c>
      <c r="D904" s="129">
        <v>20</v>
      </c>
      <c r="E904" s="109">
        <v>32.75</v>
      </c>
      <c r="F904" s="109">
        <f t="shared" si="70"/>
        <v>655</v>
      </c>
      <c r="G904" s="109">
        <v>59.800000000000004</v>
      </c>
      <c r="H904" s="109">
        <f t="shared" si="71"/>
        <v>1196</v>
      </c>
      <c r="I904" s="221">
        <f t="shared" si="69"/>
        <v>1851</v>
      </c>
      <c r="J904" s="109">
        <v>32.75</v>
      </c>
      <c r="K904" s="109"/>
      <c r="L904" s="109"/>
      <c r="M904" s="109">
        <f t="shared" si="68"/>
        <v>59.800000000000004</v>
      </c>
      <c r="N904" s="109"/>
      <c r="O904" s="109"/>
    </row>
    <row r="905" spans="1:15" ht="15.6" outlineLevel="1" x14ac:dyDescent="0.3">
      <c r="A905" s="118"/>
      <c r="B905" s="300" t="s">
        <v>544</v>
      </c>
      <c r="C905" s="119" t="s">
        <v>31</v>
      </c>
      <c r="D905" s="129">
        <v>20</v>
      </c>
      <c r="E905" s="109">
        <v>32.75</v>
      </c>
      <c r="F905" s="109">
        <f t="shared" si="70"/>
        <v>655</v>
      </c>
      <c r="G905" s="109">
        <v>122.2</v>
      </c>
      <c r="H905" s="109">
        <f t="shared" si="71"/>
        <v>2444</v>
      </c>
      <c r="I905" s="221">
        <f t="shared" si="69"/>
        <v>3099</v>
      </c>
      <c r="J905" s="109">
        <v>32.75</v>
      </c>
      <c r="K905" s="109"/>
      <c r="L905" s="109"/>
      <c r="M905" s="109">
        <f t="shared" si="68"/>
        <v>122.2</v>
      </c>
      <c r="N905" s="109"/>
      <c r="O905" s="109"/>
    </row>
    <row r="906" spans="1:15" ht="15.6" outlineLevel="1" x14ac:dyDescent="0.3">
      <c r="A906" s="118"/>
      <c r="B906" s="300" t="s">
        <v>545</v>
      </c>
      <c r="C906" s="119" t="s">
        <v>31</v>
      </c>
      <c r="D906" s="129">
        <v>4</v>
      </c>
      <c r="E906" s="109">
        <v>65.5</v>
      </c>
      <c r="F906" s="109">
        <f t="shared" si="70"/>
        <v>262</v>
      </c>
      <c r="G906" s="109">
        <v>440.7</v>
      </c>
      <c r="H906" s="109">
        <f t="shared" si="71"/>
        <v>1762.8</v>
      </c>
      <c r="I906" s="221">
        <f t="shared" si="69"/>
        <v>2024.8</v>
      </c>
      <c r="J906" s="109">
        <v>65.5</v>
      </c>
      <c r="K906" s="109"/>
      <c r="L906" s="109"/>
      <c r="M906" s="109">
        <f t="shared" si="68"/>
        <v>440.7</v>
      </c>
      <c r="N906" s="109"/>
      <c r="O906" s="109"/>
    </row>
    <row r="907" spans="1:15" ht="26.4" outlineLevel="1" x14ac:dyDescent="0.3">
      <c r="A907" s="118"/>
      <c r="B907" s="300" t="s">
        <v>546</v>
      </c>
      <c r="C907" s="119" t="s">
        <v>31</v>
      </c>
      <c r="D907" s="129">
        <v>8</v>
      </c>
      <c r="E907" s="109">
        <v>32.75</v>
      </c>
      <c r="F907" s="109">
        <f t="shared" si="70"/>
        <v>262</v>
      </c>
      <c r="G907" s="109">
        <v>205.4</v>
      </c>
      <c r="H907" s="109">
        <f t="shared" si="71"/>
        <v>1643.2</v>
      </c>
      <c r="I907" s="221">
        <f t="shared" si="69"/>
        <v>1905.2</v>
      </c>
      <c r="J907" s="109">
        <v>32.75</v>
      </c>
      <c r="K907" s="109"/>
      <c r="L907" s="109"/>
      <c r="M907" s="109">
        <f t="shared" si="68"/>
        <v>205.4</v>
      </c>
      <c r="N907" s="109"/>
      <c r="O907" s="109"/>
    </row>
    <row r="908" spans="1:15" ht="15.6" outlineLevel="1" x14ac:dyDescent="0.3">
      <c r="A908" s="118"/>
      <c r="B908" s="300" t="s">
        <v>547</v>
      </c>
      <c r="C908" s="119" t="s">
        <v>31</v>
      </c>
      <c r="D908" s="129">
        <v>100</v>
      </c>
      <c r="E908" s="109">
        <v>13.100000000000001</v>
      </c>
      <c r="F908" s="109">
        <f t="shared" si="70"/>
        <v>1310.0000000000002</v>
      </c>
      <c r="G908" s="109">
        <v>17.940000000000001</v>
      </c>
      <c r="H908" s="109">
        <f t="shared" si="71"/>
        <v>1794.0000000000002</v>
      </c>
      <c r="I908" s="221">
        <f t="shared" si="69"/>
        <v>3104.0000000000005</v>
      </c>
      <c r="J908" s="109">
        <v>13.100000000000001</v>
      </c>
      <c r="K908" s="109"/>
      <c r="L908" s="109"/>
      <c r="M908" s="109">
        <f t="shared" si="68"/>
        <v>17.940000000000001</v>
      </c>
      <c r="N908" s="109"/>
      <c r="O908" s="109"/>
    </row>
    <row r="909" spans="1:15" ht="15.6" outlineLevel="1" x14ac:dyDescent="0.3">
      <c r="A909" s="118"/>
      <c r="B909" s="300" t="s">
        <v>548</v>
      </c>
      <c r="C909" s="119" t="s">
        <v>188</v>
      </c>
      <c r="D909" s="129">
        <v>324</v>
      </c>
      <c r="E909" s="109">
        <v>497.8</v>
      </c>
      <c r="F909" s="109">
        <f t="shared" si="70"/>
        <v>161287.20000000001</v>
      </c>
      <c r="G909" s="109">
        <v>1094.6000000000001</v>
      </c>
      <c r="H909" s="109">
        <f t="shared" si="71"/>
        <v>354650.4</v>
      </c>
      <c r="I909" s="221">
        <f t="shared" si="69"/>
        <v>515937.60000000003</v>
      </c>
      <c r="J909" s="109">
        <v>497.8</v>
      </c>
      <c r="K909" s="109"/>
      <c r="L909" s="109"/>
      <c r="M909" s="109">
        <f t="shared" si="68"/>
        <v>1094.6000000000001</v>
      </c>
      <c r="N909" s="109"/>
      <c r="O909" s="109"/>
    </row>
    <row r="910" spans="1:15" ht="15.6" outlineLevel="1" x14ac:dyDescent="0.3">
      <c r="A910" s="118"/>
      <c r="B910" s="300" t="s">
        <v>284</v>
      </c>
      <c r="C910" s="119" t="s">
        <v>188</v>
      </c>
      <c r="D910" s="129">
        <v>648</v>
      </c>
      <c r="E910" s="109">
        <v>497.8</v>
      </c>
      <c r="F910" s="109">
        <f t="shared" si="70"/>
        <v>322574.40000000002</v>
      </c>
      <c r="G910" s="109">
        <v>587.75599999999997</v>
      </c>
      <c r="H910" s="109">
        <f t="shared" si="71"/>
        <v>380865.88799999998</v>
      </c>
      <c r="I910" s="221">
        <f t="shared" si="69"/>
        <v>703440.28799999994</v>
      </c>
      <c r="J910" s="109">
        <v>497.8</v>
      </c>
      <c r="K910" s="109"/>
      <c r="L910" s="109"/>
      <c r="M910" s="109">
        <f t="shared" si="68"/>
        <v>587.75599999999997</v>
      </c>
      <c r="N910" s="109"/>
      <c r="O910" s="109"/>
    </row>
    <row r="911" spans="1:15" ht="15.6" outlineLevel="1" x14ac:dyDescent="0.3">
      <c r="A911" s="118"/>
      <c r="B911" s="300" t="s">
        <v>549</v>
      </c>
      <c r="C911" s="119" t="s">
        <v>188</v>
      </c>
      <c r="D911" s="129">
        <v>24</v>
      </c>
      <c r="E911" s="109">
        <v>131</v>
      </c>
      <c r="F911" s="109">
        <f t="shared" si="70"/>
        <v>3144</v>
      </c>
      <c r="G911" s="109">
        <v>367.64000000000004</v>
      </c>
      <c r="H911" s="109">
        <f t="shared" si="71"/>
        <v>8823.36</v>
      </c>
      <c r="I911" s="221">
        <f t="shared" si="69"/>
        <v>11967.36</v>
      </c>
      <c r="J911" s="109">
        <v>131</v>
      </c>
      <c r="K911" s="109"/>
      <c r="L911" s="109"/>
      <c r="M911" s="109">
        <f t="shared" si="68"/>
        <v>367.64000000000004</v>
      </c>
      <c r="N911" s="109"/>
      <c r="O911" s="109"/>
    </row>
    <row r="912" spans="1:15" ht="26.4" outlineLevel="1" x14ac:dyDescent="0.3">
      <c r="A912" s="118"/>
      <c r="B912" s="300" t="s">
        <v>550</v>
      </c>
      <c r="C912" s="119" t="s">
        <v>188</v>
      </c>
      <c r="D912" s="129">
        <v>32</v>
      </c>
      <c r="E912" s="109">
        <v>196.5</v>
      </c>
      <c r="F912" s="109">
        <f t="shared" si="70"/>
        <v>6288</v>
      </c>
      <c r="G912" s="109">
        <v>271.98599999999999</v>
      </c>
      <c r="H912" s="109">
        <f t="shared" si="71"/>
        <v>8703.5519999999997</v>
      </c>
      <c r="I912" s="221">
        <f t="shared" si="69"/>
        <v>14991.552</v>
      </c>
      <c r="J912" s="109">
        <v>196.5</v>
      </c>
      <c r="K912" s="109"/>
      <c r="L912" s="109"/>
      <c r="M912" s="109">
        <f t="shared" si="68"/>
        <v>271.98599999999999</v>
      </c>
      <c r="N912" s="109"/>
      <c r="O912" s="109"/>
    </row>
    <row r="913" spans="1:15" ht="15.6" outlineLevel="1" x14ac:dyDescent="0.3">
      <c r="A913" s="118"/>
      <c r="B913" s="300" t="s">
        <v>551</v>
      </c>
      <c r="C913" s="119" t="s">
        <v>31</v>
      </c>
      <c r="D913" s="129">
        <v>5</v>
      </c>
      <c r="E913" s="109">
        <v>1572</v>
      </c>
      <c r="F913" s="109">
        <f t="shared" si="70"/>
        <v>7860</v>
      </c>
      <c r="G913" s="109">
        <v>3572.4</v>
      </c>
      <c r="H913" s="109">
        <f t="shared" si="71"/>
        <v>17862</v>
      </c>
      <c r="I913" s="221">
        <f t="shared" si="69"/>
        <v>25722</v>
      </c>
      <c r="J913" s="109">
        <v>1572</v>
      </c>
      <c r="K913" s="109"/>
      <c r="L913" s="109"/>
      <c r="M913" s="109">
        <f t="shared" si="68"/>
        <v>3572.4</v>
      </c>
      <c r="N913" s="109"/>
      <c r="O913" s="109"/>
    </row>
    <row r="914" spans="1:15" ht="26.4" outlineLevel="1" x14ac:dyDescent="0.3">
      <c r="A914" s="118"/>
      <c r="B914" s="300" t="s">
        <v>6922</v>
      </c>
      <c r="C914" s="119" t="s">
        <v>31</v>
      </c>
      <c r="D914" s="129">
        <v>3</v>
      </c>
      <c r="E914" s="109">
        <v>1572</v>
      </c>
      <c r="F914" s="109">
        <f t="shared" si="70"/>
        <v>4716</v>
      </c>
      <c r="G914" s="109">
        <v>2107.04</v>
      </c>
      <c r="H914" s="109">
        <f t="shared" si="71"/>
        <v>6321.12</v>
      </c>
      <c r="I914" s="221">
        <f t="shared" si="69"/>
        <v>11037.119999999999</v>
      </c>
      <c r="J914" s="109">
        <v>1572</v>
      </c>
      <c r="K914" s="109"/>
      <c r="L914" s="109"/>
      <c r="M914" s="109">
        <f t="shared" si="68"/>
        <v>2107.04</v>
      </c>
      <c r="N914" s="109"/>
      <c r="O914" s="109"/>
    </row>
    <row r="915" spans="1:15" ht="15.6" outlineLevel="1" x14ac:dyDescent="0.3">
      <c r="A915" s="118"/>
      <c r="B915" s="300" t="s">
        <v>552</v>
      </c>
      <c r="C915" s="119" t="s">
        <v>31</v>
      </c>
      <c r="D915" s="129">
        <v>7</v>
      </c>
      <c r="E915" s="109">
        <v>1572</v>
      </c>
      <c r="F915" s="109">
        <f t="shared" si="70"/>
        <v>11004</v>
      </c>
      <c r="G915" s="109">
        <v>4797</v>
      </c>
      <c r="H915" s="109">
        <f t="shared" si="71"/>
        <v>33579</v>
      </c>
      <c r="I915" s="221">
        <f t="shared" si="69"/>
        <v>44583</v>
      </c>
      <c r="J915" s="109">
        <v>1572</v>
      </c>
      <c r="K915" s="109"/>
      <c r="L915" s="109"/>
      <c r="M915" s="109">
        <f t="shared" si="68"/>
        <v>4797</v>
      </c>
      <c r="N915" s="109"/>
      <c r="O915" s="109"/>
    </row>
    <row r="916" spans="1:15" ht="15.6" outlineLevel="1" x14ac:dyDescent="0.3">
      <c r="A916" s="118"/>
      <c r="B916" s="300" t="s">
        <v>553</v>
      </c>
      <c r="C916" s="119" t="s">
        <v>31</v>
      </c>
      <c r="D916" s="129">
        <v>120</v>
      </c>
      <c r="E916" s="109">
        <v>393</v>
      </c>
      <c r="F916" s="109">
        <f t="shared" si="70"/>
        <v>47160</v>
      </c>
      <c r="G916" s="109">
        <v>1042.6000000000001</v>
      </c>
      <c r="H916" s="109">
        <f t="shared" si="71"/>
        <v>125112.00000000001</v>
      </c>
      <c r="I916" s="221">
        <f t="shared" si="69"/>
        <v>172272</v>
      </c>
      <c r="J916" s="109">
        <v>393</v>
      </c>
      <c r="K916" s="109"/>
      <c r="L916" s="109"/>
      <c r="M916" s="109">
        <f t="shared" si="68"/>
        <v>1042.6000000000001</v>
      </c>
      <c r="N916" s="109"/>
      <c r="O916" s="109"/>
    </row>
    <row r="917" spans="1:15" ht="15.6" outlineLevel="1" x14ac:dyDescent="0.3">
      <c r="A917" s="118"/>
      <c r="B917" s="300" t="s">
        <v>554</v>
      </c>
      <c r="C917" s="119" t="s">
        <v>31</v>
      </c>
      <c r="D917" s="129">
        <v>600</v>
      </c>
      <c r="E917" s="109">
        <v>393</v>
      </c>
      <c r="F917" s="109">
        <f t="shared" si="70"/>
        <v>235800</v>
      </c>
      <c r="G917" s="109">
        <v>161.20000000000002</v>
      </c>
      <c r="H917" s="109">
        <f t="shared" si="71"/>
        <v>96720.000000000015</v>
      </c>
      <c r="I917" s="221">
        <f t="shared" si="69"/>
        <v>332520</v>
      </c>
      <c r="J917" s="109">
        <v>393</v>
      </c>
      <c r="K917" s="109"/>
      <c r="L917" s="109"/>
      <c r="M917" s="109">
        <f t="shared" si="68"/>
        <v>161.20000000000002</v>
      </c>
      <c r="N917" s="109"/>
      <c r="O917" s="109"/>
    </row>
    <row r="918" spans="1:15" ht="15.6" outlineLevel="1" x14ac:dyDescent="0.3">
      <c r="A918" s="118"/>
      <c r="B918" s="300" t="s">
        <v>6857</v>
      </c>
      <c r="C918" s="119" t="s">
        <v>31</v>
      </c>
      <c r="D918" s="129">
        <v>600</v>
      </c>
      <c r="E918" s="109">
        <v>32.75</v>
      </c>
      <c r="F918" s="109">
        <f t="shared" si="70"/>
        <v>19650</v>
      </c>
      <c r="G918" s="109">
        <v>107.926</v>
      </c>
      <c r="H918" s="109">
        <f t="shared" si="71"/>
        <v>64755.6</v>
      </c>
      <c r="I918" s="221">
        <f t="shared" si="69"/>
        <v>84405.6</v>
      </c>
      <c r="J918" s="109">
        <v>32.75</v>
      </c>
      <c r="K918" s="109"/>
      <c r="L918" s="109"/>
      <c r="M918" s="109">
        <f t="shared" si="68"/>
        <v>107.926</v>
      </c>
      <c r="N918" s="109"/>
      <c r="O918" s="109"/>
    </row>
    <row r="919" spans="1:15" ht="15.6" outlineLevel="1" x14ac:dyDescent="0.3">
      <c r="A919" s="118"/>
      <c r="B919" s="300" t="s">
        <v>555</v>
      </c>
      <c r="C919" s="119" t="s">
        <v>31</v>
      </c>
      <c r="D919" s="129">
        <v>50</v>
      </c>
      <c r="E919" s="109">
        <v>19.650000000000002</v>
      </c>
      <c r="F919" s="109">
        <f t="shared" si="70"/>
        <v>982.50000000000011</v>
      </c>
      <c r="G919" s="109">
        <v>8.8660000000000014</v>
      </c>
      <c r="H919" s="109">
        <f t="shared" si="71"/>
        <v>443.30000000000007</v>
      </c>
      <c r="I919" s="221">
        <f t="shared" si="69"/>
        <v>1425.8000000000002</v>
      </c>
      <c r="J919" s="109">
        <v>19.650000000000002</v>
      </c>
      <c r="K919" s="109"/>
      <c r="L919" s="109"/>
      <c r="M919" s="109">
        <f t="shared" si="68"/>
        <v>8.8660000000000014</v>
      </c>
      <c r="N919" s="109"/>
      <c r="O919" s="109"/>
    </row>
    <row r="920" spans="1:15" ht="26.4" outlineLevel="1" x14ac:dyDescent="0.3">
      <c r="A920" s="118"/>
      <c r="B920" s="300" t="s">
        <v>556</v>
      </c>
      <c r="C920" s="119" t="s">
        <v>188</v>
      </c>
      <c r="D920" s="129">
        <v>1660</v>
      </c>
      <c r="E920" s="109">
        <v>220.08</v>
      </c>
      <c r="F920" s="109">
        <f t="shared" si="70"/>
        <v>365332.80000000005</v>
      </c>
      <c r="G920" s="109">
        <v>106.60000000000001</v>
      </c>
      <c r="H920" s="109">
        <f t="shared" si="71"/>
        <v>176956</v>
      </c>
      <c r="I920" s="221">
        <f t="shared" si="69"/>
        <v>542288.80000000005</v>
      </c>
      <c r="J920" s="109">
        <v>220.08</v>
      </c>
      <c r="K920" s="109"/>
      <c r="L920" s="109"/>
      <c r="M920" s="109">
        <f t="shared" si="68"/>
        <v>106.60000000000001</v>
      </c>
      <c r="N920" s="109"/>
      <c r="O920" s="109"/>
    </row>
    <row r="921" spans="1:15" ht="26.4" outlineLevel="1" x14ac:dyDescent="0.3">
      <c r="A921" s="118"/>
      <c r="B921" s="300" t="s">
        <v>557</v>
      </c>
      <c r="C921" s="119" t="s">
        <v>188</v>
      </c>
      <c r="D921" s="129">
        <v>11952</v>
      </c>
      <c r="E921" s="109">
        <v>146.72</v>
      </c>
      <c r="F921" s="109">
        <f t="shared" si="70"/>
        <v>1753597.44</v>
      </c>
      <c r="G921" s="109">
        <v>94.38</v>
      </c>
      <c r="H921" s="109">
        <f t="shared" si="71"/>
        <v>1128029.76</v>
      </c>
      <c r="I921" s="221">
        <f t="shared" si="69"/>
        <v>2881627.2</v>
      </c>
      <c r="J921" s="109">
        <v>146.72</v>
      </c>
      <c r="K921" s="109"/>
      <c r="L921" s="109"/>
      <c r="M921" s="109">
        <f t="shared" si="68"/>
        <v>94.38</v>
      </c>
      <c r="N921" s="109"/>
      <c r="O921" s="109"/>
    </row>
    <row r="922" spans="1:15" ht="26.4" outlineLevel="1" x14ac:dyDescent="0.3">
      <c r="A922" s="118"/>
      <c r="B922" s="300" t="s">
        <v>558</v>
      </c>
      <c r="C922" s="119" t="s">
        <v>188</v>
      </c>
      <c r="D922" s="129">
        <v>150</v>
      </c>
      <c r="E922" s="109">
        <v>45.85</v>
      </c>
      <c r="F922" s="109">
        <f t="shared" si="70"/>
        <v>6877.5</v>
      </c>
      <c r="G922" s="109">
        <v>125.84</v>
      </c>
      <c r="H922" s="109">
        <f t="shared" si="71"/>
        <v>18876</v>
      </c>
      <c r="I922" s="221">
        <f t="shared" si="69"/>
        <v>25753.5</v>
      </c>
      <c r="J922" s="109">
        <v>45.85</v>
      </c>
      <c r="K922" s="109"/>
      <c r="L922" s="109"/>
      <c r="M922" s="109">
        <f t="shared" si="68"/>
        <v>125.84</v>
      </c>
      <c r="N922" s="109"/>
      <c r="O922" s="109"/>
    </row>
    <row r="923" spans="1:15" ht="15.6" outlineLevel="1" x14ac:dyDescent="0.3">
      <c r="A923" s="118"/>
      <c r="B923" s="300" t="s">
        <v>559</v>
      </c>
      <c r="C923" s="119" t="s">
        <v>31</v>
      </c>
      <c r="D923" s="129">
        <v>100</v>
      </c>
      <c r="E923" s="109">
        <v>13.100000000000001</v>
      </c>
      <c r="F923" s="109">
        <f t="shared" si="70"/>
        <v>1310.0000000000002</v>
      </c>
      <c r="G923" s="109">
        <v>31.72</v>
      </c>
      <c r="H923" s="109">
        <f t="shared" si="71"/>
        <v>3172</v>
      </c>
      <c r="I923" s="221">
        <f t="shared" si="69"/>
        <v>4482</v>
      </c>
      <c r="J923" s="109">
        <v>13.100000000000001</v>
      </c>
      <c r="K923" s="109"/>
      <c r="L923" s="109"/>
      <c r="M923" s="109">
        <f t="shared" si="68"/>
        <v>31.72</v>
      </c>
      <c r="N923" s="109"/>
      <c r="O923" s="109"/>
    </row>
    <row r="924" spans="1:15" ht="15.6" outlineLevel="1" x14ac:dyDescent="0.3">
      <c r="A924" s="118"/>
      <c r="B924" s="300" t="s">
        <v>302</v>
      </c>
      <c r="C924" s="119" t="s">
        <v>307</v>
      </c>
      <c r="D924" s="129">
        <v>1</v>
      </c>
      <c r="E924" s="109">
        <v>0</v>
      </c>
      <c r="F924" s="109">
        <f t="shared" si="70"/>
        <v>0</v>
      </c>
      <c r="G924" s="109">
        <v>23400</v>
      </c>
      <c r="H924" s="109">
        <f t="shared" si="71"/>
        <v>23400</v>
      </c>
      <c r="I924" s="221">
        <f t="shared" si="69"/>
        <v>23400</v>
      </c>
      <c r="J924" s="109">
        <v>0</v>
      </c>
      <c r="K924" s="109"/>
      <c r="L924" s="109"/>
      <c r="M924" s="109">
        <f t="shared" si="68"/>
        <v>23400</v>
      </c>
      <c r="N924" s="109"/>
      <c r="O924" s="109"/>
    </row>
    <row r="925" spans="1:15" ht="15.6" outlineLevel="1" x14ac:dyDescent="0.3">
      <c r="A925" s="118"/>
      <c r="B925" s="300" t="s">
        <v>560</v>
      </c>
      <c r="C925" s="119" t="s">
        <v>307</v>
      </c>
      <c r="D925" s="129">
        <v>1</v>
      </c>
      <c r="E925" s="109">
        <v>113184</v>
      </c>
      <c r="F925" s="109">
        <f t="shared" si="70"/>
        <v>113184</v>
      </c>
      <c r="G925" s="109">
        <v>0</v>
      </c>
      <c r="H925" s="109">
        <f t="shared" si="71"/>
        <v>0</v>
      </c>
      <c r="I925" s="221">
        <f t="shared" si="69"/>
        <v>113184</v>
      </c>
      <c r="J925" s="109">
        <v>113184</v>
      </c>
      <c r="K925" s="109"/>
      <c r="L925" s="109"/>
      <c r="M925" s="109">
        <f t="shared" si="68"/>
        <v>0</v>
      </c>
      <c r="N925" s="109"/>
      <c r="O925" s="109"/>
    </row>
    <row r="926" spans="1:15" ht="15.6" x14ac:dyDescent="0.3">
      <c r="A926" s="339" t="s">
        <v>561</v>
      </c>
      <c r="B926" s="340" t="s">
        <v>562</v>
      </c>
      <c r="C926" s="341"/>
      <c r="D926" s="342"/>
      <c r="E926" s="342"/>
      <c r="F926" s="342">
        <f>SUM(F927:F941)</f>
        <v>649932.9</v>
      </c>
      <c r="G926" s="342"/>
      <c r="H926" s="342">
        <f>SUM(H927:H941)</f>
        <v>2135422.9</v>
      </c>
      <c r="I926" s="343">
        <f>SUM(I927:I941)</f>
        <v>2785355.8000000003</v>
      </c>
      <c r="J926" s="344"/>
      <c r="K926" s="344"/>
      <c r="L926" s="345"/>
      <c r="M926" s="345"/>
      <c r="N926" s="345"/>
      <c r="O926" s="345"/>
    </row>
    <row r="927" spans="1:15" ht="26.4" outlineLevel="1" x14ac:dyDescent="0.3">
      <c r="A927" s="120"/>
      <c r="B927" s="300" t="s">
        <v>563</v>
      </c>
      <c r="C927" s="116" t="s">
        <v>31</v>
      </c>
      <c r="D927" s="116">
        <v>10</v>
      </c>
      <c r="E927" s="109">
        <v>6668</v>
      </c>
      <c r="F927" s="109">
        <f t="shared" ref="F927:F939" si="72">E927*D927</f>
        <v>66680</v>
      </c>
      <c r="G927" s="109">
        <v>39380</v>
      </c>
      <c r="H927" s="109">
        <f t="shared" ref="H927:H939" si="73">G927*D927</f>
        <v>393800</v>
      </c>
      <c r="I927" s="221">
        <f>H927+F927</f>
        <v>460480</v>
      </c>
      <c r="J927" s="249">
        <v>6668</v>
      </c>
      <c r="K927" s="249">
        <f>'ВСЕ СМЕТЫ КДС'!G8346</f>
        <v>5485.0179281264645</v>
      </c>
      <c r="L927" s="153">
        <f>((J927/(K927/100))-100)/100</f>
        <v>0.21567515136228749</v>
      </c>
      <c r="M927" s="104">
        <v>39380</v>
      </c>
      <c r="N927" s="104">
        <f>'ВСЕ СМЕТЫ КДС'!G8347</f>
        <v>30565.562396608515</v>
      </c>
      <c r="O927" s="153">
        <f>((M927/(N927/100))-100)/100</f>
        <v>0.2883780605446839</v>
      </c>
    </row>
    <row r="928" spans="1:15" ht="26.4" outlineLevel="1" x14ac:dyDescent="0.3">
      <c r="A928" s="120"/>
      <c r="B928" s="300" t="s">
        <v>564</v>
      </c>
      <c r="C928" s="116" t="s">
        <v>31</v>
      </c>
      <c r="D928" s="116">
        <v>24</v>
      </c>
      <c r="E928" s="109">
        <v>5668</v>
      </c>
      <c r="F928" s="109">
        <f t="shared" si="72"/>
        <v>136032</v>
      </c>
      <c r="G928" s="109">
        <v>23220</v>
      </c>
      <c r="H928" s="109">
        <f t="shared" si="73"/>
        <v>557280</v>
      </c>
      <c r="I928" s="221">
        <f t="shared" ref="I928:I941" si="74">H928+F928</f>
        <v>693312</v>
      </c>
      <c r="J928" s="249">
        <v>5668</v>
      </c>
      <c r="K928" s="249">
        <f>'ВСЕ СМЕТЫ КДС'!G8341</f>
        <v>4709.2871797171201</v>
      </c>
      <c r="L928" s="153">
        <f>((J928/(K928/100))-100)/100</f>
        <v>0.20357917954378579</v>
      </c>
      <c r="M928" s="104">
        <v>23220</v>
      </c>
      <c r="N928" s="104">
        <f>'ВСЕ СМЕТЫ КДС'!G8342</f>
        <v>17833.757114234879</v>
      </c>
      <c r="O928" s="153">
        <f>((M928/(N928/100))-100)/100</f>
        <v>0.30202513420269866</v>
      </c>
    </row>
    <row r="929" spans="1:15" ht="15.6" outlineLevel="1" x14ac:dyDescent="0.3">
      <c r="A929" s="120"/>
      <c r="B929" s="300" t="s">
        <v>565</v>
      </c>
      <c r="C929" s="116" t="s">
        <v>31</v>
      </c>
      <c r="D929" s="116">
        <v>1</v>
      </c>
      <c r="E929" s="109">
        <v>1965</v>
      </c>
      <c r="F929" s="109">
        <f t="shared" si="72"/>
        <v>1965</v>
      </c>
      <c r="G929" s="109">
        <v>7007</v>
      </c>
      <c r="H929" s="109">
        <f t="shared" si="73"/>
        <v>7007</v>
      </c>
      <c r="I929" s="221">
        <f t="shared" si="74"/>
        <v>8972</v>
      </c>
      <c r="J929" s="109">
        <v>1965</v>
      </c>
      <c r="K929" s="109"/>
      <c r="L929" s="109"/>
      <c r="M929" s="109">
        <f t="shared" ref="M929:M941" si="75">G929</f>
        <v>7007</v>
      </c>
      <c r="N929" s="109"/>
      <c r="O929" s="109"/>
    </row>
    <row r="930" spans="1:15" ht="15.6" outlineLevel="1" x14ac:dyDescent="0.3">
      <c r="A930" s="120"/>
      <c r="B930" s="300" t="s">
        <v>566</v>
      </c>
      <c r="C930" s="116" t="s">
        <v>31</v>
      </c>
      <c r="D930" s="116">
        <v>34</v>
      </c>
      <c r="E930" s="109">
        <v>655</v>
      </c>
      <c r="F930" s="109">
        <f t="shared" si="72"/>
        <v>22270</v>
      </c>
      <c r="G930" s="109">
        <v>2366</v>
      </c>
      <c r="H930" s="109">
        <f t="shared" si="73"/>
        <v>80444</v>
      </c>
      <c r="I930" s="221">
        <f t="shared" si="74"/>
        <v>102714</v>
      </c>
      <c r="J930" s="109">
        <v>655</v>
      </c>
      <c r="K930" s="109"/>
      <c r="L930" s="109"/>
      <c r="M930" s="109">
        <f t="shared" si="75"/>
        <v>2366</v>
      </c>
      <c r="N930" s="109"/>
      <c r="O930" s="109"/>
    </row>
    <row r="931" spans="1:15" ht="26.4" outlineLevel="1" x14ac:dyDescent="0.3">
      <c r="A931" s="120"/>
      <c r="B931" s="300" t="s">
        <v>567</v>
      </c>
      <c r="C931" s="116" t="s">
        <v>31</v>
      </c>
      <c r="D931" s="116">
        <v>3</v>
      </c>
      <c r="E931" s="109">
        <v>3144</v>
      </c>
      <c r="F931" s="109">
        <f t="shared" si="72"/>
        <v>9432</v>
      </c>
      <c r="G931" s="109">
        <v>122036.2</v>
      </c>
      <c r="H931" s="109">
        <f t="shared" si="73"/>
        <v>366108.6</v>
      </c>
      <c r="I931" s="221">
        <f t="shared" si="74"/>
        <v>375540.6</v>
      </c>
      <c r="J931" s="109">
        <v>3144</v>
      </c>
      <c r="K931" s="109"/>
      <c r="L931" s="109"/>
      <c r="M931" s="109">
        <f t="shared" si="75"/>
        <v>122036.2</v>
      </c>
      <c r="N931" s="109"/>
      <c r="O931" s="109"/>
    </row>
    <row r="932" spans="1:15" ht="26.4" outlineLevel="1" x14ac:dyDescent="0.3">
      <c r="A932" s="120"/>
      <c r="B932" s="300" t="s">
        <v>568</v>
      </c>
      <c r="C932" s="116" t="s">
        <v>31</v>
      </c>
      <c r="D932" s="116">
        <v>34</v>
      </c>
      <c r="E932" s="109">
        <v>262</v>
      </c>
      <c r="F932" s="109">
        <f t="shared" si="72"/>
        <v>8908</v>
      </c>
      <c r="G932" s="109">
        <v>13780</v>
      </c>
      <c r="H932" s="109">
        <f t="shared" si="73"/>
        <v>468520</v>
      </c>
      <c r="I932" s="221">
        <f t="shared" si="74"/>
        <v>477428</v>
      </c>
      <c r="J932" s="109">
        <v>262</v>
      </c>
      <c r="K932" s="109"/>
      <c r="L932" s="109"/>
      <c r="M932" s="109">
        <f t="shared" si="75"/>
        <v>13780</v>
      </c>
      <c r="N932" s="109"/>
      <c r="O932" s="109"/>
    </row>
    <row r="933" spans="1:15" ht="26.4" outlineLevel="1" x14ac:dyDescent="0.3">
      <c r="A933" s="120"/>
      <c r="B933" s="300" t="s">
        <v>569</v>
      </c>
      <c r="C933" s="116" t="s">
        <v>31</v>
      </c>
      <c r="D933" s="116">
        <v>2</v>
      </c>
      <c r="E933" s="109">
        <v>1310</v>
      </c>
      <c r="F933" s="109">
        <f t="shared" si="72"/>
        <v>2620</v>
      </c>
      <c r="G933" s="109">
        <v>4836</v>
      </c>
      <c r="H933" s="109">
        <f t="shared" si="73"/>
        <v>9672</v>
      </c>
      <c r="I933" s="221">
        <f t="shared" si="74"/>
        <v>12292</v>
      </c>
      <c r="J933" s="109">
        <v>1310</v>
      </c>
      <c r="K933" s="109"/>
      <c r="L933" s="109"/>
      <c r="M933" s="109">
        <f t="shared" si="75"/>
        <v>4836</v>
      </c>
      <c r="N933" s="109"/>
      <c r="O933" s="109"/>
    </row>
    <row r="934" spans="1:15" ht="15.6" outlineLevel="1" x14ac:dyDescent="0.3">
      <c r="A934" s="120"/>
      <c r="B934" s="300" t="s">
        <v>570</v>
      </c>
      <c r="C934" s="116" t="s">
        <v>31</v>
      </c>
      <c r="D934" s="116">
        <v>2</v>
      </c>
      <c r="E934" s="109">
        <v>65.5</v>
      </c>
      <c r="F934" s="109">
        <f t="shared" si="72"/>
        <v>131</v>
      </c>
      <c r="G934" s="109">
        <v>470.6</v>
      </c>
      <c r="H934" s="109">
        <f t="shared" si="73"/>
        <v>941.2</v>
      </c>
      <c r="I934" s="221">
        <f t="shared" si="74"/>
        <v>1072.2</v>
      </c>
      <c r="J934" s="109">
        <v>65.5</v>
      </c>
      <c r="K934" s="109"/>
      <c r="L934" s="109"/>
      <c r="M934" s="109">
        <f t="shared" si="75"/>
        <v>470.6</v>
      </c>
      <c r="N934" s="109"/>
      <c r="O934" s="109"/>
    </row>
    <row r="935" spans="1:15" ht="26.4" outlineLevel="1" x14ac:dyDescent="0.3">
      <c r="A935" s="120"/>
      <c r="B935" s="300" t="s">
        <v>571</v>
      </c>
      <c r="C935" s="116" t="s">
        <v>31</v>
      </c>
      <c r="D935" s="116">
        <v>34</v>
      </c>
      <c r="E935" s="109">
        <v>131</v>
      </c>
      <c r="F935" s="109">
        <f t="shared" si="72"/>
        <v>4454</v>
      </c>
      <c r="G935" s="109">
        <v>122.2</v>
      </c>
      <c r="H935" s="109">
        <f t="shared" si="73"/>
        <v>4154.8</v>
      </c>
      <c r="I935" s="221">
        <f t="shared" si="74"/>
        <v>8608.7999999999993</v>
      </c>
      <c r="J935" s="109">
        <v>131</v>
      </c>
      <c r="K935" s="109"/>
      <c r="L935" s="109"/>
      <c r="M935" s="109">
        <f t="shared" si="75"/>
        <v>122.2</v>
      </c>
      <c r="N935" s="109"/>
      <c r="O935" s="109"/>
    </row>
    <row r="936" spans="1:15" ht="15.6" outlineLevel="1" x14ac:dyDescent="0.3">
      <c r="A936" s="120"/>
      <c r="B936" s="300" t="s">
        <v>572</v>
      </c>
      <c r="C936" s="116" t="s">
        <v>31</v>
      </c>
      <c r="D936" s="116">
        <v>500</v>
      </c>
      <c r="E936" s="109">
        <v>32.75</v>
      </c>
      <c r="F936" s="109">
        <f t="shared" si="72"/>
        <v>16375</v>
      </c>
      <c r="G936" s="109">
        <v>41.6</v>
      </c>
      <c r="H936" s="109">
        <f t="shared" si="73"/>
        <v>20800</v>
      </c>
      <c r="I936" s="221">
        <f t="shared" si="74"/>
        <v>37175</v>
      </c>
      <c r="J936" s="109">
        <v>32.75</v>
      </c>
      <c r="K936" s="109"/>
      <c r="L936" s="109"/>
      <c r="M936" s="109">
        <f t="shared" si="75"/>
        <v>41.6</v>
      </c>
      <c r="N936" s="109"/>
      <c r="O936" s="109"/>
    </row>
    <row r="937" spans="1:15" ht="26.4" outlineLevel="1" x14ac:dyDescent="0.3">
      <c r="A937" s="120"/>
      <c r="B937" s="300" t="s">
        <v>6899</v>
      </c>
      <c r="C937" s="116" t="s">
        <v>188</v>
      </c>
      <c r="D937" s="116">
        <v>2035</v>
      </c>
      <c r="E937" s="109">
        <v>162.44</v>
      </c>
      <c r="F937" s="109">
        <f t="shared" si="72"/>
        <v>330565.40000000002</v>
      </c>
      <c r="G937" s="109">
        <v>94.38</v>
      </c>
      <c r="H937" s="109">
        <f t="shared" si="73"/>
        <v>192063.3</v>
      </c>
      <c r="I937" s="221">
        <f t="shared" si="74"/>
        <v>522628.7</v>
      </c>
      <c r="J937" s="109">
        <v>162.44</v>
      </c>
      <c r="K937" s="109"/>
      <c r="L937" s="109"/>
      <c r="M937" s="109">
        <f t="shared" si="75"/>
        <v>94.38</v>
      </c>
      <c r="N937" s="109"/>
      <c r="O937" s="109"/>
    </row>
    <row r="938" spans="1:15" ht="26.4" outlineLevel="1" x14ac:dyDescent="0.3">
      <c r="A938" s="120"/>
      <c r="B938" s="300" t="s">
        <v>558</v>
      </c>
      <c r="C938" s="116" t="s">
        <v>188</v>
      </c>
      <c r="D938" s="116">
        <v>250</v>
      </c>
      <c r="E938" s="109">
        <v>45.85</v>
      </c>
      <c r="F938" s="109">
        <f t="shared" si="72"/>
        <v>11462.5</v>
      </c>
      <c r="G938" s="109">
        <v>125.84</v>
      </c>
      <c r="H938" s="109">
        <f t="shared" si="73"/>
        <v>31460</v>
      </c>
      <c r="I938" s="221">
        <f t="shared" si="74"/>
        <v>42922.5</v>
      </c>
      <c r="J938" s="109">
        <v>45.85</v>
      </c>
      <c r="K938" s="109"/>
      <c r="L938" s="109"/>
      <c r="M938" s="109">
        <f t="shared" si="75"/>
        <v>125.84</v>
      </c>
      <c r="N938" s="109"/>
      <c r="O938" s="109"/>
    </row>
    <row r="939" spans="1:15" ht="15.6" outlineLevel="1" x14ac:dyDescent="0.3">
      <c r="A939" s="120"/>
      <c r="B939" s="300" t="s">
        <v>559</v>
      </c>
      <c r="C939" s="116" t="s">
        <v>31</v>
      </c>
      <c r="D939" s="116">
        <v>100</v>
      </c>
      <c r="E939" s="109">
        <v>13.100000000000001</v>
      </c>
      <c r="F939" s="109">
        <f t="shared" si="72"/>
        <v>1310.0000000000002</v>
      </c>
      <c r="G939" s="109">
        <v>31.72</v>
      </c>
      <c r="H939" s="109">
        <f t="shared" si="73"/>
        <v>3172</v>
      </c>
      <c r="I939" s="221">
        <f t="shared" si="74"/>
        <v>4482</v>
      </c>
      <c r="J939" s="109">
        <v>13.100000000000001</v>
      </c>
      <c r="K939" s="109"/>
      <c r="L939" s="109"/>
      <c r="M939" s="109">
        <f t="shared" si="75"/>
        <v>31.72</v>
      </c>
      <c r="N939" s="109"/>
      <c r="O939" s="109"/>
    </row>
    <row r="940" spans="1:15" ht="15.6" outlineLevel="1" x14ac:dyDescent="0.3">
      <c r="A940" s="120"/>
      <c r="B940" s="300" t="s">
        <v>302</v>
      </c>
      <c r="C940" s="116" t="s">
        <v>307</v>
      </c>
      <c r="D940" s="116">
        <v>1</v>
      </c>
      <c r="E940" s="109">
        <v>0</v>
      </c>
      <c r="F940" s="109"/>
      <c r="G940" s="109">
        <v>0</v>
      </c>
      <c r="H940" s="109"/>
      <c r="I940" s="221"/>
      <c r="J940" s="109">
        <v>0</v>
      </c>
      <c r="K940" s="109"/>
      <c r="L940" s="109"/>
      <c r="M940" s="109">
        <f t="shared" si="75"/>
        <v>0</v>
      </c>
      <c r="N940" s="109"/>
      <c r="O940" s="109"/>
    </row>
    <row r="941" spans="1:15" ht="15.6" outlineLevel="1" x14ac:dyDescent="0.3">
      <c r="A941" s="120"/>
      <c r="B941" s="300" t="s">
        <v>560</v>
      </c>
      <c r="C941" s="116" t="s">
        <v>307</v>
      </c>
      <c r="D941" s="116">
        <v>1</v>
      </c>
      <c r="E941" s="109">
        <v>37728</v>
      </c>
      <c r="F941" s="109">
        <f>E941*D941</f>
        <v>37728</v>
      </c>
      <c r="G941" s="109">
        <v>0</v>
      </c>
      <c r="H941" s="109">
        <f>G941*D941</f>
        <v>0</v>
      </c>
      <c r="I941" s="221">
        <f t="shared" si="74"/>
        <v>37728</v>
      </c>
      <c r="J941" s="109">
        <v>37728</v>
      </c>
      <c r="K941" s="109"/>
      <c r="L941" s="109"/>
      <c r="M941" s="109">
        <f t="shared" si="75"/>
        <v>0</v>
      </c>
      <c r="N941" s="109"/>
      <c r="O941" s="109"/>
    </row>
    <row r="942" spans="1:15" ht="15.6" x14ac:dyDescent="0.3">
      <c r="A942" s="339" t="s">
        <v>573</v>
      </c>
      <c r="B942" s="340" t="s">
        <v>574</v>
      </c>
      <c r="C942" s="341"/>
      <c r="D942" s="342"/>
      <c r="E942" s="342"/>
      <c r="F942" s="342">
        <f>SUM(F943:F962)</f>
        <v>1030142.866</v>
      </c>
      <c r="G942" s="342"/>
      <c r="H942" s="342">
        <f>SUM(H943:H962)</f>
        <v>1480862.5832</v>
      </c>
      <c r="I942" s="343">
        <f>SUM(I943:I962)</f>
        <v>2511005.4492000001</v>
      </c>
      <c r="J942" s="344"/>
      <c r="K942" s="344"/>
      <c r="L942" s="345"/>
      <c r="M942" s="345"/>
      <c r="N942" s="345"/>
      <c r="O942" s="345"/>
    </row>
    <row r="943" spans="1:15" ht="15.6" outlineLevel="1" x14ac:dyDescent="0.3">
      <c r="A943" s="378">
        <v>44</v>
      </c>
      <c r="B943" s="349" t="s">
        <v>6913</v>
      </c>
      <c r="C943" s="378" t="s">
        <v>307</v>
      </c>
      <c r="D943" s="377">
        <f>D955</f>
        <v>1</v>
      </c>
      <c r="E943" s="377">
        <v>117977.29000000001</v>
      </c>
      <c r="F943" s="377">
        <f t="shared" ref="F943:F948" si="76">E943*D943</f>
        <v>117977.29000000001</v>
      </c>
      <c r="G943" s="377">
        <v>197096.98319999999</v>
      </c>
      <c r="H943" s="377">
        <f t="shared" ref="H943:H948" si="77">G943*D943</f>
        <v>197096.98319999999</v>
      </c>
      <c r="I943" s="377">
        <f>F943+H943</f>
        <v>315074.2732</v>
      </c>
      <c r="J943" s="233">
        <v>117977.29000000001</v>
      </c>
      <c r="K943" s="233"/>
      <c r="L943" s="233"/>
      <c r="M943" s="233">
        <f t="shared" ref="M943:M962" si="78">G943</f>
        <v>197096.98319999999</v>
      </c>
      <c r="N943" s="233"/>
      <c r="O943" s="233"/>
    </row>
    <row r="944" spans="1:15" ht="15.6" outlineLevel="1" x14ac:dyDescent="0.3">
      <c r="A944" s="378">
        <v>45</v>
      </c>
      <c r="B944" s="349" t="s">
        <v>413</v>
      </c>
      <c r="C944" s="378" t="s">
        <v>6890</v>
      </c>
      <c r="D944" s="377">
        <f>D956+D957+D958+D959+D960+D961</f>
        <v>3820</v>
      </c>
      <c r="E944" s="377">
        <v>238.7868</v>
      </c>
      <c r="F944" s="377">
        <f t="shared" si="76"/>
        <v>912165.576</v>
      </c>
      <c r="G944" s="377">
        <v>336.06429319371728</v>
      </c>
      <c r="H944" s="377">
        <f t="shared" si="77"/>
        <v>1283765.6000000001</v>
      </c>
      <c r="I944" s="377">
        <f t="shared" ref="I944:I962" si="79">F944+H944</f>
        <v>2195931.176</v>
      </c>
      <c r="J944" s="233">
        <v>238.7868</v>
      </c>
      <c r="K944" s="233"/>
      <c r="L944" s="233"/>
      <c r="M944" s="233">
        <f t="shared" si="78"/>
        <v>336.06429319371728</v>
      </c>
      <c r="N944" s="233"/>
      <c r="O944" s="233"/>
    </row>
    <row r="945" spans="1:15" ht="16.2" outlineLevel="1" thickBot="1" x14ac:dyDescent="0.35">
      <c r="A945" s="301"/>
      <c r="B945" s="302"/>
      <c r="C945" s="303"/>
      <c r="D945" s="304"/>
      <c r="E945" s="233"/>
      <c r="F945" s="233"/>
      <c r="G945" s="233"/>
      <c r="H945" s="233"/>
      <c r="I945" s="337"/>
      <c r="J945" s="233"/>
      <c r="K945" s="233"/>
      <c r="L945" s="233"/>
      <c r="M945" s="233"/>
      <c r="N945" s="233"/>
      <c r="O945" s="233"/>
    </row>
    <row r="946" spans="1:15" ht="16.2" outlineLevel="2" thickTop="1" x14ac:dyDescent="0.3">
      <c r="A946" s="305"/>
      <c r="B946" s="306" t="s">
        <v>575</v>
      </c>
      <c r="C946" s="242" t="s">
        <v>31</v>
      </c>
      <c r="D946" s="268">
        <v>11</v>
      </c>
      <c r="E946" s="233">
        <v>0</v>
      </c>
      <c r="F946" s="233">
        <f t="shared" si="76"/>
        <v>0</v>
      </c>
      <c r="G946" s="233">
        <v>0</v>
      </c>
      <c r="H946" s="233">
        <f t="shared" si="77"/>
        <v>0</v>
      </c>
      <c r="I946" s="221">
        <f t="shared" si="79"/>
        <v>0</v>
      </c>
      <c r="J946" s="109">
        <v>0</v>
      </c>
      <c r="K946" s="109"/>
      <c r="L946" s="109"/>
      <c r="M946" s="109">
        <f t="shared" si="78"/>
        <v>0</v>
      </c>
      <c r="N946" s="109"/>
      <c r="O946" s="109"/>
    </row>
    <row r="947" spans="1:15" ht="15.6" outlineLevel="2" x14ac:dyDescent="0.3">
      <c r="A947" s="307"/>
      <c r="B947" s="308" t="s">
        <v>576</v>
      </c>
      <c r="C947" s="243" t="s">
        <v>31</v>
      </c>
      <c r="D947" s="269">
        <v>3</v>
      </c>
      <c r="E947" s="233">
        <v>0</v>
      </c>
      <c r="F947" s="233">
        <f t="shared" si="76"/>
        <v>0</v>
      </c>
      <c r="G947" s="233">
        <v>0</v>
      </c>
      <c r="H947" s="233">
        <f t="shared" si="77"/>
        <v>0</v>
      </c>
      <c r="I947" s="221">
        <f t="shared" si="79"/>
        <v>0</v>
      </c>
      <c r="J947" s="109">
        <v>0</v>
      </c>
      <c r="K947" s="109"/>
      <c r="L947" s="109"/>
      <c r="M947" s="109">
        <f t="shared" si="78"/>
        <v>0</v>
      </c>
      <c r="N947" s="109"/>
      <c r="O947" s="109"/>
    </row>
    <row r="948" spans="1:15" ht="15.6" outlineLevel="2" x14ac:dyDescent="0.3">
      <c r="A948" s="307"/>
      <c r="B948" s="308" t="s">
        <v>577</v>
      </c>
      <c r="C948" s="243" t="s">
        <v>31</v>
      </c>
      <c r="D948" s="269">
        <v>34</v>
      </c>
      <c r="E948" s="233">
        <v>0</v>
      </c>
      <c r="F948" s="233">
        <f t="shared" si="76"/>
        <v>0</v>
      </c>
      <c r="G948" s="233">
        <v>0</v>
      </c>
      <c r="H948" s="233">
        <f t="shared" si="77"/>
        <v>0</v>
      </c>
      <c r="I948" s="221">
        <f t="shared" si="79"/>
        <v>0</v>
      </c>
      <c r="J948" s="109">
        <v>0</v>
      </c>
      <c r="K948" s="109"/>
      <c r="L948" s="109"/>
      <c r="M948" s="109">
        <f t="shared" si="78"/>
        <v>0</v>
      </c>
      <c r="N948" s="109"/>
      <c r="O948" s="109"/>
    </row>
    <row r="949" spans="1:15" ht="15.6" outlineLevel="2" x14ac:dyDescent="0.3">
      <c r="A949" s="307"/>
      <c r="B949" s="308" t="s">
        <v>578</v>
      </c>
      <c r="C949" s="243" t="s">
        <v>188</v>
      </c>
      <c r="D949" s="269">
        <v>3</v>
      </c>
      <c r="E949" s="233">
        <v>0</v>
      </c>
      <c r="F949" s="233"/>
      <c r="G949" s="233">
        <v>0</v>
      </c>
      <c r="H949" s="233"/>
      <c r="I949" s="221"/>
      <c r="J949" s="109">
        <v>0</v>
      </c>
      <c r="K949" s="109"/>
      <c r="L949" s="109"/>
      <c r="M949" s="109">
        <f t="shared" si="78"/>
        <v>0</v>
      </c>
      <c r="N949" s="109"/>
      <c r="O949" s="109"/>
    </row>
    <row r="950" spans="1:15" ht="15.6" outlineLevel="2" x14ac:dyDescent="0.3">
      <c r="A950" s="307"/>
      <c r="B950" s="308" t="s">
        <v>579</v>
      </c>
      <c r="C950" s="243" t="s">
        <v>31</v>
      </c>
      <c r="D950" s="269">
        <v>40</v>
      </c>
      <c r="E950" s="233">
        <v>0</v>
      </c>
      <c r="F950" s="233"/>
      <c r="G950" s="233">
        <v>0</v>
      </c>
      <c r="H950" s="233"/>
      <c r="I950" s="221"/>
      <c r="J950" s="109">
        <v>0</v>
      </c>
      <c r="K950" s="109"/>
      <c r="L950" s="109"/>
      <c r="M950" s="109">
        <f t="shared" si="78"/>
        <v>0</v>
      </c>
      <c r="N950" s="109"/>
      <c r="O950" s="109"/>
    </row>
    <row r="951" spans="1:15" ht="15.6" outlineLevel="2" x14ac:dyDescent="0.3">
      <c r="A951" s="307"/>
      <c r="B951" s="308" t="s">
        <v>580</v>
      </c>
      <c r="C951" s="243" t="s">
        <v>188</v>
      </c>
      <c r="D951" s="269">
        <v>200</v>
      </c>
      <c r="E951" s="233">
        <v>0</v>
      </c>
      <c r="F951" s="233"/>
      <c r="G951" s="233">
        <v>0</v>
      </c>
      <c r="H951" s="233"/>
      <c r="I951" s="221"/>
      <c r="J951" s="109">
        <v>0</v>
      </c>
      <c r="K951" s="109"/>
      <c r="L951" s="109"/>
      <c r="M951" s="109">
        <f t="shared" si="78"/>
        <v>0</v>
      </c>
      <c r="N951" s="109"/>
      <c r="O951" s="109"/>
    </row>
    <row r="952" spans="1:15" ht="15.6" outlineLevel="2" x14ac:dyDescent="0.3">
      <c r="A952" s="307"/>
      <c r="B952" s="308" t="s">
        <v>580</v>
      </c>
      <c r="C952" s="243" t="s">
        <v>188</v>
      </c>
      <c r="D952" s="269">
        <v>250</v>
      </c>
      <c r="E952" s="233">
        <v>0</v>
      </c>
      <c r="F952" s="233"/>
      <c r="G952" s="233">
        <v>0</v>
      </c>
      <c r="H952" s="233"/>
      <c r="I952" s="221"/>
      <c r="J952" s="109">
        <v>0</v>
      </c>
      <c r="K952" s="109"/>
      <c r="L952" s="109"/>
      <c r="M952" s="109">
        <f t="shared" si="78"/>
        <v>0</v>
      </c>
      <c r="N952" s="109"/>
      <c r="O952" s="109"/>
    </row>
    <row r="953" spans="1:15" ht="15.6" outlineLevel="2" x14ac:dyDescent="0.3">
      <c r="A953" s="307"/>
      <c r="B953" s="308" t="s">
        <v>581</v>
      </c>
      <c r="C953" s="243" t="s">
        <v>188</v>
      </c>
      <c r="D953" s="269">
        <v>400</v>
      </c>
      <c r="E953" s="233">
        <v>0</v>
      </c>
      <c r="F953" s="233"/>
      <c r="G953" s="233">
        <v>0</v>
      </c>
      <c r="H953" s="233"/>
      <c r="I953" s="221"/>
      <c r="J953" s="109">
        <v>0</v>
      </c>
      <c r="K953" s="109"/>
      <c r="L953" s="109"/>
      <c r="M953" s="109">
        <f t="shared" si="78"/>
        <v>0</v>
      </c>
      <c r="N953" s="109"/>
      <c r="O953" s="109"/>
    </row>
    <row r="954" spans="1:15" ht="15.6" outlineLevel="2" x14ac:dyDescent="0.3">
      <c r="A954" s="307"/>
      <c r="B954" s="308" t="s">
        <v>581</v>
      </c>
      <c r="C954" s="243" t="s">
        <v>188</v>
      </c>
      <c r="D954" s="269">
        <v>500</v>
      </c>
      <c r="E954" s="233">
        <v>0</v>
      </c>
      <c r="F954" s="233"/>
      <c r="G954" s="233">
        <v>0</v>
      </c>
      <c r="H954" s="233"/>
      <c r="I954" s="221"/>
      <c r="J954" s="109">
        <v>0</v>
      </c>
      <c r="K954" s="109"/>
      <c r="L954" s="109"/>
      <c r="M954" s="109">
        <f t="shared" si="78"/>
        <v>0</v>
      </c>
      <c r="N954" s="109"/>
      <c r="O954" s="109"/>
    </row>
    <row r="955" spans="1:15" ht="26.4" outlineLevel="2" x14ac:dyDescent="0.3">
      <c r="A955" s="307"/>
      <c r="B955" s="308" t="s">
        <v>6923</v>
      </c>
      <c r="C955" s="243" t="s">
        <v>31</v>
      </c>
      <c r="D955" s="269">
        <v>1</v>
      </c>
      <c r="E955" s="233">
        <v>0</v>
      </c>
      <c r="F955" s="233"/>
      <c r="G955" s="233">
        <v>0</v>
      </c>
      <c r="H955" s="233"/>
      <c r="I955" s="221"/>
      <c r="J955" s="109">
        <v>0</v>
      </c>
      <c r="K955" s="109"/>
      <c r="L955" s="109"/>
      <c r="M955" s="109">
        <f t="shared" si="78"/>
        <v>0</v>
      </c>
      <c r="N955" s="109"/>
      <c r="O955" s="109"/>
    </row>
    <row r="956" spans="1:15" ht="15.6" outlineLevel="2" x14ac:dyDescent="0.3">
      <c r="A956" s="307"/>
      <c r="B956" s="308" t="s">
        <v>582</v>
      </c>
      <c r="C956" s="243" t="s">
        <v>188</v>
      </c>
      <c r="D956" s="269">
        <v>240</v>
      </c>
      <c r="E956" s="233">
        <v>0</v>
      </c>
      <c r="F956" s="233"/>
      <c r="G956" s="233">
        <v>0</v>
      </c>
      <c r="H956" s="233"/>
      <c r="I956" s="221"/>
      <c r="J956" s="109">
        <v>0</v>
      </c>
      <c r="K956" s="109"/>
      <c r="L956" s="109"/>
      <c r="M956" s="109">
        <f t="shared" si="78"/>
        <v>0</v>
      </c>
      <c r="N956" s="109"/>
      <c r="O956" s="109"/>
    </row>
    <row r="957" spans="1:15" ht="15.6" outlineLevel="2" x14ac:dyDescent="0.3">
      <c r="A957" s="307"/>
      <c r="B957" s="308" t="s">
        <v>583</v>
      </c>
      <c r="C957" s="243" t="s">
        <v>188</v>
      </c>
      <c r="D957" s="269">
        <v>2170</v>
      </c>
      <c r="E957" s="233">
        <v>0</v>
      </c>
      <c r="F957" s="233">
        <f t="shared" ref="F957:F962" si="80">E957*D957</f>
        <v>0</v>
      </c>
      <c r="G957" s="233">
        <v>0</v>
      </c>
      <c r="H957" s="233">
        <f t="shared" ref="H957:H962" si="81">G957*D957</f>
        <v>0</v>
      </c>
      <c r="I957" s="221">
        <f t="shared" si="79"/>
        <v>0</v>
      </c>
      <c r="J957" s="109">
        <v>0</v>
      </c>
      <c r="K957" s="109"/>
      <c r="L957" s="109"/>
      <c r="M957" s="109">
        <f t="shared" si="78"/>
        <v>0</v>
      </c>
      <c r="N957" s="109"/>
      <c r="O957" s="109"/>
    </row>
    <row r="958" spans="1:15" ht="15.6" outlineLevel="2" x14ac:dyDescent="0.3">
      <c r="A958" s="307"/>
      <c r="B958" s="308" t="s">
        <v>584</v>
      </c>
      <c r="C958" s="243" t="s">
        <v>188</v>
      </c>
      <c r="D958" s="269">
        <v>605</v>
      </c>
      <c r="E958" s="233">
        <v>0</v>
      </c>
      <c r="F958" s="233">
        <f t="shared" si="80"/>
        <v>0</v>
      </c>
      <c r="G958" s="233">
        <v>0</v>
      </c>
      <c r="H958" s="233">
        <f t="shared" si="81"/>
        <v>0</v>
      </c>
      <c r="I958" s="221">
        <f t="shared" si="79"/>
        <v>0</v>
      </c>
      <c r="J958" s="109">
        <v>0</v>
      </c>
      <c r="K958" s="109"/>
      <c r="L958" s="109"/>
      <c r="M958" s="109">
        <f t="shared" si="78"/>
        <v>0</v>
      </c>
      <c r="N958" s="109"/>
      <c r="O958" s="109"/>
    </row>
    <row r="959" spans="1:15" ht="15.6" outlineLevel="2" x14ac:dyDescent="0.3">
      <c r="A959" s="307"/>
      <c r="B959" s="308" t="s">
        <v>584</v>
      </c>
      <c r="C959" s="243" t="s">
        <v>188</v>
      </c>
      <c r="D959" s="269">
        <v>665</v>
      </c>
      <c r="E959" s="233">
        <v>0</v>
      </c>
      <c r="F959" s="233">
        <f t="shared" si="80"/>
        <v>0</v>
      </c>
      <c r="G959" s="233">
        <v>0</v>
      </c>
      <c r="H959" s="233">
        <f t="shared" si="81"/>
        <v>0</v>
      </c>
      <c r="I959" s="221">
        <f t="shared" si="79"/>
        <v>0</v>
      </c>
      <c r="J959" s="109">
        <v>0</v>
      </c>
      <c r="K959" s="109"/>
      <c r="L959" s="109"/>
      <c r="M959" s="109">
        <f t="shared" si="78"/>
        <v>0</v>
      </c>
      <c r="N959" s="109"/>
      <c r="O959" s="109"/>
    </row>
    <row r="960" spans="1:15" ht="15.6" outlineLevel="2" x14ac:dyDescent="0.3">
      <c r="A960" s="307"/>
      <c r="B960" s="308" t="s">
        <v>585</v>
      </c>
      <c r="C960" s="243" t="s">
        <v>188</v>
      </c>
      <c r="D960" s="269">
        <v>60</v>
      </c>
      <c r="E960" s="233">
        <v>0</v>
      </c>
      <c r="F960" s="233">
        <f t="shared" si="80"/>
        <v>0</v>
      </c>
      <c r="G960" s="233">
        <v>0</v>
      </c>
      <c r="H960" s="233">
        <f t="shared" si="81"/>
        <v>0</v>
      </c>
      <c r="I960" s="221">
        <f t="shared" si="79"/>
        <v>0</v>
      </c>
      <c r="J960" s="109">
        <v>0</v>
      </c>
      <c r="K960" s="109"/>
      <c r="L960" s="109"/>
      <c r="M960" s="109">
        <f t="shared" si="78"/>
        <v>0</v>
      </c>
      <c r="N960" s="109"/>
      <c r="O960" s="109"/>
    </row>
    <row r="961" spans="1:16" ht="15.6" outlineLevel="2" x14ac:dyDescent="0.3">
      <c r="A961" s="307"/>
      <c r="B961" s="308" t="s">
        <v>586</v>
      </c>
      <c r="C961" s="243" t="s">
        <v>188</v>
      </c>
      <c r="D961" s="269">
        <v>80</v>
      </c>
      <c r="E961" s="233">
        <v>0</v>
      </c>
      <c r="F961" s="233">
        <f t="shared" si="80"/>
        <v>0</v>
      </c>
      <c r="G961" s="233">
        <v>0</v>
      </c>
      <c r="H961" s="233">
        <f t="shared" si="81"/>
        <v>0</v>
      </c>
      <c r="I961" s="221">
        <f t="shared" si="79"/>
        <v>0</v>
      </c>
      <c r="J961" s="109">
        <v>0</v>
      </c>
      <c r="K961" s="109"/>
      <c r="L961" s="109"/>
      <c r="M961" s="109">
        <f t="shared" si="78"/>
        <v>0</v>
      </c>
      <c r="N961" s="109"/>
      <c r="O961" s="109"/>
    </row>
    <row r="962" spans="1:16" ht="15.6" outlineLevel="2" x14ac:dyDescent="0.3">
      <c r="A962" s="307"/>
      <c r="B962" s="308" t="s">
        <v>6924</v>
      </c>
      <c r="C962" s="243" t="s">
        <v>307</v>
      </c>
      <c r="D962" s="269">
        <v>1</v>
      </c>
      <c r="E962" s="233">
        <v>0</v>
      </c>
      <c r="F962" s="233">
        <f t="shared" si="80"/>
        <v>0</v>
      </c>
      <c r="G962" s="233">
        <v>0</v>
      </c>
      <c r="H962" s="233">
        <f t="shared" si="81"/>
        <v>0</v>
      </c>
      <c r="I962" s="221">
        <f t="shared" si="79"/>
        <v>0</v>
      </c>
      <c r="J962" s="109">
        <v>0</v>
      </c>
      <c r="K962" s="109"/>
      <c r="L962" s="109"/>
      <c r="M962" s="109">
        <f t="shared" si="78"/>
        <v>0</v>
      </c>
      <c r="N962" s="109"/>
      <c r="O962" s="109"/>
    </row>
    <row r="963" spans="1:16" ht="15.6" x14ac:dyDescent="0.3">
      <c r="A963" s="339" t="s">
        <v>587</v>
      </c>
      <c r="B963" s="340" t="s">
        <v>588</v>
      </c>
      <c r="C963" s="341"/>
      <c r="D963" s="342"/>
      <c r="E963" s="342"/>
      <c r="F963" s="342">
        <f>SUM(F964:F975)</f>
        <v>583593.1</v>
      </c>
      <c r="G963" s="342"/>
      <c r="H963" s="342">
        <f>SUM(H964:H975)</f>
        <v>7615331.5</v>
      </c>
      <c r="I963" s="343">
        <f>SUM(I964:I975)</f>
        <v>8198924.5999999996</v>
      </c>
      <c r="J963" s="344"/>
      <c r="K963" s="344"/>
      <c r="L963" s="345"/>
      <c r="M963" s="345"/>
      <c r="N963" s="345"/>
      <c r="O963" s="345"/>
    </row>
    <row r="964" spans="1:16" ht="15.6" outlineLevel="1" x14ac:dyDescent="0.3">
      <c r="A964" s="381"/>
      <c r="B964" s="380" t="s">
        <v>589</v>
      </c>
      <c r="C964" s="117" t="s">
        <v>31</v>
      </c>
      <c r="D964" s="116">
        <v>1</v>
      </c>
      <c r="E964" s="109">
        <v>7074</v>
      </c>
      <c r="F964" s="109">
        <f t="shared" ref="F964:F969" si="82">E964*D964</f>
        <v>7074</v>
      </c>
      <c r="G964" s="109">
        <v>114039.90000000001</v>
      </c>
      <c r="H964" s="109">
        <f t="shared" ref="H964:H969" si="83">G964*D964</f>
        <v>114039.90000000001</v>
      </c>
      <c r="I964" s="221">
        <f>H964+F964</f>
        <v>121113.90000000001</v>
      </c>
      <c r="J964" s="109">
        <v>7074</v>
      </c>
      <c r="K964" s="109"/>
      <c r="L964" s="109"/>
      <c r="M964" s="109">
        <f t="shared" ref="M964:M975" si="84">G964</f>
        <v>114039.90000000001</v>
      </c>
      <c r="N964" s="109"/>
      <c r="O964" s="109"/>
    </row>
    <row r="965" spans="1:16" ht="26.4" outlineLevel="1" x14ac:dyDescent="0.3">
      <c r="A965" s="381"/>
      <c r="B965" s="380" t="s">
        <v>590</v>
      </c>
      <c r="C965" s="117" t="s">
        <v>199</v>
      </c>
      <c r="D965" s="116">
        <v>170</v>
      </c>
      <c r="E965" s="109">
        <v>232</v>
      </c>
      <c r="F965" s="109">
        <f t="shared" si="82"/>
        <v>39440</v>
      </c>
      <c r="G965" s="109">
        <v>754</v>
      </c>
      <c r="H965" s="109">
        <f t="shared" si="83"/>
        <v>128180</v>
      </c>
      <c r="I965" s="221">
        <f t="shared" ref="I965:I975" si="85">H965+F965</f>
        <v>167620</v>
      </c>
      <c r="J965" s="253">
        <v>232</v>
      </c>
      <c r="K965" s="253">
        <f>'ВСЕ СМЕТЫ КДС'!G6972</f>
        <v>199.51958347775997</v>
      </c>
      <c r="L965" s="153">
        <f>((J965/(K965/100))-100)/100</f>
        <v>0.16279312514633701</v>
      </c>
      <c r="M965" s="107">
        <v>754</v>
      </c>
      <c r="N965" s="107">
        <f>'ВСЕ СМЕТЫ КДС'!G6968</f>
        <v>511.66949185355304</v>
      </c>
      <c r="O965" s="153">
        <f>((M965/(N965/100))-100)/100</f>
        <v>0.47360749859951651</v>
      </c>
      <c r="P965" s="181"/>
    </row>
    <row r="966" spans="1:16" ht="26.4" outlineLevel="1" x14ac:dyDescent="0.3">
      <c r="A966" s="381"/>
      <c r="B966" s="380" t="s">
        <v>591</v>
      </c>
      <c r="C966" s="117" t="s">
        <v>199</v>
      </c>
      <c r="D966" s="116">
        <v>400</v>
      </c>
      <c r="E966" s="109">
        <v>182</v>
      </c>
      <c r="F966" s="109">
        <f t="shared" si="82"/>
        <v>72800</v>
      </c>
      <c r="G966" s="109">
        <v>209</v>
      </c>
      <c r="H966" s="109">
        <f t="shared" si="83"/>
        <v>83600</v>
      </c>
      <c r="I966" s="221">
        <f t="shared" si="85"/>
        <v>156400</v>
      </c>
      <c r="J966" s="253">
        <v>182</v>
      </c>
      <c r="K966" s="253">
        <f>'ВСЕ СМЕТЫ КДС'!G6963</f>
        <v>151.26581595340798</v>
      </c>
      <c r="L966" s="153">
        <f>((J966/(K966/100))-100)/100</f>
        <v>0.20317997065548896</v>
      </c>
      <c r="M966" s="107">
        <v>209</v>
      </c>
      <c r="N966" s="107">
        <f>'ВСЕ СМЕТЫ КДС'!G6959</f>
        <v>149.14180678350672</v>
      </c>
      <c r="O966" s="153">
        <f>((M966/(N966/100))-100)/100</f>
        <v>0.40135086537729192</v>
      </c>
      <c r="P966" s="181"/>
    </row>
    <row r="967" spans="1:16" ht="26.4" outlineLevel="1" x14ac:dyDescent="0.3">
      <c r="A967" s="381"/>
      <c r="B967" s="380" t="s">
        <v>592</v>
      </c>
      <c r="C967" s="117" t="s">
        <v>31</v>
      </c>
      <c r="D967" s="116">
        <v>186</v>
      </c>
      <c r="E967" s="109">
        <v>1865</v>
      </c>
      <c r="F967" s="109">
        <f t="shared" si="82"/>
        <v>346890</v>
      </c>
      <c r="G967" s="109">
        <v>37760</v>
      </c>
      <c r="H967" s="109">
        <f t="shared" si="83"/>
        <v>7023360</v>
      </c>
      <c r="I967" s="221">
        <f t="shared" si="85"/>
        <v>7370250</v>
      </c>
      <c r="J967" s="253">
        <v>1865</v>
      </c>
      <c r="K967" s="253">
        <f>'ВСЕ СМЕТЫ КДС'!G7250</f>
        <v>1440.6480092903225</v>
      </c>
      <c r="L967" s="153">
        <f>((J967/(K967/100))-100)/100</f>
        <v>0.294556330188328</v>
      </c>
      <c r="M967" s="107">
        <v>37760</v>
      </c>
      <c r="N967" s="107">
        <f>'ВСЕ СМЕТЫ КДС'!G7255</f>
        <v>43750.635274509215</v>
      </c>
      <c r="O967" s="153">
        <f>((M967/(N967/100))-100)/100</f>
        <v>-0.13692681802039089</v>
      </c>
    </row>
    <row r="968" spans="1:16" ht="15.6" outlineLevel="1" x14ac:dyDescent="0.3">
      <c r="A968" s="381"/>
      <c r="B968" s="380" t="s">
        <v>593</v>
      </c>
      <c r="C968" s="117" t="s">
        <v>31</v>
      </c>
      <c r="D968" s="116">
        <v>12</v>
      </c>
      <c r="E968" s="109">
        <v>2620</v>
      </c>
      <c r="F968" s="109">
        <f t="shared" si="82"/>
        <v>31440</v>
      </c>
      <c r="G968" s="109">
        <v>16374.800000000001</v>
      </c>
      <c r="H968" s="109">
        <f t="shared" si="83"/>
        <v>196497.6</v>
      </c>
      <c r="I968" s="221">
        <f t="shared" si="85"/>
        <v>227937.6</v>
      </c>
      <c r="J968" s="253">
        <v>2620</v>
      </c>
      <c r="K968" s="253">
        <v>16105</v>
      </c>
      <c r="L968" s="153">
        <f>((J968/(K968/100))-100)/100</f>
        <v>-0.83731760322881088</v>
      </c>
      <c r="M968" s="107">
        <f>G968</f>
        <v>16374.800000000001</v>
      </c>
      <c r="N968" s="107">
        <v>16375</v>
      </c>
      <c r="O968" s="153">
        <f>((M968/(N968/100))-100)/100</f>
        <v>-1.2213740457980293E-5</v>
      </c>
    </row>
    <row r="969" spans="1:16" ht="26.4" outlineLevel="1" x14ac:dyDescent="0.3">
      <c r="A969" s="381"/>
      <c r="B969" s="380" t="s">
        <v>594</v>
      </c>
      <c r="C969" s="117" t="s">
        <v>307</v>
      </c>
      <c r="D969" s="116">
        <v>570</v>
      </c>
      <c r="E969" s="109">
        <v>95.63000000000001</v>
      </c>
      <c r="F969" s="109">
        <f t="shared" si="82"/>
        <v>54509.100000000006</v>
      </c>
      <c r="G969" s="109">
        <v>122.2</v>
      </c>
      <c r="H969" s="109">
        <f t="shared" si="83"/>
        <v>69654</v>
      </c>
      <c r="I969" s="221">
        <f>H969+F969</f>
        <v>124163.1</v>
      </c>
      <c r="J969" s="109">
        <v>95.63000000000001</v>
      </c>
      <c r="K969" s="109"/>
      <c r="L969" s="109"/>
      <c r="M969" s="109">
        <f>G969</f>
        <v>122.2</v>
      </c>
      <c r="N969" s="109"/>
      <c r="O969" s="109"/>
    </row>
    <row r="970" spans="1:16" ht="26.4" outlineLevel="2" x14ac:dyDescent="0.3">
      <c r="A970" s="381"/>
      <c r="B970" s="380" t="s">
        <v>595</v>
      </c>
      <c r="C970" s="117" t="s">
        <v>199</v>
      </c>
      <c r="D970" s="116">
        <v>350</v>
      </c>
      <c r="E970" s="109"/>
      <c r="F970" s="109"/>
      <c r="G970" s="109"/>
      <c r="H970" s="109"/>
      <c r="I970" s="221"/>
      <c r="J970" s="109">
        <v>0</v>
      </c>
      <c r="K970" s="109"/>
      <c r="L970" s="109"/>
      <c r="M970" s="109">
        <f t="shared" si="84"/>
        <v>0</v>
      </c>
      <c r="N970" s="109"/>
      <c r="O970" s="109"/>
    </row>
    <row r="971" spans="1:16" ht="15.6" outlineLevel="2" x14ac:dyDescent="0.3">
      <c r="A971" s="381"/>
      <c r="B971" s="380" t="s">
        <v>299</v>
      </c>
      <c r="C971" s="117" t="s">
        <v>31</v>
      </c>
      <c r="D971" s="116">
        <v>350</v>
      </c>
      <c r="E971" s="109"/>
      <c r="F971" s="109"/>
      <c r="G971" s="109"/>
      <c r="H971" s="109"/>
      <c r="I971" s="221"/>
      <c r="J971" s="109">
        <v>0</v>
      </c>
      <c r="K971" s="109"/>
      <c r="L971" s="109"/>
      <c r="M971" s="109">
        <f t="shared" si="84"/>
        <v>0</v>
      </c>
      <c r="N971" s="109"/>
      <c r="O971" s="109"/>
    </row>
    <row r="972" spans="1:16" ht="15.6" outlineLevel="2" x14ac:dyDescent="0.3">
      <c r="A972" s="381"/>
      <c r="B972" s="380" t="s">
        <v>596</v>
      </c>
      <c r="C972" s="117" t="s">
        <v>31</v>
      </c>
      <c r="D972" s="116">
        <v>10</v>
      </c>
      <c r="E972" s="109"/>
      <c r="F972" s="109"/>
      <c r="G972" s="109"/>
      <c r="H972" s="109"/>
      <c r="I972" s="221"/>
      <c r="J972" s="109">
        <v>0</v>
      </c>
      <c r="K972" s="109"/>
      <c r="L972" s="109"/>
      <c r="M972" s="109">
        <f t="shared" si="84"/>
        <v>0</v>
      </c>
      <c r="N972" s="109"/>
      <c r="O972" s="109"/>
    </row>
    <row r="973" spans="1:16" ht="15.6" outlineLevel="2" x14ac:dyDescent="0.3">
      <c r="A973" s="381"/>
      <c r="B973" s="380" t="s">
        <v>597</v>
      </c>
      <c r="C973" s="117" t="s">
        <v>31</v>
      </c>
      <c r="D973" s="116">
        <v>700</v>
      </c>
      <c r="E973" s="109"/>
      <c r="F973" s="109"/>
      <c r="G973" s="109"/>
      <c r="H973" s="109"/>
      <c r="I973" s="221"/>
      <c r="J973" s="109">
        <v>0</v>
      </c>
      <c r="K973" s="109"/>
      <c r="L973" s="109"/>
      <c r="M973" s="109">
        <f t="shared" si="84"/>
        <v>0</v>
      </c>
      <c r="N973" s="109"/>
      <c r="O973" s="109"/>
    </row>
    <row r="974" spans="1:16" ht="15.6" outlineLevel="2" x14ac:dyDescent="0.3">
      <c r="A974" s="381"/>
      <c r="B974" s="380" t="s">
        <v>598</v>
      </c>
      <c r="C974" s="117" t="s">
        <v>31</v>
      </c>
      <c r="D974" s="116">
        <v>960</v>
      </c>
      <c r="E974" s="109"/>
      <c r="F974" s="109"/>
      <c r="G974" s="109"/>
      <c r="H974" s="109"/>
      <c r="I974" s="221"/>
      <c r="J974" s="109">
        <v>0</v>
      </c>
      <c r="K974" s="109"/>
      <c r="L974" s="109"/>
      <c r="M974" s="109">
        <f t="shared" si="84"/>
        <v>0</v>
      </c>
      <c r="N974" s="109"/>
      <c r="O974" s="109"/>
    </row>
    <row r="975" spans="1:16" ht="15.6" outlineLevel="1" x14ac:dyDescent="0.3">
      <c r="A975" s="381"/>
      <c r="B975" s="380" t="s">
        <v>560</v>
      </c>
      <c r="C975" s="117" t="s">
        <v>307</v>
      </c>
      <c r="D975" s="116">
        <v>1</v>
      </c>
      <c r="E975" s="109">
        <v>31440</v>
      </c>
      <c r="F975" s="109">
        <f>E975*D975</f>
        <v>31440</v>
      </c>
      <c r="G975" s="109">
        <v>0</v>
      </c>
      <c r="H975" s="109">
        <f>G975*D975</f>
        <v>0</v>
      </c>
      <c r="I975" s="221">
        <f t="shared" si="85"/>
        <v>31440</v>
      </c>
      <c r="J975" s="109">
        <v>31440</v>
      </c>
      <c r="K975" s="109"/>
      <c r="L975" s="109"/>
      <c r="M975" s="109">
        <f t="shared" si="84"/>
        <v>0</v>
      </c>
      <c r="N975" s="109"/>
      <c r="O975" s="109"/>
    </row>
    <row r="976" spans="1:16" ht="15.6" x14ac:dyDescent="0.3">
      <c r="A976" s="339" t="s">
        <v>599</v>
      </c>
      <c r="B976" s="340" t="s">
        <v>600</v>
      </c>
      <c r="C976" s="341"/>
      <c r="D976" s="342"/>
      <c r="E976" s="342"/>
      <c r="F976" s="342">
        <f>F977+F1011+F1012+F1023+F1041+F1054</f>
        <v>2081673.6028500001</v>
      </c>
      <c r="G976" s="342"/>
      <c r="H976" s="342">
        <f>H977+H1011+H1012+H1023+H1041+H1054</f>
        <v>2823576.9499240001</v>
      </c>
      <c r="I976" s="343">
        <f>I977+I1011+I1012+I1023+I1041+I1054</f>
        <v>4905250.552774</v>
      </c>
      <c r="J976" s="344"/>
      <c r="K976" s="344"/>
      <c r="L976" s="345"/>
      <c r="M976" s="345"/>
      <c r="N976" s="345"/>
      <c r="O976" s="345"/>
    </row>
    <row r="977" spans="1:15" ht="21" customHeight="1" outlineLevel="1" x14ac:dyDescent="0.3">
      <c r="A977" s="378"/>
      <c r="B977" s="349" t="s">
        <v>6925</v>
      </c>
      <c r="C977" s="378" t="s">
        <v>855</v>
      </c>
      <c r="D977" s="383">
        <v>2.2000000000000002</v>
      </c>
      <c r="E977" s="377">
        <v>117100.30454545454</v>
      </c>
      <c r="F977" s="377">
        <f>E977*D977</f>
        <v>257620.67</v>
      </c>
      <c r="G977" s="377">
        <v>208116.40909090909</v>
      </c>
      <c r="H977" s="377">
        <f>G977*D977</f>
        <v>457856.10000000003</v>
      </c>
      <c r="I977" s="377">
        <f>H977+F977</f>
        <v>715476.77</v>
      </c>
      <c r="J977" s="338">
        <v>117100.30454545454</v>
      </c>
      <c r="K977" s="338"/>
      <c r="L977" s="382"/>
      <c r="M977" s="382">
        <f>G977</f>
        <v>208116.40909090909</v>
      </c>
      <c r="N977" s="382"/>
      <c r="O977" s="382"/>
    </row>
    <row r="978" spans="1:15" ht="15.6" outlineLevel="3" x14ac:dyDescent="0.3">
      <c r="A978" s="99">
        <v>1</v>
      </c>
      <c r="B978" s="275" t="s">
        <v>601</v>
      </c>
      <c r="C978" s="99" t="s">
        <v>855</v>
      </c>
      <c r="D978" s="310">
        <v>2.2000000000000002</v>
      </c>
      <c r="E978" s="109"/>
      <c r="F978" s="109"/>
      <c r="G978" s="109"/>
      <c r="H978" s="109"/>
      <c r="I978" s="221"/>
      <c r="J978" s="109"/>
      <c r="K978" s="109"/>
      <c r="L978" s="109"/>
      <c r="M978" s="109"/>
      <c r="N978" s="109"/>
      <c r="O978" s="109"/>
    </row>
    <row r="979" spans="1:15" ht="26.4" outlineLevel="3" x14ac:dyDescent="0.3">
      <c r="A979" s="99">
        <v>2</v>
      </c>
      <c r="B979" s="275" t="s">
        <v>6861</v>
      </c>
      <c r="C979" s="99" t="s">
        <v>855</v>
      </c>
      <c r="D979" s="310">
        <v>0.48299999999999998</v>
      </c>
      <c r="E979" s="109"/>
      <c r="F979" s="109"/>
      <c r="G979" s="109"/>
      <c r="H979" s="109"/>
      <c r="I979" s="221"/>
      <c r="J979" s="109"/>
      <c r="K979" s="109"/>
      <c r="L979" s="109"/>
      <c r="M979" s="109"/>
      <c r="N979" s="109"/>
      <c r="O979" s="109"/>
    </row>
    <row r="980" spans="1:15" ht="15.6" outlineLevel="3" x14ac:dyDescent="0.3">
      <c r="A980" s="99">
        <v>3</v>
      </c>
      <c r="B980" s="275" t="s">
        <v>602</v>
      </c>
      <c r="C980" s="99" t="s">
        <v>855</v>
      </c>
      <c r="D980" s="310">
        <v>3.1E-2</v>
      </c>
      <c r="E980" s="109"/>
      <c r="F980" s="109"/>
      <c r="G980" s="109"/>
      <c r="H980" s="109"/>
      <c r="I980" s="221"/>
      <c r="J980" s="109"/>
      <c r="K980" s="109"/>
      <c r="L980" s="109"/>
      <c r="M980" s="109"/>
      <c r="N980" s="109"/>
      <c r="O980" s="109"/>
    </row>
    <row r="981" spans="1:15" ht="15.6" outlineLevel="3" x14ac:dyDescent="0.3">
      <c r="A981" s="99">
        <v>4</v>
      </c>
      <c r="B981" s="275" t="s">
        <v>603</v>
      </c>
      <c r="C981" s="99" t="s">
        <v>855</v>
      </c>
      <c r="D981" s="310">
        <v>0.05</v>
      </c>
      <c r="E981" s="109"/>
      <c r="F981" s="109"/>
      <c r="G981" s="109"/>
      <c r="H981" s="109"/>
      <c r="I981" s="221"/>
      <c r="J981" s="109"/>
      <c r="K981" s="109"/>
      <c r="L981" s="109"/>
      <c r="M981" s="109"/>
      <c r="N981" s="109"/>
      <c r="O981" s="109"/>
    </row>
    <row r="982" spans="1:15" ht="15.6" outlineLevel="3" x14ac:dyDescent="0.3">
      <c r="A982" s="99">
        <v>5</v>
      </c>
      <c r="B982" s="275" t="s">
        <v>604</v>
      </c>
      <c r="C982" s="99" t="s">
        <v>855</v>
      </c>
      <c r="D982" s="310">
        <v>0.4</v>
      </c>
      <c r="E982" s="109"/>
      <c r="F982" s="109"/>
      <c r="G982" s="109"/>
      <c r="H982" s="109"/>
      <c r="I982" s="221"/>
      <c r="J982" s="109"/>
      <c r="K982" s="109"/>
      <c r="L982" s="109"/>
      <c r="M982" s="109"/>
      <c r="N982" s="109"/>
      <c r="O982" s="109"/>
    </row>
    <row r="983" spans="1:15" ht="15.6" outlineLevel="3" x14ac:dyDescent="0.3">
      <c r="A983" s="99">
        <v>6</v>
      </c>
      <c r="B983" s="275" t="s">
        <v>605</v>
      </c>
      <c r="C983" s="99" t="s">
        <v>855</v>
      </c>
      <c r="D983" s="310">
        <v>0.04</v>
      </c>
      <c r="E983" s="109"/>
      <c r="F983" s="109"/>
      <c r="G983" s="109"/>
      <c r="H983" s="109"/>
      <c r="I983" s="221"/>
      <c r="J983" s="109"/>
      <c r="K983" s="109"/>
      <c r="L983" s="109"/>
      <c r="M983" s="109"/>
      <c r="N983" s="109"/>
      <c r="O983" s="109"/>
    </row>
    <row r="984" spans="1:15" ht="15.6" outlineLevel="3" x14ac:dyDescent="0.3">
      <c r="A984" s="99">
        <v>7</v>
      </c>
      <c r="B984" s="275" t="s">
        <v>6862</v>
      </c>
      <c r="C984" s="99" t="s">
        <v>855</v>
      </c>
      <c r="D984" s="310">
        <v>0.188</v>
      </c>
      <c r="E984" s="109"/>
      <c r="F984" s="109"/>
      <c r="G984" s="109"/>
      <c r="H984" s="109"/>
      <c r="I984" s="221"/>
      <c r="J984" s="109"/>
      <c r="K984" s="109"/>
      <c r="L984" s="109"/>
      <c r="M984" s="109"/>
      <c r="N984" s="109"/>
      <c r="O984" s="109"/>
    </row>
    <row r="985" spans="1:15" ht="15.6" outlineLevel="3" x14ac:dyDescent="0.3">
      <c r="A985" s="99">
        <v>8</v>
      </c>
      <c r="B985" s="275" t="s">
        <v>606</v>
      </c>
      <c r="C985" s="99" t="s">
        <v>855</v>
      </c>
      <c r="D985" s="310">
        <v>0.89</v>
      </c>
      <c r="E985" s="109"/>
      <c r="F985" s="109"/>
      <c r="G985" s="109"/>
      <c r="H985" s="109"/>
      <c r="I985" s="221"/>
      <c r="J985" s="109"/>
      <c r="K985" s="109"/>
      <c r="L985" s="109"/>
      <c r="M985" s="109"/>
      <c r="N985" s="109"/>
      <c r="O985" s="109"/>
    </row>
    <row r="986" spans="1:15" ht="15.6" outlineLevel="3" x14ac:dyDescent="0.3">
      <c r="A986" s="99">
        <v>9</v>
      </c>
      <c r="B986" s="275" t="s">
        <v>607</v>
      </c>
      <c r="C986" s="99" t="s">
        <v>855</v>
      </c>
      <c r="D986" s="310">
        <v>1E-3</v>
      </c>
      <c r="E986" s="109"/>
      <c r="F986" s="109"/>
      <c r="G986" s="109"/>
      <c r="H986" s="109"/>
      <c r="I986" s="221"/>
      <c r="J986" s="109"/>
      <c r="K986" s="109"/>
      <c r="L986" s="109"/>
      <c r="M986" s="109"/>
      <c r="N986" s="109"/>
      <c r="O986" s="109"/>
    </row>
    <row r="987" spans="1:15" ht="15.6" outlineLevel="3" x14ac:dyDescent="0.3">
      <c r="A987" s="99">
        <v>10</v>
      </c>
      <c r="B987" s="275" t="s">
        <v>6863</v>
      </c>
      <c r="C987" s="99" t="s">
        <v>855</v>
      </c>
      <c r="D987" s="310">
        <v>8.2000000000000003E-2</v>
      </c>
      <c r="E987" s="109"/>
      <c r="F987" s="109"/>
      <c r="G987" s="109"/>
      <c r="H987" s="109"/>
      <c r="I987" s="221"/>
      <c r="J987" s="109"/>
      <c r="K987" s="109"/>
      <c r="L987" s="109"/>
      <c r="M987" s="109"/>
      <c r="N987" s="109"/>
      <c r="O987" s="109"/>
    </row>
    <row r="988" spans="1:15" ht="15.6" outlineLevel="3" x14ac:dyDescent="0.3">
      <c r="A988" s="99">
        <v>11</v>
      </c>
      <c r="B988" s="275" t="s">
        <v>608</v>
      </c>
      <c r="C988" s="99" t="s">
        <v>855</v>
      </c>
      <c r="D988" s="310">
        <v>2E-3</v>
      </c>
      <c r="E988" s="109"/>
      <c r="F988" s="109"/>
      <c r="G988" s="109"/>
      <c r="H988" s="109"/>
      <c r="I988" s="221"/>
      <c r="J988" s="109"/>
      <c r="K988" s="109"/>
      <c r="L988" s="109"/>
      <c r="M988" s="109"/>
      <c r="N988" s="109"/>
      <c r="O988" s="109"/>
    </row>
    <row r="989" spans="1:15" ht="15.6" outlineLevel="3" x14ac:dyDescent="0.3">
      <c r="A989" s="99">
        <v>12</v>
      </c>
      <c r="B989" s="275" t="s">
        <v>609</v>
      </c>
      <c r="C989" s="99" t="s">
        <v>855</v>
      </c>
      <c r="D989" s="310">
        <v>1.4999999999999999E-2</v>
      </c>
      <c r="E989" s="109"/>
      <c r="F989" s="109"/>
      <c r="G989" s="109"/>
      <c r="H989" s="109"/>
      <c r="I989" s="221"/>
      <c r="J989" s="109"/>
      <c r="K989" s="109"/>
      <c r="L989" s="109"/>
      <c r="M989" s="109"/>
      <c r="N989" s="109"/>
      <c r="O989" s="109"/>
    </row>
    <row r="990" spans="1:15" ht="15.6" outlineLevel="3" x14ac:dyDescent="0.3">
      <c r="A990" s="99">
        <v>13</v>
      </c>
      <c r="B990" s="275" t="s">
        <v>610</v>
      </c>
      <c r="C990" s="99" t="s">
        <v>855</v>
      </c>
      <c r="D990" s="310">
        <v>6.0000000000000001E-3</v>
      </c>
      <c r="E990" s="109"/>
      <c r="F990" s="109"/>
      <c r="G990" s="109"/>
      <c r="H990" s="109"/>
      <c r="I990" s="221"/>
      <c r="J990" s="109"/>
      <c r="K990" s="109"/>
      <c r="L990" s="109"/>
      <c r="M990" s="109"/>
      <c r="N990" s="109"/>
      <c r="O990" s="109"/>
    </row>
    <row r="991" spans="1:15" ht="15.6" outlineLevel="3" x14ac:dyDescent="0.3">
      <c r="A991" s="99">
        <v>14</v>
      </c>
      <c r="B991" s="275" t="s">
        <v>611</v>
      </c>
      <c r="C991" s="99" t="s">
        <v>855</v>
      </c>
      <c r="D991" s="310">
        <v>0.02</v>
      </c>
      <c r="E991" s="109"/>
      <c r="F991" s="109"/>
      <c r="G991" s="109"/>
      <c r="H991" s="109"/>
      <c r="I991" s="221"/>
      <c r="J991" s="109"/>
      <c r="K991" s="109"/>
      <c r="L991" s="109"/>
      <c r="M991" s="109"/>
      <c r="N991" s="109"/>
      <c r="O991" s="109"/>
    </row>
    <row r="992" spans="1:15" ht="15.6" outlineLevel="3" x14ac:dyDescent="0.3">
      <c r="A992" s="99">
        <v>15</v>
      </c>
      <c r="B992" s="275" t="s">
        <v>160</v>
      </c>
      <c r="C992" s="99" t="s">
        <v>6814</v>
      </c>
      <c r="D992" s="127">
        <v>59.8</v>
      </c>
      <c r="E992" s="109"/>
      <c r="F992" s="109"/>
      <c r="G992" s="109"/>
      <c r="H992" s="109"/>
      <c r="I992" s="221"/>
      <c r="J992" s="109"/>
      <c r="K992" s="109"/>
      <c r="L992" s="109"/>
      <c r="M992" s="109"/>
      <c r="N992" s="109"/>
      <c r="O992" s="109"/>
    </row>
    <row r="993" spans="1:15" ht="15.6" outlineLevel="3" x14ac:dyDescent="0.3">
      <c r="A993" s="99">
        <v>16</v>
      </c>
      <c r="B993" s="275" t="s">
        <v>612</v>
      </c>
      <c r="C993" s="99" t="s">
        <v>6814</v>
      </c>
      <c r="D993" s="127">
        <v>59.8</v>
      </c>
      <c r="E993" s="109"/>
      <c r="F993" s="109"/>
      <c r="G993" s="109"/>
      <c r="H993" s="109"/>
      <c r="I993" s="221"/>
      <c r="J993" s="109"/>
      <c r="K993" s="109"/>
      <c r="L993" s="109"/>
      <c r="M993" s="109"/>
      <c r="N993" s="109"/>
      <c r="O993" s="109"/>
    </row>
    <row r="994" spans="1:15" ht="15.6" outlineLevel="3" x14ac:dyDescent="0.3">
      <c r="A994" s="99">
        <v>17</v>
      </c>
      <c r="B994" s="275" t="s">
        <v>613</v>
      </c>
      <c r="C994" s="99" t="s">
        <v>6814</v>
      </c>
      <c r="D994" s="127">
        <v>59.8</v>
      </c>
      <c r="E994" s="109"/>
      <c r="F994" s="109"/>
      <c r="G994" s="109"/>
      <c r="H994" s="109"/>
      <c r="I994" s="221"/>
      <c r="J994" s="109"/>
      <c r="K994" s="109"/>
      <c r="L994" s="109"/>
      <c r="M994" s="109"/>
      <c r="N994" s="109"/>
      <c r="O994" s="109"/>
    </row>
    <row r="995" spans="1:15" ht="26.4" outlineLevel="3" x14ac:dyDescent="0.3">
      <c r="A995" s="99">
        <v>18</v>
      </c>
      <c r="B995" s="275" t="s">
        <v>614</v>
      </c>
      <c r="C995" s="99" t="s">
        <v>31</v>
      </c>
      <c r="D995" s="127">
        <v>44</v>
      </c>
      <c r="E995" s="109"/>
      <c r="F995" s="109"/>
      <c r="G995" s="109"/>
      <c r="H995" s="109"/>
      <c r="I995" s="221"/>
      <c r="J995" s="109"/>
      <c r="K995" s="109"/>
      <c r="L995" s="109"/>
      <c r="M995" s="109"/>
      <c r="N995" s="109"/>
      <c r="O995" s="109"/>
    </row>
    <row r="996" spans="1:15" ht="15.6" outlineLevel="3" x14ac:dyDescent="0.3">
      <c r="A996" s="99">
        <v>19</v>
      </c>
      <c r="B996" s="275" t="s">
        <v>615</v>
      </c>
      <c r="C996" s="99" t="s">
        <v>31</v>
      </c>
      <c r="D996" s="127">
        <v>65</v>
      </c>
      <c r="E996" s="109"/>
      <c r="F996" s="109"/>
      <c r="G996" s="109"/>
      <c r="H996" s="109"/>
      <c r="I996" s="221"/>
      <c r="J996" s="109"/>
      <c r="K996" s="109"/>
      <c r="L996" s="109"/>
      <c r="M996" s="109"/>
      <c r="N996" s="109"/>
      <c r="O996" s="109"/>
    </row>
    <row r="997" spans="1:15" ht="26.4" outlineLevel="2" x14ac:dyDescent="0.3">
      <c r="A997" s="99">
        <v>1</v>
      </c>
      <c r="B997" s="278" t="s">
        <v>6926</v>
      </c>
      <c r="C997" s="99" t="s">
        <v>6814</v>
      </c>
      <c r="D997" s="127">
        <v>100</v>
      </c>
      <c r="E997" s="109">
        <v>0</v>
      </c>
      <c r="F997" s="109"/>
      <c r="G997" s="109">
        <v>0</v>
      </c>
      <c r="H997" s="109"/>
      <c r="I997" s="221"/>
      <c r="J997" s="109">
        <v>0</v>
      </c>
      <c r="K997" s="109"/>
      <c r="L997" s="109"/>
      <c r="M997" s="109">
        <f>G997</f>
        <v>0</v>
      </c>
      <c r="N997" s="109"/>
      <c r="O997" s="109"/>
    </row>
    <row r="998" spans="1:15" ht="15.6" outlineLevel="2" x14ac:dyDescent="0.3">
      <c r="A998" s="99">
        <v>2</v>
      </c>
      <c r="B998" s="275" t="s">
        <v>616</v>
      </c>
      <c r="C998" s="99" t="s">
        <v>31</v>
      </c>
      <c r="D998" s="127">
        <v>3</v>
      </c>
      <c r="E998" s="109"/>
      <c r="F998" s="109"/>
      <c r="G998" s="109"/>
      <c r="H998" s="109"/>
      <c r="I998" s="221"/>
      <c r="J998" s="109"/>
      <c r="K998" s="109"/>
      <c r="L998" s="109"/>
      <c r="M998" s="109"/>
      <c r="N998" s="109"/>
      <c r="O998" s="109"/>
    </row>
    <row r="999" spans="1:15" ht="26.4" outlineLevel="2" x14ac:dyDescent="0.3">
      <c r="A999" s="99">
        <v>3</v>
      </c>
      <c r="B999" s="275" t="s">
        <v>617</v>
      </c>
      <c r="C999" s="99" t="s">
        <v>31</v>
      </c>
      <c r="D999" s="127">
        <v>1</v>
      </c>
      <c r="E999" s="109"/>
      <c r="F999" s="109"/>
      <c r="G999" s="109"/>
      <c r="H999" s="109"/>
      <c r="I999" s="221"/>
      <c r="J999" s="109"/>
      <c r="K999" s="109"/>
      <c r="L999" s="109"/>
      <c r="M999" s="109"/>
      <c r="N999" s="109"/>
      <c r="O999" s="109"/>
    </row>
    <row r="1000" spans="1:15" ht="26.4" outlineLevel="2" x14ac:dyDescent="0.3">
      <c r="A1000" s="99">
        <v>4</v>
      </c>
      <c r="B1000" s="275" t="s">
        <v>618</v>
      </c>
      <c r="C1000" s="99" t="s">
        <v>31</v>
      </c>
      <c r="D1000" s="127">
        <v>2</v>
      </c>
      <c r="E1000" s="109"/>
      <c r="F1000" s="109"/>
      <c r="G1000" s="109"/>
      <c r="H1000" s="109"/>
      <c r="I1000" s="221"/>
      <c r="J1000" s="109"/>
      <c r="K1000" s="109"/>
      <c r="L1000" s="109"/>
      <c r="M1000" s="109"/>
      <c r="N1000" s="109"/>
      <c r="O1000" s="109"/>
    </row>
    <row r="1001" spans="1:15" ht="15.6" outlineLevel="2" x14ac:dyDescent="0.3">
      <c r="A1001" s="99">
        <v>5</v>
      </c>
      <c r="B1001" s="275" t="s">
        <v>619</v>
      </c>
      <c r="C1001" s="99" t="s">
        <v>6814</v>
      </c>
      <c r="D1001" s="127">
        <v>75.569999999999993</v>
      </c>
      <c r="E1001" s="109"/>
      <c r="F1001" s="109"/>
      <c r="G1001" s="109"/>
      <c r="H1001" s="109"/>
      <c r="I1001" s="221"/>
      <c r="J1001" s="109"/>
      <c r="K1001" s="109"/>
      <c r="L1001" s="109"/>
      <c r="M1001" s="109"/>
      <c r="N1001" s="109"/>
      <c r="O1001" s="109"/>
    </row>
    <row r="1002" spans="1:15" ht="15.6" outlineLevel="2" x14ac:dyDescent="0.3">
      <c r="A1002" s="99">
        <v>6</v>
      </c>
      <c r="B1002" s="275" t="s">
        <v>620</v>
      </c>
      <c r="C1002" s="99" t="s">
        <v>6814</v>
      </c>
      <c r="D1002" s="127">
        <v>12.5</v>
      </c>
      <c r="E1002" s="109"/>
      <c r="F1002" s="109"/>
      <c r="G1002" s="109"/>
      <c r="H1002" s="109"/>
      <c r="I1002" s="221"/>
      <c r="J1002" s="109"/>
      <c r="K1002" s="109"/>
      <c r="L1002" s="109"/>
      <c r="M1002" s="109"/>
      <c r="N1002" s="109"/>
      <c r="O1002" s="109"/>
    </row>
    <row r="1003" spans="1:15" ht="15.6" outlineLevel="2" x14ac:dyDescent="0.3">
      <c r="A1003" s="99">
        <v>7</v>
      </c>
      <c r="B1003" s="275" t="s">
        <v>621</v>
      </c>
      <c r="C1003" s="99" t="s">
        <v>31</v>
      </c>
      <c r="D1003" s="127">
        <v>200</v>
      </c>
      <c r="E1003" s="109"/>
      <c r="F1003" s="109"/>
      <c r="G1003" s="109"/>
      <c r="H1003" s="109"/>
      <c r="I1003" s="221"/>
      <c r="J1003" s="109"/>
      <c r="K1003" s="109"/>
      <c r="L1003" s="109"/>
      <c r="M1003" s="109"/>
      <c r="N1003" s="109"/>
      <c r="O1003" s="109"/>
    </row>
    <row r="1004" spans="1:15" ht="15.6" outlineLevel="2" x14ac:dyDescent="0.3">
      <c r="A1004" s="99">
        <v>8</v>
      </c>
      <c r="B1004" s="275" t="s">
        <v>622</v>
      </c>
      <c r="C1004" s="99" t="s">
        <v>6820</v>
      </c>
      <c r="D1004" s="127">
        <v>0.25</v>
      </c>
      <c r="E1004" s="109"/>
      <c r="F1004" s="109"/>
      <c r="G1004" s="109"/>
      <c r="H1004" s="109"/>
      <c r="I1004" s="221"/>
      <c r="J1004" s="109"/>
      <c r="K1004" s="109"/>
      <c r="L1004" s="109"/>
      <c r="M1004" s="109"/>
      <c r="N1004" s="109"/>
      <c r="O1004" s="109"/>
    </row>
    <row r="1005" spans="1:15" ht="15.6" outlineLevel="2" x14ac:dyDescent="0.3">
      <c r="A1005" s="99">
        <v>9</v>
      </c>
      <c r="B1005" s="275" t="s">
        <v>620</v>
      </c>
      <c r="C1005" s="99" t="s">
        <v>6814</v>
      </c>
      <c r="D1005" s="127">
        <v>6.8</v>
      </c>
      <c r="E1005" s="109"/>
      <c r="F1005" s="109"/>
      <c r="G1005" s="109"/>
      <c r="H1005" s="109"/>
      <c r="I1005" s="221"/>
      <c r="J1005" s="109"/>
      <c r="K1005" s="109"/>
      <c r="L1005" s="109"/>
      <c r="M1005" s="109"/>
      <c r="N1005" s="109"/>
      <c r="O1005" s="109"/>
    </row>
    <row r="1006" spans="1:15" ht="26.4" outlineLevel="2" x14ac:dyDescent="0.3">
      <c r="A1006" s="99">
        <v>10</v>
      </c>
      <c r="B1006" s="275" t="s">
        <v>623</v>
      </c>
      <c r="C1006" s="99" t="s">
        <v>31</v>
      </c>
      <c r="D1006" s="127">
        <v>120</v>
      </c>
      <c r="E1006" s="109"/>
      <c r="F1006" s="109"/>
      <c r="G1006" s="109"/>
      <c r="H1006" s="109"/>
      <c r="I1006" s="221"/>
      <c r="J1006" s="109"/>
      <c r="K1006" s="109"/>
      <c r="L1006" s="109"/>
      <c r="M1006" s="109"/>
      <c r="N1006" s="109"/>
      <c r="O1006" s="109"/>
    </row>
    <row r="1007" spans="1:15" ht="26.4" outlineLevel="2" x14ac:dyDescent="0.3">
      <c r="A1007" s="99">
        <v>11</v>
      </c>
      <c r="B1007" s="275" t="s">
        <v>624</v>
      </c>
      <c r="C1007" s="99" t="s">
        <v>31</v>
      </c>
      <c r="D1007" s="127">
        <v>120</v>
      </c>
      <c r="E1007" s="109"/>
      <c r="F1007" s="109"/>
      <c r="G1007" s="109"/>
      <c r="H1007" s="109"/>
      <c r="I1007" s="221"/>
      <c r="J1007" s="109"/>
      <c r="K1007" s="109"/>
      <c r="L1007" s="109"/>
      <c r="M1007" s="109"/>
      <c r="N1007" s="109"/>
      <c r="O1007" s="109"/>
    </row>
    <row r="1008" spans="1:15" ht="15.6" outlineLevel="2" x14ac:dyDescent="0.3">
      <c r="A1008" s="99">
        <v>12</v>
      </c>
      <c r="B1008" s="275" t="s">
        <v>622</v>
      </c>
      <c r="C1008" s="99" t="s">
        <v>6820</v>
      </c>
      <c r="D1008" s="127">
        <v>3.4000000000000002E-2</v>
      </c>
      <c r="E1008" s="109"/>
      <c r="F1008" s="109"/>
      <c r="G1008" s="109"/>
      <c r="H1008" s="109"/>
      <c r="I1008" s="221"/>
      <c r="J1008" s="109"/>
      <c r="K1008" s="109"/>
      <c r="L1008" s="109"/>
      <c r="M1008" s="109"/>
      <c r="N1008" s="109"/>
      <c r="O1008" s="109"/>
    </row>
    <row r="1009" spans="1:15" ht="15.6" outlineLevel="2" x14ac:dyDescent="0.3">
      <c r="A1009" s="99">
        <v>13</v>
      </c>
      <c r="B1009" s="275" t="s">
        <v>620</v>
      </c>
      <c r="C1009" s="99" t="s">
        <v>6814</v>
      </c>
      <c r="D1009" s="127">
        <v>1.4</v>
      </c>
      <c r="E1009" s="109"/>
      <c r="F1009" s="109"/>
      <c r="G1009" s="109"/>
      <c r="H1009" s="109"/>
      <c r="I1009" s="221"/>
      <c r="J1009" s="109"/>
      <c r="K1009" s="109"/>
      <c r="L1009" s="109"/>
      <c r="M1009" s="109"/>
      <c r="N1009" s="109"/>
      <c r="O1009" s="109"/>
    </row>
    <row r="1010" spans="1:15" ht="26.4" outlineLevel="2" x14ac:dyDescent="0.3">
      <c r="A1010" s="99">
        <v>14</v>
      </c>
      <c r="B1010" s="275" t="s">
        <v>623</v>
      </c>
      <c r="C1010" s="99" t="s">
        <v>31</v>
      </c>
      <c r="D1010" s="127">
        <v>20</v>
      </c>
      <c r="E1010" s="109"/>
      <c r="F1010" s="109"/>
      <c r="G1010" s="109"/>
      <c r="H1010" s="109"/>
      <c r="I1010" s="221"/>
      <c r="J1010" s="109"/>
      <c r="K1010" s="109"/>
      <c r="L1010" s="109"/>
      <c r="M1010" s="109"/>
      <c r="N1010" s="109"/>
      <c r="O1010" s="109"/>
    </row>
    <row r="1011" spans="1:15" ht="30.75" customHeight="1" outlineLevel="1" x14ac:dyDescent="0.3">
      <c r="A1011" s="378"/>
      <c r="B1011" s="349" t="s">
        <v>6927</v>
      </c>
      <c r="C1011" s="378" t="s">
        <v>6814</v>
      </c>
      <c r="D1011" s="377">
        <f>D997+D1001</f>
        <v>175.57</v>
      </c>
      <c r="E1011" s="377">
        <v>2711</v>
      </c>
      <c r="F1011" s="377">
        <f>E1011*D1011</f>
        <v>475970.26999999996</v>
      </c>
      <c r="G1011" s="377">
        <v>7373</v>
      </c>
      <c r="H1011" s="377">
        <f>G1011*D1011</f>
        <v>1294477.6099999999</v>
      </c>
      <c r="I1011" s="377">
        <f>H1011+F1011</f>
        <v>1770447.88</v>
      </c>
      <c r="J1011" s="253">
        <v>2711</v>
      </c>
      <c r="K1011" s="253">
        <f>'ВСЕ СМЕТЫ КДС'!G50+'ВСЕ СМЕТЫ КДС'!G55+'ВСЕ СМЕТЫ КДС'!G60+'ВСЕ СМЕТЫ КДС'!G72</f>
        <v>2097.9088783924785</v>
      </c>
      <c r="L1011" s="153">
        <f>((J1011/(K1011/100))-100)/100</f>
        <v>0.29223915677276807</v>
      </c>
      <c r="M1011" s="107">
        <v>7373</v>
      </c>
      <c r="N1011" s="107">
        <f>'ВСЕ СМЕТЫ КДС'!G51+'ВСЕ СМЕТЫ КДС'!G56+'ВСЕ СМЕТЫ КДС'!G61+'ВСЕ СМЕТЫ КДС'!G62+'ВСЕ СМЕТЫ КДС'!G63+'ВСЕ СМЕТЫ КДС'!G64+'ВСЕ СМЕТЫ КДС'!G65+'ВСЕ СМЕТЫ КДС'!G66+'ВСЕ СМЕТЫ КДС'!G67+'ВСЕ СМЕТЫ КДС'!G73</f>
        <v>7392.3655930099812</v>
      </c>
      <c r="O1011" s="153">
        <f>((M1011/(N1011/100))-100)/100</f>
        <v>-2.6196746855015364E-3</v>
      </c>
    </row>
    <row r="1012" spans="1:15" ht="15.6" outlineLevel="1" x14ac:dyDescent="0.3">
      <c r="A1012" s="378"/>
      <c r="B1012" s="349" t="s">
        <v>625</v>
      </c>
      <c r="C1012" s="378" t="s">
        <v>31</v>
      </c>
      <c r="D1012" s="377">
        <v>1</v>
      </c>
      <c r="E1012" s="377">
        <v>160029.60000000003</v>
      </c>
      <c r="F1012" s="377">
        <f>E1012*D1012</f>
        <v>160029.60000000003</v>
      </c>
      <c r="G1012" s="377">
        <v>163827.396564</v>
      </c>
      <c r="H1012" s="377">
        <f>G1012*D1012</f>
        <v>163827.396564</v>
      </c>
      <c r="I1012" s="377">
        <f>H1012+F1012</f>
        <v>323856.99656400003</v>
      </c>
      <c r="J1012" s="252">
        <v>160029.60000000003</v>
      </c>
      <c r="K1012" s="252"/>
      <c r="L1012" s="229"/>
      <c r="M1012" s="229">
        <f>G1012</f>
        <v>163827.396564</v>
      </c>
      <c r="N1012" s="229"/>
      <c r="O1012" s="229"/>
    </row>
    <row r="1013" spans="1:15" s="101" customFormat="1" ht="15.6" outlineLevel="2" x14ac:dyDescent="0.3">
      <c r="A1013" s="99">
        <v>1</v>
      </c>
      <c r="B1013" s="275" t="s">
        <v>626</v>
      </c>
      <c r="C1013" s="99" t="s">
        <v>6814</v>
      </c>
      <c r="D1013" s="127">
        <v>14.4</v>
      </c>
      <c r="E1013" s="109"/>
      <c r="F1013" s="109"/>
      <c r="G1013" s="109"/>
      <c r="H1013" s="109"/>
      <c r="I1013" s="221"/>
      <c r="J1013" s="109"/>
      <c r="K1013" s="109"/>
      <c r="L1013" s="109"/>
      <c r="M1013" s="109"/>
      <c r="N1013" s="109"/>
      <c r="O1013" s="109"/>
    </row>
    <row r="1014" spans="1:15" s="101" customFormat="1" ht="15.6" outlineLevel="2" x14ac:dyDescent="0.3">
      <c r="A1014" s="99">
        <v>2</v>
      </c>
      <c r="B1014" s="275" t="s">
        <v>627</v>
      </c>
      <c r="C1014" s="99" t="s">
        <v>6820</v>
      </c>
      <c r="D1014" s="100">
        <v>3.6</v>
      </c>
      <c r="E1014" s="109"/>
      <c r="F1014" s="109"/>
      <c r="G1014" s="109"/>
      <c r="H1014" s="109"/>
      <c r="I1014" s="221"/>
      <c r="J1014" s="109"/>
      <c r="K1014" s="109"/>
      <c r="L1014" s="109"/>
      <c r="M1014" s="109"/>
      <c r="N1014" s="109"/>
      <c r="O1014" s="109"/>
    </row>
    <row r="1015" spans="1:15" s="101" customFormat="1" ht="15.6" outlineLevel="2" x14ac:dyDescent="0.3">
      <c r="A1015" s="99">
        <v>3</v>
      </c>
      <c r="B1015" s="275" t="s">
        <v>628</v>
      </c>
      <c r="C1015" s="99" t="s">
        <v>6820</v>
      </c>
      <c r="D1015" s="100">
        <v>0.9</v>
      </c>
      <c r="E1015" s="109"/>
      <c r="F1015" s="109"/>
      <c r="G1015" s="109"/>
      <c r="H1015" s="109"/>
      <c r="I1015" s="221"/>
      <c r="J1015" s="109"/>
      <c r="K1015" s="109"/>
      <c r="L1015" s="109"/>
      <c r="M1015" s="109"/>
      <c r="N1015" s="109"/>
      <c r="O1015" s="109"/>
    </row>
    <row r="1016" spans="1:15" s="101" customFormat="1" ht="15.6" outlineLevel="2" x14ac:dyDescent="0.3">
      <c r="A1016" s="99">
        <v>4</v>
      </c>
      <c r="B1016" s="275" t="s">
        <v>629</v>
      </c>
      <c r="C1016" s="99" t="s">
        <v>855</v>
      </c>
      <c r="D1016" s="112">
        <v>1.66E-3</v>
      </c>
      <c r="E1016" s="109"/>
      <c r="F1016" s="109"/>
      <c r="G1016" s="109"/>
      <c r="H1016" s="109"/>
      <c r="I1016" s="221"/>
      <c r="J1016" s="109"/>
      <c r="K1016" s="109"/>
      <c r="L1016" s="109"/>
      <c r="M1016" s="109"/>
      <c r="N1016" s="109"/>
      <c r="O1016" s="109"/>
    </row>
    <row r="1017" spans="1:15" s="101" customFormat="1" ht="15.6" outlineLevel="2" x14ac:dyDescent="0.3">
      <c r="A1017" s="99">
        <v>5</v>
      </c>
      <c r="B1017" s="275" t="s">
        <v>630</v>
      </c>
      <c r="C1017" s="99" t="s">
        <v>855</v>
      </c>
      <c r="D1017" s="112">
        <v>0.25916</v>
      </c>
      <c r="E1017" s="109"/>
      <c r="F1017" s="109"/>
      <c r="G1017" s="109"/>
      <c r="H1017" s="109"/>
      <c r="I1017" s="221"/>
      <c r="J1017" s="109"/>
      <c r="K1017" s="109"/>
      <c r="L1017" s="109"/>
      <c r="M1017" s="109"/>
      <c r="N1017" s="109"/>
      <c r="O1017" s="109"/>
    </row>
    <row r="1018" spans="1:15" s="101" customFormat="1" ht="15.6" outlineLevel="2" x14ac:dyDescent="0.3">
      <c r="A1018" s="99">
        <v>6</v>
      </c>
      <c r="B1018" s="275" t="s">
        <v>631</v>
      </c>
      <c r="C1018" s="99" t="s">
        <v>31</v>
      </c>
      <c r="D1018" s="100">
        <v>30</v>
      </c>
      <c r="E1018" s="109"/>
      <c r="F1018" s="109"/>
      <c r="G1018" s="109"/>
      <c r="H1018" s="109"/>
      <c r="I1018" s="221"/>
      <c r="J1018" s="109"/>
      <c r="K1018" s="109"/>
      <c r="L1018" s="109"/>
      <c r="M1018" s="109"/>
      <c r="N1018" s="109"/>
      <c r="O1018" s="109"/>
    </row>
    <row r="1019" spans="1:15" s="101" customFormat="1" ht="15.6" outlineLevel="2" x14ac:dyDescent="0.3">
      <c r="A1019" s="99">
        <v>7</v>
      </c>
      <c r="B1019" s="275" t="s">
        <v>632</v>
      </c>
      <c r="C1019" s="99" t="s">
        <v>31</v>
      </c>
      <c r="D1019" s="100">
        <v>120</v>
      </c>
      <c r="E1019" s="109"/>
      <c r="F1019" s="109"/>
      <c r="G1019" s="109"/>
      <c r="H1019" s="109"/>
      <c r="I1019" s="221"/>
      <c r="J1019" s="109"/>
      <c r="K1019" s="109"/>
      <c r="L1019" s="109"/>
      <c r="M1019" s="109"/>
      <c r="N1019" s="109"/>
      <c r="O1019" s="109"/>
    </row>
    <row r="1020" spans="1:15" s="101" customFormat="1" ht="15.6" outlineLevel="2" x14ac:dyDescent="0.3">
      <c r="A1020" s="99">
        <v>8</v>
      </c>
      <c r="B1020" s="275" t="s">
        <v>633</v>
      </c>
      <c r="C1020" s="99" t="s">
        <v>31</v>
      </c>
      <c r="D1020" s="100">
        <v>60</v>
      </c>
      <c r="E1020" s="109"/>
      <c r="F1020" s="109"/>
      <c r="G1020" s="109"/>
      <c r="H1020" s="109"/>
      <c r="I1020" s="221"/>
      <c r="J1020" s="109"/>
      <c r="K1020" s="109"/>
      <c r="L1020" s="109"/>
      <c r="M1020" s="109"/>
      <c r="N1020" s="109"/>
      <c r="O1020" s="109"/>
    </row>
    <row r="1021" spans="1:15" s="101" customFormat="1" ht="15.6" outlineLevel="2" x14ac:dyDescent="0.3">
      <c r="A1021" s="99">
        <v>9</v>
      </c>
      <c r="B1021" s="275" t="s">
        <v>6945</v>
      </c>
      <c r="C1021" s="99" t="s">
        <v>31</v>
      </c>
      <c r="D1021" s="100">
        <v>6</v>
      </c>
      <c r="E1021" s="109"/>
      <c r="F1021" s="109"/>
      <c r="G1021" s="109"/>
      <c r="H1021" s="109"/>
      <c r="I1021" s="221"/>
      <c r="J1021" s="109"/>
      <c r="K1021" s="109"/>
      <c r="L1021" s="109"/>
      <c r="M1021" s="109"/>
      <c r="N1021" s="109"/>
      <c r="O1021" s="109"/>
    </row>
    <row r="1022" spans="1:15" s="101" customFormat="1" ht="15.6" outlineLevel="2" x14ac:dyDescent="0.3">
      <c r="A1022" s="99">
        <v>10</v>
      </c>
      <c r="B1022" s="275" t="s">
        <v>634</v>
      </c>
      <c r="C1022" s="99" t="s">
        <v>6814</v>
      </c>
      <c r="D1022" s="100">
        <v>60</v>
      </c>
      <c r="E1022" s="109"/>
      <c r="F1022" s="109"/>
      <c r="G1022" s="109"/>
      <c r="H1022" s="109"/>
      <c r="I1022" s="221"/>
      <c r="J1022" s="109"/>
      <c r="K1022" s="109"/>
      <c r="L1022" s="109"/>
      <c r="M1022" s="109"/>
      <c r="N1022" s="109"/>
      <c r="O1022" s="109"/>
    </row>
    <row r="1023" spans="1:15" ht="15.6" outlineLevel="1" x14ac:dyDescent="0.3">
      <c r="A1023" s="378"/>
      <c r="B1023" s="349" t="s">
        <v>635</v>
      </c>
      <c r="C1023" s="378" t="s">
        <v>6814</v>
      </c>
      <c r="D1023" s="377">
        <v>28.8</v>
      </c>
      <c r="E1023" s="377">
        <v>5549.8059027777781</v>
      </c>
      <c r="F1023" s="377">
        <f>E1023*D1023</f>
        <v>159834.41</v>
      </c>
      <c r="G1023" s="377">
        <v>5516.6493055555557</v>
      </c>
      <c r="H1023" s="377">
        <f>G1023*D1023</f>
        <v>158879.5</v>
      </c>
      <c r="I1023" s="377">
        <f>H1023+F1023</f>
        <v>318713.91000000003</v>
      </c>
      <c r="J1023" s="252">
        <v>5549.8059027777781</v>
      </c>
      <c r="K1023" s="252"/>
      <c r="L1023" s="229"/>
      <c r="M1023" s="229">
        <f t="shared" ref="M1023:M1054" si="86">G1023</f>
        <v>5516.6493055555557</v>
      </c>
      <c r="N1023" s="229"/>
      <c r="O1023" s="229"/>
    </row>
    <row r="1024" spans="1:15" ht="15.6" outlineLevel="2" x14ac:dyDescent="0.3">
      <c r="A1024" s="99">
        <v>1</v>
      </c>
      <c r="B1024" s="275" t="s">
        <v>636</v>
      </c>
      <c r="C1024" s="99" t="s">
        <v>6819</v>
      </c>
      <c r="D1024" s="100">
        <v>28.8</v>
      </c>
      <c r="E1024" s="109">
        <v>0</v>
      </c>
      <c r="F1024" s="109"/>
      <c r="G1024" s="109">
        <v>0</v>
      </c>
      <c r="H1024" s="109"/>
      <c r="I1024" s="221"/>
      <c r="J1024" s="252">
        <v>0</v>
      </c>
      <c r="K1024" s="252"/>
      <c r="L1024" s="229"/>
      <c r="M1024" s="229">
        <f t="shared" si="86"/>
        <v>0</v>
      </c>
      <c r="N1024" s="229"/>
      <c r="O1024" s="229"/>
    </row>
    <row r="1025" spans="1:15" ht="15.6" outlineLevel="2" x14ac:dyDescent="0.3">
      <c r="A1025" s="99">
        <v>2</v>
      </c>
      <c r="B1025" s="275" t="s">
        <v>637</v>
      </c>
      <c r="C1025" s="99" t="s">
        <v>6814</v>
      </c>
      <c r="D1025" s="100">
        <v>28.8</v>
      </c>
      <c r="E1025" s="109">
        <v>0</v>
      </c>
      <c r="F1025" s="109"/>
      <c r="G1025" s="109">
        <v>0</v>
      </c>
      <c r="H1025" s="109"/>
      <c r="I1025" s="221"/>
      <c r="J1025" s="252">
        <v>0</v>
      </c>
      <c r="K1025" s="252"/>
      <c r="L1025" s="229"/>
      <c r="M1025" s="229">
        <f t="shared" si="86"/>
        <v>0</v>
      </c>
      <c r="N1025" s="229"/>
      <c r="O1025" s="229"/>
    </row>
    <row r="1026" spans="1:15" ht="15.6" outlineLevel="2" x14ac:dyDescent="0.3">
      <c r="A1026" s="99">
        <v>3</v>
      </c>
      <c r="B1026" s="275" t="s">
        <v>636</v>
      </c>
      <c r="C1026" s="99" t="s">
        <v>6814</v>
      </c>
      <c r="D1026" s="100">
        <v>28.8</v>
      </c>
      <c r="E1026" s="109">
        <v>0</v>
      </c>
      <c r="F1026" s="109"/>
      <c r="G1026" s="109">
        <v>0</v>
      </c>
      <c r="H1026" s="109"/>
      <c r="I1026" s="221"/>
      <c r="J1026" s="252">
        <v>0</v>
      </c>
      <c r="K1026" s="252"/>
      <c r="L1026" s="229"/>
      <c r="M1026" s="229">
        <f t="shared" si="86"/>
        <v>0</v>
      </c>
      <c r="N1026" s="229"/>
      <c r="O1026" s="229"/>
    </row>
    <row r="1027" spans="1:15" ht="15.6" outlineLevel="2" x14ac:dyDescent="0.3">
      <c r="A1027" s="99">
        <v>4</v>
      </c>
      <c r="B1027" s="275" t="s">
        <v>638</v>
      </c>
      <c r="C1027" s="99" t="s">
        <v>6814</v>
      </c>
      <c r="D1027" s="100">
        <v>28.8</v>
      </c>
      <c r="E1027" s="109">
        <v>0</v>
      </c>
      <c r="F1027" s="109"/>
      <c r="G1027" s="109">
        <v>0</v>
      </c>
      <c r="H1027" s="109"/>
      <c r="I1027" s="221"/>
      <c r="J1027" s="252">
        <v>0</v>
      </c>
      <c r="K1027" s="252"/>
      <c r="L1027" s="229"/>
      <c r="M1027" s="229">
        <f t="shared" si="86"/>
        <v>0</v>
      </c>
      <c r="N1027" s="229"/>
      <c r="O1027" s="229"/>
    </row>
    <row r="1028" spans="1:15" ht="15.6" outlineLevel="2" x14ac:dyDescent="0.3">
      <c r="A1028" s="99">
        <v>5</v>
      </c>
      <c r="B1028" s="275" t="s">
        <v>636</v>
      </c>
      <c r="C1028" s="99" t="s">
        <v>6814</v>
      </c>
      <c r="D1028" s="100">
        <v>28.8</v>
      </c>
      <c r="E1028" s="109">
        <v>0</v>
      </c>
      <c r="F1028" s="109"/>
      <c r="G1028" s="109">
        <v>0</v>
      </c>
      <c r="H1028" s="109"/>
      <c r="I1028" s="221"/>
      <c r="J1028" s="252">
        <v>0</v>
      </c>
      <c r="K1028" s="252"/>
      <c r="L1028" s="229"/>
      <c r="M1028" s="229">
        <f t="shared" si="86"/>
        <v>0</v>
      </c>
      <c r="N1028" s="229"/>
      <c r="O1028" s="229"/>
    </row>
    <row r="1029" spans="1:15" ht="15.6" outlineLevel="2" x14ac:dyDescent="0.3">
      <c r="A1029" s="99">
        <v>6</v>
      </c>
      <c r="B1029" s="275" t="s">
        <v>639</v>
      </c>
      <c r="C1029" s="99" t="s">
        <v>6814</v>
      </c>
      <c r="D1029" s="100">
        <v>15</v>
      </c>
      <c r="E1029" s="109">
        <v>0</v>
      </c>
      <c r="F1029" s="109"/>
      <c r="G1029" s="109">
        <v>0</v>
      </c>
      <c r="H1029" s="109"/>
      <c r="I1029" s="221"/>
      <c r="J1029" s="252">
        <v>0</v>
      </c>
      <c r="K1029" s="252"/>
      <c r="L1029" s="229"/>
      <c r="M1029" s="229">
        <f t="shared" si="86"/>
        <v>0</v>
      </c>
      <c r="N1029" s="229"/>
      <c r="O1029" s="229"/>
    </row>
    <row r="1030" spans="1:15" ht="15.6" outlineLevel="2" x14ac:dyDescent="0.3">
      <c r="A1030" s="99">
        <v>7</v>
      </c>
      <c r="B1030" s="275" t="s">
        <v>640</v>
      </c>
      <c r="C1030" s="99" t="s">
        <v>6814</v>
      </c>
      <c r="D1030" s="100">
        <v>15</v>
      </c>
      <c r="E1030" s="109">
        <v>0</v>
      </c>
      <c r="F1030" s="109"/>
      <c r="G1030" s="109">
        <v>0</v>
      </c>
      <c r="H1030" s="109"/>
      <c r="I1030" s="221"/>
      <c r="J1030" s="252">
        <v>0</v>
      </c>
      <c r="K1030" s="252"/>
      <c r="L1030" s="229"/>
      <c r="M1030" s="229">
        <f t="shared" si="86"/>
        <v>0</v>
      </c>
      <c r="N1030" s="229"/>
      <c r="O1030" s="229"/>
    </row>
    <row r="1031" spans="1:15" ht="15.75" customHeight="1" outlineLevel="2" x14ac:dyDescent="0.3">
      <c r="A1031" s="99">
        <v>8</v>
      </c>
      <c r="B1031" s="275" t="s">
        <v>641</v>
      </c>
      <c r="C1031" s="99" t="s">
        <v>31</v>
      </c>
      <c r="D1031" s="100">
        <v>1</v>
      </c>
      <c r="E1031" s="109">
        <v>0</v>
      </c>
      <c r="F1031" s="109"/>
      <c r="G1031" s="109">
        <v>0</v>
      </c>
      <c r="H1031" s="109"/>
      <c r="I1031" s="221"/>
      <c r="J1031" s="252">
        <v>0</v>
      </c>
      <c r="K1031" s="252"/>
      <c r="L1031" s="229"/>
      <c r="M1031" s="229">
        <f t="shared" si="86"/>
        <v>0</v>
      </c>
      <c r="N1031" s="229"/>
      <c r="O1031" s="229"/>
    </row>
    <row r="1032" spans="1:15" ht="26.4" outlineLevel="2" x14ac:dyDescent="0.3">
      <c r="A1032" s="99">
        <v>9</v>
      </c>
      <c r="B1032" s="275" t="s">
        <v>642</v>
      </c>
      <c r="C1032" s="99" t="s">
        <v>6814</v>
      </c>
      <c r="D1032" s="100">
        <v>5.98</v>
      </c>
      <c r="E1032" s="109">
        <v>0</v>
      </c>
      <c r="F1032" s="109"/>
      <c r="G1032" s="109">
        <v>0</v>
      </c>
      <c r="H1032" s="109"/>
      <c r="I1032" s="221"/>
      <c r="J1032" s="252">
        <v>0</v>
      </c>
      <c r="K1032" s="252"/>
      <c r="L1032" s="229"/>
      <c r="M1032" s="229">
        <f t="shared" si="86"/>
        <v>0</v>
      </c>
      <c r="N1032" s="229"/>
      <c r="O1032" s="229"/>
    </row>
    <row r="1033" spans="1:15" ht="15.6" outlineLevel="2" x14ac:dyDescent="0.3">
      <c r="A1033" s="99">
        <v>10</v>
      </c>
      <c r="B1033" s="275" t="s">
        <v>643</v>
      </c>
      <c r="C1033" s="99" t="s">
        <v>855</v>
      </c>
      <c r="D1033" s="112">
        <v>0.3</v>
      </c>
      <c r="E1033" s="109">
        <v>0</v>
      </c>
      <c r="F1033" s="109"/>
      <c r="G1033" s="109">
        <v>0</v>
      </c>
      <c r="H1033" s="109"/>
      <c r="I1033" s="221"/>
      <c r="J1033" s="252">
        <v>0</v>
      </c>
      <c r="K1033" s="252"/>
      <c r="L1033" s="229"/>
      <c r="M1033" s="229">
        <f t="shared" si="86"/>
        <v>0</v>
      </c>
      <c r="N1033" s="229"/>
      <c r="O1033" s="229"/>
    </row>
    <row r="1034" spans="1:15" ht="15.6" outlineLevel="2" x14ac:dyDescent="0.3">
      <c r="A1034" s="99">
        <v>11</v>
      </c>
      <c r="B1034" s="275" t="s">
        <v>644</v>
      </c>
      <c r="C1034" s="99" t="s">
        <v>6814</v>
      </c>
      <c r="D1034" s="100">
        <v>6</v>
      </c>
      <c r="E1034" s="109">
        <v>0</v>
      </c>
      <c r="F1034" s="109"/>
      <c r="G1034" s="109">
        <v>0</v>
      </c>
      <c r="H1034" s="109"/>
      <c r="I1034" s="221"/>
      <c r="J1034" s="252">
        <v>0</v>
      </c>
      <c r="K1034" s="252"/>
      <c r="L1034" s="229"/>
      <c r="M1034" s="229">
        <f t="shared" si="86"/>
        <v>0</v>
      </c>
      <c r="N1034" s="229"/>
      <c r="O1034" s="229"/>
    </row>
    <row r="1035" spans="1:15" ht="15.6" outlineLevel="2" x14ac:dyDescent="0.3">
      <c r="A1035" s="99">
        <v>12</v>
      </c>
      <c r="B1035" s="275" t="s">
        <v>6864</v>
      </c>
      <c r="C1035" s="99" t="s">
        <v>6820</v>
      </c>
      <c r="D1035" s="112">
        <v>0.4</v>
      </c>
      <c r="E1035" s="109">
        <v>0</v>
      </c>
      <c r="F1035" s="109"/>
      <c r="G1035" s="109">
        <v>0</v>
      </c>
      <c r="H1035" s="109"/>
      <c r="I1035" s="221"/>
      <c r="J1035" s="252">
        <v>0</v>
      </c>
      <c r="K1035" s="252"/>
      <c r="L1035" s="229"/>
      <c r="M1035" s="229">
        <f t="shared" si="86"/>
        <v>0</v>
      </c>
      <c r="N1035" s="229"/>
      <c r="O1035" s="229"/>
    </row>
    <row r="1036" spans="1:15" ht="15.6" outlineLevel="2" x14ac:dyDescent="0.3">
      <c r="A1036" s="99">
        <v>13</v>
      </c>
      <c r="B1036" s="275" t="s">
        <v>645</v>
      </c>
      <c r="C1036" s="99" t="s">
        <v>6814</v>
      </c>
      <c r="D1036" s="100">
        <v>8.1</v>
      </c>
      <c r="E1036" s="109">
        <v>0</v>
      </c>
      <c r="F1036" s="109"/>
      <c r="G1036" s="109">
        <v>0</v>
      </c>
      <c r="H1036" s="109"/>
      <c r="I1036" s="221"/>
      <c r="J1036" s="252">
        <v>0</v>
      </c>
      <c r="K1036" s="252"/>
      <c r="L1036" s="229"/>
      <c r="M1036" s="229">
        <f t="shared" si="86"/>
        <v>0</v>
      </c>
      <c r="N1036" s="229"/>
      <c r="O1036" s="229"/>
    </row>
    <row r="1037" spans="1:15" ht="15.6" outlineLevel="2" x14ac:dyDescent="0.3">
      <c r="A1037" s="99">
        <v>14</v>
      </c>
      <c r="B1037" s="275" t="s">
        <v>646</v>
      </c>
      <c r="C1037" s="99" t="s">
        <v>6814</v>
      </c>
      <c r="D1037" s="100">
        <v>8.1</v>
      </c>
      <c r="E1037" s="109">
        <v>0</v>
      </c>
      <c r="F1037" s="109"/>
      <c r="G1037" s="109">
        <v>0</v>
      </c>
      <c r="H1037" s="109"/>
      <c r="I1037" s="221"/>
      <c r="J1037" s="252">
        <v>0</v>
      </c>
      <c r="K1037" s="252"/>
      <c r="L1037" s="229"/>
      <c r="M1037" s="229">
        <f t="shared" si="86"/>
        <v>0</v>
      </c>
      <c r="N1037" s="229"/>
      <c r="O1037" s="229"/>
    </row>
    <row r="1038" spans="1:15" ht="15.6" outlineLevel="2" x14ac:dyDescent="0.3">
      <c r="A1038" s="99">
        <v>15</v>
      </c>
      <c r="B1038" s="275" t="s">
        <v>647</v>
      </c>
      <c r="C1038" s="99" t="s">
        <v>176</v>
      </c>
      <c r="D1038" s="100">
        <v>1.62</v>
      </c>
      <c r="E1038" s="109">
        <v>0</v>
      </c>
      <c r="F1038" s="109"/>
      <c r="G1038" s="109">
        <v>0</v>
      </c>
      <c r="H1038" s="109"/>
      <c r="I1038" s="221"/>
      <c r="J1038" s="252">
        <v>0</v>
      </c>
      <c r="K1038" s="252"/>
      <c r="L1038" s="229"/>
      <c r="M1038" s="229">
        <f t="shared" si="86"/>
        <v>0</v>
      </c>
      <c r="N1038" s="229"/>
      <c r="O1038" s="229"/>
    </row>
    <row r="1039" spans="1:15" ht="15.6" outlineLevel="2" x14ac:dyDescent="0.3">
      <c r="A1039" s="99">
        <v>16</v>
      </c>
      <c r="B1039" s="275" t="s">
        <v>648</v>
      </c>
      <c r="C1039" s="99" t="s">
        <v>176</v>
      </c>
      <c r="D1039" s="100">
        <v>1.5</v>
      </c>
      <c r="E1039" s="109">
        <v>0</v>
      </c>
      <c r="F1039" s="109"/>
      <c r="G1039" s="109">
        <v>0</v>
      </c>
      <c r="H1039" s="109"/>
      <c r="I1039" s="221"/>
      <c r="J1039" s="252">
        <v>0</v>
      </c>
      <c r="K1039" s="252"/>
      <c r="L1039" s="229"/>
      <c r="M1039" s="229">
        <f t="shared" si="86"/>
        <v>0</v>
      </c>
      <c r="N1039" s="229"/>
      <c r="O1039" s="229"/>
    </row>
    <row r="1040" spans="1:15" ht="15.6" outlineLevel="2" x14ac:dyDescent="0.3">
      <c r="A1040" s="99">
        <v>17</v>
      </c>
      <c r="B1040" s="275" t="s">
        <v>634</v>
      </c>
      <c r="C1040" s="99" t="s">
        <v>6814</v>
      </c>
      <c r="D1040" s="100">
        <v>24</v>
      </c>
      <c r="E1040" s="109">
        <v>0</v>
      </c>
      <c r="F1040" s="109"/>
      <c r="G1040" s="109">
        <v>0</v>
      </c>
      <c r="H1040" s="109"/>
      <c r="I1040" s="221"/>
      <c r="J1040" s="252">
        <v>0</v>
      </c>
      <c r="K1040" s="252"/>
      <c r="L1040" s="229"/>
      <c r="M1040" s="229">
        <f t="shared" si="86"/>
        <v>0</v>
      </c>
      <c r="N1040" s="229"/>
      <c r="O1040" s="229"/>
    </row>
    <row r="1041" spans="1:15" ht="27.75" customHeight="1" outlineLevel="1" x14ac:dyDescent="0.3">
      <c r="A1041" s="378"/>
      <c r="B1041" s="349" t="s">
        <v>6928</v>
      </c>
      <c r="C1041" s="378" t="s">
        <v>31</v>
      </c>
      <c r="D1041" s="377">
        <v>1</v>
      </c>
      <c r="E1041" s="377">
        <v>964481.42160000012</v>
      </c>
      <c r="F1041" s="377">
        <f>E1041*D1041</f>
        <v>964481.42160000012</v>
      </c>
      <c r="G1041" s="377">
        <v>614568.74336000008</v>
      </c>
      <c r="H1041" s="377">
        <f>G1041*D1041</f>
        <v>614568.74336000008</v>
      </c>
      <c r="I1041" s="377">
        <f>H1041+F1041</f>
        <v>1579050.1649600002</v>
      </c>
      <c r="J1041" s="252">
        <v>964481.42160000012</v>
      </c>
      <c r="K1041" s="252"/>
      <c r="L1041" s="229"/>
      <c r="M1041" s="229">
        <f t="shared" si="86"/>
        <v>614568.74336000008</v>
      </c>
      <c r="N1041" s="229"/>
      <c r="O1041" s="229"/>
    </row>
    <row r="1042" spans="1:15" s="121" customFormat="1" ht="16.2" customHeight="1" outlineLevel="3" x14ac:dyDescent="0.3">
      <c r="A1042" s="226"/>
      <c r="B1042" s="279" t="s">
        <v>649</v>
      </c>
      <c r="C1042" s="226" t="s">
        <v>6820</v>
      </c>
      <c r="D1042" s="259">
        <f>D1043+D1044</f>
        <v>35.82</v>
      </c>
      <c r="E1042" s="252">
        <v>0</v>
      </c>
      <c r="F1042" s="252">
        <f>E1042*D1042</f>
        <v>0</v>
      </c>
      <c r="G1042" s="252">
        <v>0</v>
      </c>
      <c r="H1042" s="252">
        <f>G1042*D1042</f>
        <v>0</v>
      </c>
      <c r="I1042" s="309">
        <f>H1042+F1042</f>
        <v>0</v>
      </c>
      <c r="J1042" s="252">
        <v>0</v>
      </c>
      <c r="K1042" s="252"/>
      <c r="L1042" s="229"/>
      <c r="M1042" s="229">
        <f t="shared" si="86"/>
        <v>0</v>
      </c>
      <c r="N1042" s="229"/>
      <c r="O1042" s="229"/>
    </row>
    <row r="1043" spans="1:15" ht="16.2" customHeight="1" outlineLevel="3" x14ac:dyDescent="0.3">
      <c r="A1043" s="99">
        <v>1</v>
      </c>
      <c r="B1043" s="275" t="s">
        <v>650</v>
      </c>
      <c r="C1043" s="99" t="s">
        <v>6820</v>
      </c>
      <c r="D1043" s="100">
        <v>35.200000000000003</v>
      </c>
      <c r="E1043" s="109">
        <v>0</v>
      </c>
      <c r="F1043" s="109"/>
      <c r="G1043" s="109">
        <v>0</v>
      </c>
      <c r="H1043" s="109"/>
      <c r="I1043" s="221"/>
      <c r="J1043" s="252">
        <v>0</v>
      </c>
      <c r="K1043" s="252"/>
      <c r="L1043" s="229"/>
      <c r="M1043" s="229">
        <f t="shared" si="86"/>
        <v>0</v>
      </c>
      <c r="N1043" s="229"/>
      <c r="O1043" s="229"/>
    </row>
    <row r="1044" spans="1:15" ht="16.2" customHeight="1" outlineLevel="3" x14ac:dyDescent="0.3">
      <c r="A1044" s="99">
        <v>2</v>
      </c>
      <c r="B1044" s="275" t="s">
        <v>651</v>
      </c>
      <c r="C1044" s="99" t="s">
        <v>6820</v>
      </c>
      <c r="D1044" s="100">
        <v>0.62</v>
      </c>
      <c r="E1044" s="109">
        <v>0</v>
      </c>
      <c r="F1044" s="109"/>
      <c r="G1044" s="109">
        <v>0</v>
      </c>
      <c r="H1044" s="109"/>
      <c r="I1044" s="221"/>
      <c r="J1044" s="252">
        <v>0</v>
      </c>
      <c r="K1044" s="252"/>
      <c r="L1044" s="229"/>
      <c r="M1044" s="229">
        <f t="shared" si="86"/>
        <v>0</v>
      </c>
      <c r="N1044" s="229"/>
      <c r="O1044" s="229"/>
    </row>
    <row r="1045" spans="1:15" ht="16.2" customHeight="1" outlineLevel="3" x14ac:dyDescent="0.3">
      <c r="A1045" s="99">
        <v>3</v>
      </c>
      <c r="B1045" s="275" t="s">
        <v>6865</v>
      </c>
      <c r="C1045" s="99" t="s">
        <v>6814</v>
      </c>
      <c r="D1045" s="100">
        <v>93</v>
      </c>
      <c r="E1045" s="109">
        <v>0</v>
      </c>
      <c r="F1045" s="109"/>
      <c r="G1045" s="109">
        <v>0</v>
      </c>
      <c r="H1045" s="109"/>
      <c r="I1045" s="221"/>
      <c r="J1045" s="252">
        <v>0</v>
      </c>
      <c r="K1045" s="252"/>
      <c r="L1045" s="229"/>
      <c r="M1045" s="229">
        <f t="shared" si="86"/>
        <v>0</v>
      </c>
      <c r="N1045" s="229"/>
      <c r="O1045" s="229"/>
    </row>
    <row r="1046" spans="1:15" ht="16.2" customHeight="1" outlineLevel="3" x14ac:dyDescent="0.3">
      <c r="A1046" s="99">
        <v>4</v>
      </c>
      <c r="B1046" s="275" t="s">
        <v>6866</v>
      </c>
      <c r="C1046" s="99" t="s">
        <v>6820</v>
      </c>
      <c r="D1046" s="100">
        <v>8.9</v>
      </c>
      <c r="E1046" s="109">
        <v>0</v>
      </c>
      <c r="F1046" s="109"/>
      <c r="G1046" s="109">
        <v>0</v>
      </c>
      <c r="H1046" s="109"/>
      <c r="I1046" s="221"/>
      <c r="J1046" s="252">
        <v>0</v>
      </c>
      <c r="K1046" s="252"/>
      <c r="L1046" s="229"/>
      <c r="M1046" s="229">
        <f t="shared" si="86"/>
        <v>0</v>
      </c>
      <c r="N1046" s="229"/>
      <c r="O1046" s="229"/>
    </row>
    <row r="1047" spans="1:15" ht="16.2" customHeight="1" outlineLevel="3" x14ac:dyDescent="0.3">
      <c r="A1047" s="99">
        <v>5</v>
      </c>
      <c r="B1047" s="275" t="s">
        <v>6867</v>
      </c>
      <c r="C1047" s="99" t="s">
        <v>6820</v>
      </c>
      <c r="D1047" s="100">
        <v>2.2200000000000002</v>
      </c>
      <c r="E1047" s="109">
        <v>0</v>
      </c>
      <c r="F1047" s="109"/>
      <c r="G1047" s="109">
        <v>0</v>
      </c>
      <c r="H1047" s="109"/>
      <c r="I1047" s="221"/>
      <c r="J1047" s="252">
        <v>0</v>
      </c>
      <c r="K1047" s="252"/>
      <c r="L1047" s="229"/>
      <c r="M1047" s="229">
        <f t="shared" si="86"/>
        <v>0</v>
      </c>
      <c r="N1047" s="229"/>
      <c r="O1047" s="229"/>
    </row>
    <row r="1048" spans="1:15" ht="16.2" customHeight="1" outlineLevel="3" x14ac:dyDescent="0.3">
      <c r="A1048" s="99">
        <v>6</v>
      </c>
      <c r="B1048" s="275" t="s">
        <v>652</v>
      </c>
      <c r="C1048" s="99" t="s">
        <v>6820</v>
      </c>
      <c r="D1048" s="100">
        <v>24.7</v>
      </c>
      <c r="E1048" s="109">
        <v>0</v>
      </c>
      <c r="F1048" s="109"/>
      <c r="G1048" s="109">
        <v>0</v>
      </c>
      <c r="H1048" s="109"/>
      <c r="I1048" s="221"/>
      <c r="J1048" s="252">
        <v>0</v>
      </c>
      <c r="K1048" s="252"/>
      <c r="L1048" s="229"/>
      <c r="M1048" s="229">
        <f t="shared" si="86"/>
        <v>0</v>
      </c>
      <c r="N1048" s="229"/>
      <c r="O1048" s="229"/>
    </row>
    <row r="1049" spans="1:15" ht="16.2" customHeight="1" outlineLevel="3" collapsed="1" x14ac:dyDescent="0.3">
      <c r="B1049" s="279" t="s">
        <v>6868</v>
      </c>
      <c r="C1049" s="310" t="s">
        <v>6820</v>
      </c>
      <c r="D1049" s="127">
        <v>28</v>
      </c>
      <c r="E1049" s="252">
        <v>0</v>
      </c>
      <c r="F1049" s="252">
        <f>E1049*D1049</f>
        <v>0</v>
      </c>
      <c r="G1049" s="252">
        <v>0</v>
      </c>
      <c r="H1049" s="252">
        <f>G1049*D1049</f>
        <v>0</v>
      </c>
      <c r="I1049" s="309">
        <f>H1049+F1049</f>
        <v>0</v>
      </c>
      <c r="J1049" s="252">
        <v>0</v>
      </c>
      <c r="K1049" s="252"/>
      <c r="L1049" s="229"/>
      <c r="M1049" s="229">
        <f t="shared" si="86"/>
        <v>0</v>
      </c>
      <c r="N1049" s="229"/>
      <c r="O1049" s="229"/>
    </row>
    <row r="1050" spans="1:15" s="101" customFormat="1" ht="16.2" customHeight="1" outlineLevel="3" x14ac:dyDescent="0.3">
      <c r="A1050" s="99">
        <v>1</v>
      </c>
      <c r="B1050" s="275" t="s">
        <v>6869</v>
      </c>
      <c r="C1050" s="99" t="s">
        <v>6820</v>
      </c>
      <c r="D1050" s="100">
        <v>28</v>
      </c>
      <c r="E1050" s="109">
        <v>0</v>
      </c>
      <c r="F1050" s="109"/>
      <c r="G1050" s="109">
        <v>0</v>
      </c>
      <c r="H1050" s="109"/>
      <c r="I1050" s="221"/>
      <c r="J1050" s="252">
        <v>0</v>
      </c>
      <c r="K1050" s="252"/>
      <c r="L1050" s="229"/>
      <c r="M1050" s="229">
        <f t="shared" si="86"/>
        <v>0</v>
      </c>
      <c r="N1050" s="229"/>
      <c r="O1050" s="229"/>
    </row>
    <row r="1051" spans="1:15" s="101" customFormat="1" ht="16.2" customHeight="1" outlineLevel="3" x14ac:dyDescent="0.3">
      <c r="A1051" s="99">
        <v>2</v>
      </c>
      <c r="B1051" s="275" t="s">
        <v>653</v>
      </c>
      <c r="C1051" s="99" t="s">
        <v>855</v>
      </c>
      <c r="D1051" s="112">
        <v>1.2432000000000001</v>
      </c>
      <c r="E1051" s="109">
        <v>0</v>
      </c>
      <c r="F1051" s="109"/>
      <c r="G1051" s="109">
        <v>0</v>
      </c>
      <c r="H1051" s="109"/>
      <c r="I1051" s="221"/>
      <c r="J1051" s="252">
        <v>0</v>
      </c>
      <c r="K1051" s="252"/>
      <c r="L1051" s="229"/>
      <c r="M1051" s="229">
        <f t="shared" si="86"/>
        <v>0</v>
      </c>
      <c r="N1051" s="229"/>
      <c r="O1051" s="229"/>
    </row>
    <row r="1052" spans="1:15" s="101" customFormat="1" ht="16.2" customHeight="1" outlineLevel="3" x14ac:dyDescent="0.3">
      <c r="A1052" s="99">
        <v>3</v>
      </c>
      <c r="B1052" s="275" t="s">
        <v>654</v>
      </c>
      <c r="C1052" s="99" t="s">
        <v>6820</v>
      </c>
      <c r="D1052" s="127">
        <v>7.2</v>
      </c>
      <c r="E1052" s="109">
        <v>0</v>
      </c>
      <c r="F1052" s="109"/>
      <c r="G1052" s="109">
        <v>0</v>
      </c>
      <c r="H1052" s="109"/>
      <c r="I1052" s="221"/>
      <c r="J1052" s="252">
        <v>0</v>
      </c>
      <c r="K1052" s="252"/>
      <c r="L1052" s="229"/>
      <c r="M1052" s="229">
        <f t="shared" si="86"/>
        <v>0</v>
      </c>
      <c r="N1052" s="229"/>
      <c r="O1052" s="229"/>
    </row>
    <row r="1053" spans="1:15" s="101" customFormat="1" ht="16.2" customHeight="1" outlineLevel="3" x14ac:dyDescent="0.3">
      <c r="A1053" s="99">
        <v>4</v>
      </c>
      <c r="B1053" s="275" t="s">
        <v>655</v>
      </c>
      <c r="C1053" s="99" t="s">
        <v>6814</v>
      </c>
      <c r="D1053" s="127">
        <v>75.48</v>
      </c>
      <c r="E1053" s="109">
        <v>0</v>
      </c>
      <c r="F1053" s="109"/>
      <c r="G1053" s="109">
        <v>0</v>
      </c>
      <c r="H1053" s="109"/>
      <c r="I1053" s="221"/>
      <c r="J1053" s="252">
        <v>0</v>
      </c>
      <c r="K1053" s="252"/>
      <c r="L1053" s="229"/>
      <c r="M1053" s="229">
        <f t="shared" si="86"/>
        <v>0</v>
      </c>
      <c r="N1053" s="229"/>
      <c r="O1053" s="229"/>
    </row>
    <row r="1054" spans="1:15" ht="15.75" customHeight="1" outlineLevel="1" x14ac:dyDescent="0.3">
      <c r="A1054" s="378"/>
      <c r="B1054" s="349" t="s">
        <v>656</v>
      </c>
      <c r="C1054" s="378" t="s">
        <v>855</v>
      </c>
      <c r="D1054" s="383">
        <v>0.33700000000000002</v>
      </c>
      <c r="E1054" s="377">
        <v>189131.25</v>
      </c>
      <c r="F1054" s="377">
        <f>E1054*D1054</f>
        <v>63737.231250000004</v>
      </c>
      <c r="G1054" s="377">
        <v>397529.97032640944</v>
      </c>
      <c r="H1054" s="377">
        <f>G1054*D1054</f>
        <v>133967.59999999998</v>
      </c>
      <c r="I1054" s="377">
        <f>H1054+F1054</f>
        <v>197704.83124999999</v>
      </c>
      <c r="J1054" s="252">
        <v>189131.25</v>
      </c>
      <c r="K1054" s="252"/>
      <c r="L1054" s="229"/>
      <c r="M1054" s="229">
        <f t="shared" si="86"/>
        <v>397529.97032640944</v>
      </c>
      <c r="N1054" s="229"/>
      <c r="O1054" s="229"/>
    </row>
    <row r="1055" spans="1:15" s="101" customFormat="1" ht="39.6" outlineLevel="2" x14ac:dyDescent="0.3">
      <c r="A1055" s="99">
        <v>1</v>
      </c>
      <c r="B1055" s="275" t="s">
        <v>657</v>
      </c>
      <c r="C1055" s="99" t="s">
        <v>31</v>
      </c>
      <c r="D1055" s="127">
        <v>5</v>
      </c>
      <c r="E1055" s="109"/>
      <c r="F1055" s="109"/>
      <c r="G1055" s="109"/>
      <c r="H1055" s="109"/>
      <c r="I1055" s="221"/>
      <c r="J1055" s="109"/>
      <c r="K1055" s="109"/>
      <c r="L1055" s="109"/>
      <c r="M1055" s="109"/>
      <c r="N1055" s="109"/>
      <c r="O1055" s="109"/>
    </row>
    <row r="1056" spans="1:15" s="101" customFormat="1" ht="16.2" customHeight="1" outlineLevel="2" x14ac:dyDescent="0.3">
      <c r="A1056" s="99">
        <v>2</v>
      </c>
      <c r="B1056" s="275" t="s">
        <v>658</v>
      </c>
      <c r="C1056" s="99" t="s">
        <v>31</v>
      </c>
      <c r="D1056" s="127">
        <v>3</v>
      </c>
      <c r="E1056" s="109"/>
      <c r="F1056" s="109"/>
      <c r="G1056" s="109"/>
      <c r="H1056" s="109"/>
      <c r="I1056" s="221"/>
      <c r="J1056" s="109"/>
      <c r="K1056" s="109"/>
      <c r="L1056" s="109"/>
      <c r="M1056" s="109"/>
      <c r="N1056" s="109"/>
      <c r="O1056" s="109"/>
    </row>
    <row r="1057" spans="1:16" s="101" customFormat="1" ht="16.2" customHeight="1" outlineLevel="2" x14ac:dyDescent="0.3">
      <c r="A1057" s="99">
        <v>3</v>
      </c>
      <c r="B1057" s="275" t="s">
        <v>659</v>
      </c>
      <c r="C1057" s="99" t="s">
        <v>31</v>
      </c>
      <c r="D1057" s="127">
        <v>10</v>
      </c>
      <c r="E1057" s="109"/>
      <c r="F1057" s="109"/>
      <c r="G1057" s="109"/>
      <c r="H1057" s="109"/>
      <c r="I1057" s="221"/>
      <c r="J1057" s="109"/>
      <c r="K1057" s="109"/>
      <c r="L1057" s="109"/>
      <c r="M1057" s="109"/>
      <c r="N1057" s="109"/>
      <c r="O1057" s="109"/>
    </row>
    <row r="1058" spans="1:16" s="101" customFormat="1" ht="16.2" customHeight="1" outlineLevel="2" x14ac:dyDescent="0.3">
      <c r="A1058" s="99">
        <v>4</v>
      </c>
      <c r="B1058" s="275" t="s">
        <v>660</v>
      </c>
      <c r="C1058" s="99" t="s">
        <v>31</v>
      </c>
      <c r="D1058" s="127">
        <v>1</v>
      </c>
      <c r="E1058" s="109"/>
      <c r="F1058" s="109"/>
      <c r="G1058" s="109"/>
      <c r="H1058" s="109"/>
      <c r="I1058" s="221"/>
      <c r="J1058" s="109"/>
      <c r="K1058" s="109"/>
      <c r="L1058" s="109"/>
      <c r="M1058" s="109"/>
      <c r="N1058" s="109"/>
      <c r="O1058" s="109"/>
    </row>
    <row r="1059" spans="1:16" s="101" customFormat="1" ht="16.2" customHeight="1" outlineLevel="2" x14ac:dyDescent="0.3">
      <c r="A1059" s="99">
        <v>5</v>
      </c>
      <c r="B1059" s="275" t="s">
        <v>6929</v>
      </c>
      <c r="C1059" s="99" t="s">
        <v>31</v>
      </c>
      <c r="D1059" s="127">
        <v>36</v>
      </c>
      <c r="E1059" s="109"/>
      <c r="F1059" s="109"/>
      <c r="G1059" s="109"/>
      <c r="H1059" s="109"/>
      <c r="I1059" s="221"/>
      <c r="J1059" s="109"/>
      <c r="K1059" s="109"/>
      <c r="L1059" s="109"/>
      <c r="M1059" s="109"/>
      <c r="N1059" s="109"/>
      <c r="O1059" s="109"/>
    </row>
    <row r="1060" spans="1:16" s="101" customFormat="1" ht="16.2" customHeight="1" outlineLevel="2" x14ac:dyDescent="0.3">
      <c r="A1060" s="99">
        <v>6</v>
      </c>
      <c r="B1060" s="275" t="s">
        <v>661</v>
      </c>
      <c r="C1060" s="99" t="s">
        <v>31</v>
      </c>
      <c r="D1060" s="127">
        <v>10</v>
      </c>
      <c r="E1060" s="109"/>
      <c r="F1060" s="109"/>
      <c r="G1060" s="109"/>
      <c r="H1060" s="109"/>
      <c r="I1060" s="221"/>
      <c r="J1060" s="109"/>
      <c r="K1060" s="109"/>
      <c r="L1060" s="109"/>
      <c r="M1060" s="109"/>
      <c r="N1060" s="109"/>
      <c r="O1060" s="109"/>
    </row>
    <row r="1061" spans="1:16" s="101" customFormat="1" ht="15.6" outlineLevel="2" x14ac:dyDescent="0.3">
      <c r="A1061" s="99">
        <v>7</v>
      </c>
      <c r="B1061" s="275" t="s">
        <v>662</v>
      </c>
      <c r="C1061" s="99" t="s">
        <v>31</v>
      </c>
      <c r="D1061" s="127">
        <v>40</v>
      </c>
      <c r="E1061" s="109"/>
      <c r="F1061" s="109"/>
      <c r="G1061" s="109"/>
      <c r="H1061" s="109"/>
      <c r="I1061" s="221"/>
      <c r="J1061" s="109"/>
      <c r="K1061" s="109"/>
      <c r="L1061" s="109"/>
      <c r="M1061" s="109"/>
      <c r="N1061" s="109"/>
      <c r="O1061" s="109"/>
    </row>
    <row r="1062" spans="1:16" s="101" customFormat="1" ht="15.6" outlineLevel="1" x14ac:dyDescent="0.3">
      <c r="A1062" s="122"/>
      <c r="B1062" s="311"/>
      <c r="C1062" s="123"/>
      <c r="D1062" s="225"/>
      <c r="E1062" s="109"/>
      <c r="F1062" s="109"/>
      <c r="G1062" s="109"/>
      <c r="H1062" s="109"/>
      <c r="I1062" s="221"/>
      <c r="J1062" s="109"/>
      <c r="K1062" s="109"/>
      <c r="L1062" s="109"/>
      <c r="M1062" s="109"/>
      <c r="N1062" s="109"/>
      <c r="O1062" s="109"/>
    </row>
    <row r="1063" spans="1:16" ht="15.6" x14ac:dyDescent="0.3">
      <c r="A1063" s="339" t="s">
        <v>663</v>
      </c>
      <c r="B1063" s="340" t="s">
        <v>664</v>
      </c>
      <c r="C1063" s="341"/>
      <c r="D1063" s="342"/>
      <c r="E1063" s="342"/>
      <c r="F1063" s="342">
        <f>SUM(F1064:F1086)</f>
        <v>1005899.4</v>
      </c>
      <c r="G1063" s="342"/>
      <c r="H1063" s="342">
        <f>SUM(H1064:H1086)</f>
        <v>1844928.9000000001</v>
      </c>
      <c r="I1063" s="343">
        <f>SUM(I1064:I1086)</f>
        <v>2850828.3000000003</v>
      </c>
      <c r="J1063" s="344"/>
      <c r="K1063" s="344"/>
      <c r="L1063" s="345"/>
      <c r="M1063" s="345"/>
      <c r="N1063" s="345"/>
      <c r="O1063" s="345"/>
    </row>
    <row r="1064" spans="1:16" ht="15.75" customHeight="1" outlineLevel="1" x14ac:dyDescent="0.3">
      <c r="A1064" s="120"/>
      <c r="B1064" s="300" t="s">
        <v>665</v>
      </c>
      <c r="C1064" s="117" t="s">
        <v>31</v>
      </c>
      <c r="D1064" s="116">
        <v>1</v>
      </c>
      <c r="E1064" s="109">
        <v>6550</v>
      </c>
      <c r="F1064" s="109">
        <f t="shared" ref="F1064:F1074" si="87">E1064*D1064</f>
        <v>6550</v>
      </c>
      <c r="G1064" s="109">
        <v>55450.200000000004</v>
      </c>
      <c r="H1064" s="109">
        <f t="shared" ref="H1064:H1074" si="88">G1064*D1064</f>
        <v>55450.200000000004</v>
      </c>
      <c r="I1064" s="221">
        <f t="shared" ref="I1064:I1074" si="89">H1064+F1064</f>
        <v>62000.200000000004</v>
      </c>
      <c r="J1064" s="252">
        <v>6550</v>
      </c>
      <c r="K1064" s="252"/>
      <c r="L1064" s="229"/>
      <c r="M1064" s="229">
        <f t="shared" ref="M1064:M1086" si="90">G1064</f>
        <v>55450.200000000004</v>
      </c>
      <c r="N1064" s="229"/>
      <c r="O1064" s="229"/>
    </row>
    <row r="1065" spans="1:16" ht="15.75" customHeight="1" outlineLevel="1" x14ac:dyDescent="0.3">
      <c r="A1065" s="120"/>
      <c r="B1065" s="300" t="s">
        <v>666</v>
      </c>
      <c r="C1065" s="117" t="s">
        <v>31</v>
      </c>
      <c r="D1065" s="116">
        <v>1</v>
      </c>
      <c r="E1065" s="109">
        <v>6550</v>
      </c>
      <c r="F1065" s="109">
        <f t="shared" si="87"/>
        <v>6550</v>
      </c>
      <c r="G1065" s="109">
        <v>36189.4</v>
      </c>
      <c r="H1065" s="109">
        <f t="shared" si="88"/>
        <v>36189.4</v>
      </c>
      <c r="I1065" s="221">
        <f t="shared" si="89"/>
        <v>42739.4</v>
      </c>
      <c r="J1065" s="252">
        <v>6550</v>
      </c>
      <c r="K1065" s="252"/>
      <c r="L1065" s="229"/>
      <c r="M1065" s="229">
        <f t="shared" si="90"/>
        <v>36189.4</v>
      </c>
      <c r="N1065" s="229"/>
      <c r="O1065" s="229"/>
    </row>
    <row r="1066" spans="1:16" ht="15.75" customHeight="1" outlineLevel="1" x14ac:dyDescent="0.3">
      <c r="A1066" s="120"/>
      <c r="B1066" s="300" t="s">
        <v>590</v>
      </c>
      <c r="C1066" s="117" t="s">
        <v>199</v>
      </c>
      <c r="D1066" s="116">
        <v>30</v>
      </c>
      <c r="E1066" s="109">
        <v>232</v>
      </c>
      <c r="F1066" s="109">
        <f t="shared" si="87"/>
        <v>6960</v>
      </c>
      <c r="G1066" s="109">
        <v>611</v>
      </c>
      <c r="H1066" s="109">
        <f t="shared" si="88"/>
        <v>18330</v>
      </c>
      <c r="I1066" s="221">
        <f t="shared" si="89"/>
        <v>25290</v>
      </c>
      <c r="J1066" s="253">
        <v>232</v>
      </c>
      <c r="K1066" s="253">
        <f>'ВСЕ СМЕТЫ КДС'!G6972</f>
        <v>199.51958347775997</v>
      </c>
      <c r="L1066" s="153">
        <f>((J1066/(K1066/100))-100)/100</f>
        <v>0.16279312514633701</v>
      </c>
      <c r="M1066" s="107">
        <f t="shared" si="90"/>
        <v>611</v>
      </c>
      <c r="N1066" s="107">
        <f>'ВСЕ СМЕТЫ КДС'!G6968</f>
        <v>511.66949185355304</v>
      </c>
      <c r="O1066" s="153">
        <f>((M1066/(N1066/100))-100)/100</f>
        <v>0.19413021438236697</v>
      </c>
    </row>
    <row r="1067" spans="1:16" ht="26.4" outlineLevel="1" x14ac:dyDescent="0.3">
      <c r="A1067" s="120"/>
      <c r="B1067" s="300" t="s">
        <v>591</v>
      </c>
      <c r="C1067" s="117" t="s">
        <v>199</v>
      </c>
      <c r="D1067" s="116">
        <v>800</v>
      </c>
      <c r="E1067" s="109">
        <v>182</v>
      </c>
      <c r="F1067" s="109">
        <f t="shared" si="87"/>
        <v>145600</v>
      </c>
      <c r="G1067" s="109">
        <v>184.6</v>
      </c>
      <c r="H1067" s="109">
        <f t="shared" si="88"/>
        <v>147680</v>
      </c>
      <c r="I1067" s="221">
        <f t="shared" si="89"/>
        <v>293280</v>
      </c>
      <c r="J1067" s="253">
        <v>182</v>
      </c>
      <c r="K1067" s="253">
        <f>'ВСЕ СМЕТЫ КДС'!G6963</f>
        <v>151.26581595340798</v>
      </c>
      <c r="L1067" s="153">
        <f t="shared" ref="L1067:L1073" si="91">((J1067/(K1067/100))-100)/100</f>
        <v>0.20317997065548896</v>
      </c>
      <c r="M1067" s="107">
        <f t="shared" si="90"/>
        <v>184.6</v>
      </c>
      <c r="N1067" s="107">
        <f>'ВСЕ СМЕТЫ КДС'!G6959</f>
        <v>149.14180678350672</v>
      </c>
      <c r="O1067" s="153">
        <f t="shared" ref="O1067:O1073" si="92">((M1067/(N1067/100))-100)/100</f>
        <v>0.23774818061554101</v>
      </c>
    </row>
    <row r="1068" spans="1:16" ht="26.4" outlineLevel="1" x14ac:dyDescent="0.3">
      <c r="A1068" s="120"/>
      <c r="B1068" s="300" t="s">
        <v>667</v>
      </c>
      <c r="C1068" s="117" t="s">
        <v>199</v>
      </c>
      <c r="D1068" s="116">
        <v>260</v>
      </c>
      <c r="E1068" s="109">
        <v>182</v>
      </c>
      <c r="F1068" s="109">
        <f t="shared" si="87"/>
        <v>47320</v>
      </c>
      <c r="G1068" s="109">
        <v>239.20000000000002</v>
      </c>
      <c r="H1068" s="109">
        <f t="shared" si="88"/>
        <v>62192.000000000007</v>
      </c>
      <c r="I1068" s="221">
        <f t="shared" si="89"/>
        <v>109512</v>
      </c>
      <c r="J1068" s="253">
        <v>182</v>
      </c>
      <c r="K1068" s="253">
        <f>'ВСЕ СМЕТЫ КДС'!G6963</f>
        <v>151.26581595340798</v>
      </c>
      <c r="L1068" s="153">
        <f t="shared" si="91"/>
        <v>0.20317997065548896</v>
      </c>
      <c r="M1068" s="107">
        <f t="shared" si="90"/>
        <v>239.20000000000002</v>
      </c>
      <c r="N1068" s="107">
        <f>'ВСЕ СМЕТЫ КДС'!G6959</f>
        <v>149.14180678350672</v>
      </c>
      <c r="O1068" s="153">
        <f t="shared" si="92"/>
        <v>0.60384271291027858</v>
      </c>
    </row>
    <row r="1069" spans="1:16" ht="26.4" outlineLevel="1" x14ac:dyDescent="0.3">
      <c r="A1069" s="120"/>
      <c r="B1069" s="300" t="s">
        <v>668</v>
      </c>
      <c r="C1069" s="117" t="s">
        <v>31</v>
      </c>
      <c r="D1069" s="116">
        <v>78</v>
      </c>
      <c r="E1069" s="109">
        <v>1865</v>
      </c>
      <c r="F1069" s="109">
        <f t="shared" si="87"/>
        <v>145470</v>
      </c>
      <c r="G1069" s="109">
        <v>6208.4</v>
      </c>
      <c r="H1069" s="109">
        <f t="shared" si="88"/>
        <v>484255.19999999995</v>
      </c>
      <c r="I1069" s="221">
        <f t="shared" si="89"/>
        <v>629725.19999999995</v>
      </c>
      <c r="J1069" s="253">
        <v>1865</v>
      </c>
      <c r="K1069" s="253">
        <f>'ВСЕ СМЕТЫ КДС'!G7250</f>
        <v>1440.6480092903225</v>
      </c>
      <c r="L1069" s="153">
        <f t="shared" si="91"/>
        <v>0.294556330188328</v>
      </c>
      <c r="M1069" s="107">
        <f t="shared" si="90"/>
        <v>6208.4</v>
      </c>
      <c r="N1069" s="107">
        <f>'ВСЕ СМЕТЫ КДС'!G7266</f>
        <v>23570.274941740798</v>
      </c>
      <c r="O1069" s="153">
        <f t="shared" si="92"/>
        <v>-0.73660044206758524</v>
      </c>
    </row>
    <row r="1070" spans="1:16" ht="15.6" outlineLevel="1" x14ac:dyDescent="0.3">
      <c r="A1070" s="120"/>
      <c r="B1070" s="300" t="s">
        <v>669</v>
      </c>
      <c r="C1070" s="117" t="s">
        <v>31</v>
      </c>
      <c r="D1070" s="116">
        <v>15</v>
      </c>
      <c r="E1070" s="109">
        <v>1865</v>
      </c>
      <c r="F1070" s="109">
        <f t="shared" si="87"/>
        <v>27975</v>
      </c>
      <c r="G1070" s="109">
        <v>18060.8</v>
      </c>
      <c r="H1070" s="109">
        <f t="shared" si="88"/>
        <v>270912</v>
      </c>
      <c r="I1070" s="221">
        <f t="shared" si="89"/>
        <v>298887</v>
      </c>
      <c r="J1070" s="253">
        <v>1865</v>
      </c>
      <c r="K1070" s="253">
        <f>'ВСЕ СМЕТЫ КДС'!G7250</f>
        <v>1440.6480092903225</v>
      </c>
      <c r="L1070" s="153">
        <f t="shared" si="91"/>
        <v>0.294556330188328</v>
      </c>
      <c r="M1070" s="107">
        <f t="shared" si="90"/>
        <v>18060.8</v>
      </c>
      <c r="N1070" s="107">
        <f>'ВСЕ СМЕТЫ КДС'!G7271</f>
        <v>13377.102833203202</v>
      </c>
      <c r="O1070" s="153">
        <f t="shared" si="92"/>
        <v>0.35012791821943923</v>
      </c>
      <c r="P1070" s="181"/>
    </row>
    <row r="1071" spans="1:16" ht="26.4" outlineLevel="1" x14ac:dyDescent="0.3">
      <c r="A1071" s="120"/>
      <c r="B1071" s="300" t="s">
        <v>670</v>
      </c>
      <c r="C1071" s="117" t="s">
        <v>31</v>
      </c>
      <c r="D1071" s="116">
        <v>41</v>
      </c>
      <c r="E1071" s="109">
        <v>1865</v>
      </c>
      <c r="F1071" s="109">
        <f t="shared" si="87"/>
        <v>76465</v>
      </c>
      <c r="G1071" s="109">
        <v>8098.8</v>
      </c>
      <c r="H1071" s="109">
        <f t="shared" si="88"/>
        <v>332050.8</v>
      </c>
      <c r="I1071" s="221">
        <f t="shared" si="89"/>
        <v>408515.8</v>
      </c>
      <c r="J1071" s="253">
        <v>1865</v>
      </c>
      <c r="K1071" s="253">
        <f>'ВСЕ СМЕТЫ КДС'!G7250</f>
        <v>1440.6480092903225</v>
      </c>
      <c r="L1071" s="153">
        <f t="shared" si="91"/>
        <v>0.294556330188328</v>
      </c>
      <c r="M1071" s="107">
        <f t="shared" si="90"/>
        <v>8098.8</v>
      </c>
      <c r="N1071" s="107">
        <f>'ВСЕ СМЕТЫ КДС'!G7266</f>
        <v>23570.274941740798</v>
      </c>
      <c r="O1071" s="153">
        <f t="shared" si="92"/>
        <v>-0.65639772891839432</v>
      </c>
    </row>
    <row r="1072" spans="1:16" ht="26.4" outlineLevel="1" x14ac:dyDescent="0.3">
      <c r="A1072" s="120"/>
      <c r="B1072" s="300" t="s">
        <v>671</v>
      </c>
      <c r="C1072" s="117" t="s">
        <v>31</v>
      </c>
      <c r="D1072" s="116">
        <v>3</v>
      </c>
      <c r="E1072" s="109">
        <v>1865</v>
      </c>
      <c r="F1072" s="109">
        <f t="shared" si="87"/>
        <v>5595</v>
      </c>
      <c r="G1072" s="109">
        <v>1424.6</v>
      </c>
      <c r="H1072" s="109">
        <f t="shared" si="88"/>
        <v>4273.7999999999993</v>
      </c>
      <c r="I1072" s="221">
        <f t="shared" si="89"/>
        <v>9868.7999999999993</v>
      </c>
      <c r="J1072" s="253">
        <v>1865</v>
      </c>
      <c r="K1072" s="253">
        <f>'ВСЕ СМЕТЫ КДС'!G7285</f>
        <v>1360.7052076800003</v>
      </c>
      <c r="L1072" s="153">
        <f t="shared" si="91"/>
        <v>0.37061281861324064</v>
      </c>
      <c r="M1072" s="107">
        <f t="shared" si="90"/>
        <v>1424.6</v>
      </c>
      <c r="N1072" s="107">
        <f>'ВСЕ СМЕТЫ КДС'!G7281</f>
        <v>5055.6028733066541</v>
      </c>
      <c r="O1072" s="153">
        <f t="shared" si="92"/>
        <v>-0.71821362640609665</v>
      </c>
    </row>
    <row r="1073" spans="1:15" ht="15.6" outlineLevel="1" x14ac:dyDescent="0.3">
      <c r="A1073" s="120"/>
      <c r="B1073" s="300" t="s">
        <v>672</v>
      </c>
      <c r="C1073" s="117" t="s">
        <v>199</v>
      </c>
      <c r="D1073" s="116">
        <v>351</v>
      </c>
      <c r="E1073" s="109">
        <v>838.40000000000009</v>
      </c>
      <c r="F1073" s="109">
        <f t="shared" si="87"/>
        <v>294278.40000000002</v>
      </c>
      <c r="G1073" s="109">
        <v>699.4</v>
      </c>
      <c r="H1073" s="109">
        <f t="shared" si="88"/>
        <v>245489.4</v>
      </c>
      <c r="I1073" s="221">
        <f t="shared" si="89"/>
        <v>539767.80000000005</v>
      </c>
      <c r="J1073" s="253">
        <v>838.40000000000009</v>
      </c>
      <c r="K1073" s="253">
        <f>'ВСЕ СМЕТЫ КДС'!G7298</f>
        <v>652.31339049676797</v>
      </c>
      <c r="L1073" s="153">
        <f t="shared" si="91"/>
        <v>0.28527179146440373</v>
      </c>
      <c r="M1073" s="107">
        <f t="shared" si="90"/>
        <v>699.4</v>
      </c>
      <c r="N1073" s="107">
        <f>('ВСЕ СМЕТЫ КДС'!G7302+'ВСЕ СМЕТЫ КДС'!G7303)/2</f>
        <v>1073.8318832017922</v>
      </c>
      <c r="O1073" s="153">
        <f t="shared" si="92"/>
        <v>-0.34868761959774075</v>
      </c>
    </row>
    <row r="1074" spans="1:15" ht="15.6" outlineLevel="1" x14ac:dyDescent="0.3">
      <c r="A1074" s="120"/>
      <c r="B1074" s="300" t="s">
        <v>6900</v>
      </c>
      <c r="C1074" s="117" t="s">
        <v>307</v>
      </c>
      <c r="D1074" s="116">
        <v>1</v>
      </c>
      <c r="E1074" s="109">
        <v>192832</v>
      </c>
      <c r="F1074" s="109">
        <f t="shared" si="87"/>
        <v>192832</v>
      </c>
      <c r="G1074" s="109">
        <v>188106.1</v>
      </c>
      <c r="H1074" s="109">
        <f t="shared" si="88"/>
        <v>188106.1</v>
      </c>
      <c r="I1074" s="221">
        <f t="shared" si="89"/>
        <v>380938.1</v>
      </c>
      <c r="J1074" s="252">
        <v>192832</v>
      </c>
      <c r="K1074" s="252"/>
      <c r="L1074" s="153"/>
      <c r="M1074" s="229">
        <f>G1074</f>
        <v>188106.1</v>
      </c>
      <c r="N1074" s="229"/>
      <c r="O1074" s="153"/>
    </row>
    <row r="1075" spans="1:15" ht="26.4" outlineLevel="2" x14ac:dyDescent="0.3">
      <c r="A1075" s="120"/>
      <c r="B1075" s="384" t="s">
        <v>673</v>
      </c>
      <c r="C1075" s="117" t="s">
        <v>31</v>
      </c>
      <c r="D1075" s="116">
        <v>14</v>
      </c>
      <c r="E1075" s="109"/>
      <c r="F1075" s="109"/>
      <c r="G1075" s="109"/>
      <c r="H1075" s="109"/>
      <c r="I1075" s="221"/>
      <c r="J1075" s="252">
        <v>0</v>
      </c>
      <c r="K1075" s="252"/>
      <c r="L1075" s="229"/>
      <c r="M1075" s="229">
        <f t="shared" si="90"/>
        <v>0</v>
      </c>
      <c r="N1075" s="229"/>
      <c r="O1075" s="229"/>
    </row>
    <row r="1076" spans="1:15" ht="15.6" outlineLevel="2" x14ac:dyDescent="0.3">
      <c r="A1076" s="120"/>
      <c r="B1076" s="384" t="s">
        <v>674</v>
      </c>
      <c r="C1076" s="117" t="s">
        <v>31</v>
      </c>
      <c r="D1076" s="116">
        <v>9</v>
      </c>
      <c r="E1076" s="109"/>
      <c r="F1076" s="109"/>
      <c r="G1076" s="109"/>
      <c r="H1076" s="109"/>
      <c r="I1076" s="221"/>
      <c r="J1076" s="252">
        <v>0</v>
      </c>
      <c r="K1076" s="252"/>
      <c r="L1076" s="229"/>
      <c r="M1076" s="229">
        <f t="shared" si="90"/>
        <v>0</v>
      </c>
      <c r="N1076" s="229"/>
      <c r="O1076" s="229"/>
    </row>
    <row r="1077" spans="1:15" ht="26.4" outlineLevel="2" x14ac:dyDescent="0.3">
      <c r="A1077" s="120"/>
      <c r="B1077" s="384" t="s">
        <v>675</v>
      </c>
      <c r="C1077" s="117" t="s">
        <v>31</v>
      </c>
      <c r="D1077" s="116">
        <v>14</v>
      </c>
      <c r="E1077" s="109"/>
      <c r="F1077" s="109"/>
      <c r="G1077" s="109"/>
      <c r="H1077" s="109"/>
      <c r="I1077" s="221"/>
      <c r="J1077" s="252">
        <v>0</v>
      </c>
      <c r="K1077" s="252"/>
      <c r="L1077" s="229"/>
      <c r="M1077" s="229">
        <f t="shared" si="90"/>
        <v>0</v>
      </c>
      <c r="N1077" s="229"/>
      <c r="O1077" s="229"/>
    </row>
    <row r="1078" spans="1:15" ht="15.6" outlineLevel="2" x14ac:dyDescent="0.3">
      <c r="A1078" s="120"/>
      <c r="B1078" s="384" t="s">
        <v>676</v>
      </c>
      <c r="C1078" s="117" t="s">
        <v>31</v>
      </c>
      <c r="D1078" s="116">
        <v>38</v>
      </c>
      <c r="E1078" s="109"/>
      <c r="F1078" s="109"/>
      <c r="G1078" s="109"/>
      <c r="H1078" s="109"/>
      <c r="I1078" s="221"/>
      <c r="J1078" s="252">
        <v>0</v>
      </c>
      <c r="K1078" s="252"/>
      <c r="L1078" s="229"/>
      <c r="M1078" s="229">
        <f t="shared" si="90"/>
        <v>0</v>
      </c>
      <c r="N1078" s="229"/>
      <c r="O1078" s="229"/>
    </row>
    <row r="1079" spans="1:15" ht="26.4" outlineLevel="2" x14ac:dyDescent="0.3">
      <c r="A1079" s="120"/>
      <c r="B1079" s="384" t="s">
        <v>677</v>
      </c>
      <c r="C1079" s="117" t="s">
        <v>31</v>
      </c>
      <c r="D1079" s="116">
        <v>100</v>
      </c>
      <c r="E1079" s="109"/>
      <c r="F1079" s="109"/>
      <c r="G1079" s="109"/>
      <c r="H1079" s="109"/>
      <c r="I1079" s="221"/>
      <c r="J1079" s="252">
        <v>0</v>
      </c>
      <c r="K1079" s="252"/>
      <c r="L1079" s="229"/>
      <c r="M1079" s="229">
        <f t="shared" si="90"/>
        <v>0</v>
      </c>
      <c r="N1079" s="229"/>
      <c r="O1079" s="229"/>
    </row>
    <row r="1080" spans="1:15" ht="15.6" outlineLevel="2" x14ac:dyDescent="0.3">
      <c r="A1080" s="120"/>
      <c r="B1080" s="384" t="s">
        <v>678</v>
      </c>
      <c r="C1080" s="117" t="s">
        <v>31</v>
      </c>
      <c r="D1080" s="116">
        <v>75</v>
      </c>
      <c r="E1080" s="109"/>
      <c r="F1080" s="109"/>
      <c r="G1080" s="109"/>
      <c r="H1080" s="109"/>
      <c r="I1080" s="221"/>
      <c r="J1080" s="252">
        <v>0</v>
      </c>
      <c r="K1080" s="252"/>
      <c r="L1080" s="229"/>
      <c r="M1080" s="229">
        <f t="shared" si="90"/>
        <v>0</v>
      </c>
      <c r="N1080" s="229"/>
      <c r="O1080" s="229"/>
    </row>
    <row r="1081" spans="1:15" ht="15.6" outlineLevel="2" x14ac:dyDescent="0.3">
      <c r="A1081" s="120"/>
      <c r="B1081" s="384"/>
      <c r="C1081" s="117"/>
      <c r="D1081" s="116"/>
      <c r="E1081" s="109"/>
      <c r="F1081" s="109"/>
      <c r="G1081" s="109"/>
      <c r="H1081" s="109"/>
      <c r="I1081" s="221"/>
      <c r="J1081" s="252">
        <v>0</v>
      </c>
      <c r="K1081" s="252"/>
      <c r="L1081" s="229"/>
      <c r="M1081" s="229">
        <f t="shared" si="90"/>
        <v>0</v>
      </c>
      <c r="N1081" s="229"/>
      <c r="O1081" s="229"/>
    </row>
    <row r="1082" spans="1:15" ht="26.4" outlineLevel="2" x14ac:dyDescent="0.3">
      <c r="A1082" s="120"/>
      <c r="B1082" s="384" t="s">
        <v>595</v>
      </c>
      <c r="C1082" s="117" t="s">
        <v>199</v>
      </c>
      <c r="D1082" s="116">
        <v>800</v>
      </c>
      <c r="E1082" s="109"/>
      <c r="F1082" s="109"/>
      <c r="G1082" s="109"/>
      <c r="H1082" s="109"/>
      <c r="I1082" s="221"/>
      <c r="J1082" s="252">
        <v>0</v>
      </c>
      <c r="K1082" s="252"/>
      <c r="L1082" s="229"/>
      <c r="M1082" s="229">
        <f t="shared" si="90"/>
        <v>0</v>
      </c>
      <c r="N1082" s="229"/>
      <c r="O1082" s="229"/>
    </row>
    <row r="1083" spans="1:15" ht="15.6" outlineLevel="2" x14ac:dyDescent="0.3">
      <c r="A1083" s="120"/>
      <c r="B1083" s="384" t="s">
        <v>679</v>
      </c>
      <c r="C1083" s="117" t="s">
        <v>199</v>
      </c>
      <c r="D1083" s="116">
        <v>64</v>
      </c>
      <c r="E1083" s="109"/>
      <c r="F1083" s="109"/>
      <c r="G1083" s="109"/>
      <c r="H1083" s="109"/>
      <c r="I1083" s="221"/>
      <c r="J1083" s="252">
        <v>0</v>
      </c>
      <c r="K1083" s="252"/>
      <c r="L1083" s="229"/>
      <c r="M1083" s="229">
        <f t="shared" si="90"/>
        <v>0</v>
      </c>
      <c r="N1083" s="229"/>
      <c r="O1083" s="229"/>
    </row>
    <row r="1084" spans="1:15" ht="15.6" outlineLevel="2" x14ac:dyDescent="0.3">
      <c r="A1084" s="120"/>
      <c r="B1084" s="384" t="s">
        <v>299</v>
      </c>
      <c r="C1084" s="117" t="s">
        <v>31</v>
      </c>
      <c r="D1084" s="116">
        <v>1000</v>
      </c>
      <c r="E1084" s="109"/>
      <c r="F1084" s="109"/>
      <c r="G1084" s="109"/>
      <c r="H1084" s="109"/>
      <c r="I1084" s="221"/>
      <c r="J1084" s="252">
        <v>0</v>
      </c>
      <c r="K1084" s="252"/>
      <c r="L1084" s="229"/>
      <c r="M1084" s="229">
        <f t="shared" si="90"/>
        <v>0</v>
      </c>
      <c r="N1084" s="229"/>
      <c r="O1084" s="229"/>
    </row>
    <row r="1085" spans="1:15" ht="15.6" outlineLevel="2" x14ac:dyDescent="0.3">
      <c r="A1085" s="120"/>
      <c r="B1085" s="384" t="s">
        <v>302</v>
      </c>
      <c r="C1085" s="117" t="s">
        <v>307</v>
      </c>
      <c r="D1085" s="116">
        <v>1</v>
      </c>
      <c r="E1085" s="109"/>
      <c r="F1085" s="109"/>
      <c r="G1085" s="109"/>
      <c r="H1085" s="109"/>
      <c r="I1085" s="221"/>
      <c r="J1085" s="252">
        <v>0</v>
      </c>
      <c r="K1085" s="252"/>
      <c r="L1085" s="229"/>
      <c r="M1085" s="229">
        <f t="shared" si="90"/>
        <v>0</v>
      </c>
      <c r="N1085" s="229"/>
      <c r="O1085" s="229"/>
    </row>
    <row r="1086" spans="1:15" ht="15.6" outlineLevel="1" x14ac:dyDescent="0.3">
      <c r="A1086" s="120"/>
      <c r="B1086" s="300" t="s">
        <v>560</v>
      </c>
      <c r="C1086" s="117" t="s">
        <v>307</v>
      </c>
      <c r="D1086" s="116">
        <v>1</v>
      </c>
      <c r="E1086" s="109">
        <v>50304</v>
      </c>
      <c r="F1086" s="109">
        <f>E1086*D1086</f>
        <v>50304</v>
      </c>
      <c r="G1086" s="109">
        <v>0</v>
      </c>
      <c r="H1086" s="109">
        <f>G1086*D1086</f>
        <v>0</v>
      </c>
      <c r="I1086" s="221">
        <f>H1086+F1086</f>
        <v>50304</v>
      </c>
      <c r="J1086" s="252">
        <v>50304</v>
      </c>
      <c r="K1086" s="252"/>
      <c r="L1086" s="229"/>
      <c r="M1086" s="229">
        <f t="shared" si="90"/>
        <v>0</v>
      </c>
      <c r="N1086" s="229"/>
      <c r="O1086" s="229"/>
    </row>
    <row r="1087" spans="1:15" ht="15.6" x14ac:dyDescent="0.3">
      <c r="A1087" s="339" t="s">
        <v>680</v>
      </c>
      <c r="B1087" s="361" t="s">
        <v>681</v>
      </c>
      <c r="C1087" s="341"/>
      <c r="D1087" s="342"/>
      <c r="E1087" s="342"/>
      <c r="F1087" s="342">
        <f>F1091+F1097+F1103+F1106+F1114+F1122+F1129+F1141+F1148+F1152+F1155+F1088</f>
        <v>78289634.071999997</v>
      </c>
      <c r="G1087" s="342"/>
      <c r="H1087" s="342">
        <f>H1091+H1097+H1103+H1106+H1114+H1122+H1129+H1141+H1148+H1152+H1155+H1088</f>
        <v>52690771.949999996</v>
      </c>
      <c r="I1087" s="343">
        <f>I1091+I1097+I1103+I1106+I1114+I1122+I1129+I1141+I1148+I1152+I1155+I1088</f>
        <v>130980406.022</v>
      </c>
      <c r="J1087" s="344"/>
      <c r="K1087" s="344"/>
      <c r="L1087" s="345"/>
      <c r="M1087" s="345"/>
      <c r="N1087" s="345"/>
      <c r="O1087" s="345"/>
    </row>
    <row r="1088" spans="1:15" ht="15.6" outlineLevel="1" x14ac:dyDescent="0.3">
      <c r="A1088" s="378"/>
      <c r="B1088" s="349" t="s">
        <v>6902</v>
      </c>
      <c r="C1088" s="378"/>
      <c r="D1088" s="383"/>
      <c r="E1088" s="377"/>
      <c r="F1088" s="377">
        <f>SUM(F1089:F1090)</f>
        <v>653914.01</v>
      </c>
      <c r="G1088" s="377"/>
      <c r="H1088" s="377">
        <f>SUM(H1089:H1090)</f>
        <v>4997424.9000000004</v>
      </c>
      <c r="I1088" s="377">
        <f>SUM(I1089:I1090)</f>
        <v>5651338.9100000001</v>
      </c>
      <c r="J1088" s="247"/>
      <c r="K1088" s="247"/>
      <c r="L1088" s="247"/>
      <c r="M1088" s="247"/>
      <c r="N1088" s="247"/>
      <c r="O1088" s="389"/>
    </row>
    <row r="1089" spans="1:15" ht="15.6" outlineLevel="1" x14ac:dyDescent="0.3">
      <c r="A1089" s="112"/>
      <c r="B1089" s="312" t="s">
        <v>682</v>
      </c>
      <c r="C1089" s="112" t="s">
        <v>31</v>
      </c>
      <c r="D1089" s="100">
        <v>1</v>
      </c>
      <c r="E1089" s="109">
        <v>239562.32</v>
      </c>
      <c r="F1089" s="109">
        <f>E1089*D1089</f>
        <v>239562.32</v>
      </c>
      <c r="G1089" s="109">
        <v>1951576.9000000001</v>
      </c>
      <c r="H1089" s="109">
        <f>G1089*D1089</f>
        <v>1951576.9000000001</v>
      </c>
      <c r="I1089" s="221">
        <f>H1089+F1089</f>
        <v>2191139.2200000002</v>
      </c>
      <c r="J1089" s="252">
        <v>239562.32</v>
      </c>
      <c r="K1089" s="252"/>
      <c r="L1089" s="229"/>
      <c r="M1089" s="229">
        <f>G1089</f>
        <v>1951576.9000000001</v>
      </c>
      <c r="N1089" s="229"/>
      <c r="O1089" s="229"/>
    </row>
    <row r="1090" spans="1:15" ht="15.6" outlineLevel="1" x14ac:dyDescent="0.3">
      <c r="A1090" s="112"/>
      <c r="B1090" s="312" t="s">
        <v>683</v>
      </c>
      <c r="C1090" s="112" t="s">
        <v>31</v>
      </c>
      <c r="D1090" s="100">
        <v>1</v>
      </c>
      <c r="E1090" s="109">
        <v>414351.69</v>
      </c>
      <c r="F1090" s="109">
        <f>E1090*D1090</f>
        <v>414351.69</v>
      </c>
      <c r="G1090" s="109">
        <v>3045848</v>
      </c>
      <c r="H1090" s="109">
        <f>G1090*D1090</f>
        <v>3045848</v>
      </c>
      <c r="I1090" s="221">
        <f>H1090+F1090</f>
        <v>3460199.69</v>
      </c>
      <c r="J1090" s="252">
        <v>414351.69</v>
      </c>
      <c r="K1090" s="252"/>
      <c r="L1090" s="229"/>
      <c r="M1090" s="229">
        <f>G1090</f>
        <v>3045848</v>
      </c>
      <c r="N1090" s="229"/>
      <c r="O1090" s="229"/>
    </row>
    <row r="1091" spans="1:15" ht="15.6" outlineLevel="1" x14ac:dyDescent="0.3">
      <c r="A1091" s="378"/>
      <c r="B1091" s="349" t="s">
        <v>616</v>
      </c>
      <c r="C1091" s="378"/>
      <c r="D1091" s="383"/>
      <c r="E1091" s="377"/>
      <c r="F1091" s="377">
        <f>SUM(F1092:F1096)</f>
        <v>940253</v>
      </c>
      <c r="G1091" s="377"/>
      <c r="H1091" s="377">
        <f>SUM(H1092:H1096)</f>
        <v>4679140.0500000007</v>
      </c>
      <c r="I1091" s="377">
        <f>SUM(I1092:I1096)</f>
        <v>5619393.0500000007</v>
      </c>
      <c r="J1091" s="247"/>
      <c r="K1091" s="247"/>
      <c r="L1091" s="247"/>
      <c r="M1091" s="247"/>
      <c r="N1091" s="247"/>
      <c r="O1091" s="389"/>
    </row>
    <row r="1092" spans="1:15" ht="26.4" outlineLevel="1" x14ac:dyDescent="0.3">
      <c r="A1092" s="99"/>
      <c r="B1092" s="278" t="s">
        <v>684</v>
      </c>
      <c r="C1092" s="112" t="s">
        <v>31</v>
      </c>
      <c r="D1092" s="100">
        <v>3</v>
      </c>
      <c r="E1092" s="109">
        <v>34934</v>
      </c>
      <c r="F1092" s="109">
        <f>E1092*D1092</f>
        <v>104802</v>
      </c>
      <c r="G1092" s="109">
        <v>78869.7</v>
      </c>
      <c r="H1092" s="109">
        <f>G1092*D1092</f>
        <v>236609.09999999998</v>
      </c>
      <c r="I1092" s="221">
        <f>H1092+F1092</f>
        <v>341411.1</v>
      </c>
      <c r="J1092" s="244">
        <v>34934</v>
      </c>
      <c r="K1092" s="244">
        <f>K1093</f>
        <v>34456.210530094082</v>
      </c>
      <c r="L1092" s="155">
        <f>((J1092/(K1092/100))-100)/100</f>
        <v>1.3866570425340825E-2</v>
      </c>
      <c r="M1092" s="244">
        <f>G1092</f>
        <v>78869.7</v>
      </c>
      <c r="N1092" s="244">
        <f>N1093</f>
        <v>83172.988256117766</v>
      </c>
      <c r="O1092" s="155">
        <f>((M1092/(N1092/100))-100)/100</f>
        <v>-5.173901222433528E-2</v>
      </c>
    </row>
    <row r="1093" spans="1:15" ht="26.4" outlineLevel="1" x14ac:dyDescent="0.3">
      <c r="A1093" s="99"/>
      <c r="B1093" s="278" t="s">
        <v>685</v>
      </c>
      <c r="C1093" s="112" t="s">
        <v>31</v>
      </c>
      <c r="D1093" s="100">
        <v>1</v>
      </c>
      <c r="E1093" s="109">
        <v>29801</v>
      </c>
      <c r="F1093" s="109">
        <f>E1093*D1093</f>
        <v>29801</v>
      </c>
      <c r="G1093" s="109">
        <v>63095.759999999995</v>
      </c>
      <c r="H1093" s="109">
        <f>G1093*D1093</f>
        <v>63095.759999999995</v>
      </c>
      <c r="I1093" s="221">
        <f t="shared" ref="I1093:I1156" si="93">H1093+F1093</f>
        <v>92896.76</v>
      </c>
      <c r="J1093" s="244">
        <v>29801</v>
      </c>
      <c r="K1093" s="244">
        <f>'ВСЕ СМЕТЫ КДС'!G2359</f>
        <v>34456.210530094082</v>
      </c>
      <c r="L1093" s="155">
        <f>((J1093/(K1093/100))-100)/100</f>
        <v>-0.1351051220803349</v>
      </c>
      <c r="M1093" s="244">
        <f>G1093</f>
        <v>63095.759999999995</v>
      </c>
      <c r="N1093" s="244">
        <f>'ВСЕ СМЕТЫ КДС'!G2360+'ВСЕ СМЕТЫ КДС'!G2362</f>
        <v>83172.988256117766</v>
      </c>
      <c r="O1093" s="153">
        <f>((M1093/(N1093/100))-100)/100</f>
        <v>-0.24139120977946818</v>
      </c>
    </row>
    <row r="1094" spans="1:15" ht="15.6" outlineLevel="1" x14ac:dyDescent="0.3">
      <c r="A1094" s="99"/>
      <c r="B1094" s="278" t="s">
        <v>6870</v>
      </c>
      <c r="C1094" s="112" t="s">
        <v>31</v>
      </c>
      <c r="D1094" s="100">
        <v>1</v>
      </c>
      <c r="E1094" s="109">
        <v>337980</v>
      </c>
      <c r="F1094" s="109">
        <f>E1094*D1094</f>
        <v>337980</v>
      </c>
      <c r="G1094" s="109">
        <v>1736492.9400000002</v>
      </c>
      <c r="H1094" s="109">
        <f>G1094*D1094</f>
        <v>1736492.9400000002</v>
      </c>
      <c r="I1094" s="221">
        <f t="shared" si="93"/>
        <v>2074472.9400000002</v>
      </c>
      <c r="J1094" s="252">
        <v>337980</v>
      </c>
      <c r="K1094" s="252"/>
      <c r="L1094" s="229"/>
      <c r="M1094" s="229">
        <f>G1094</f>
        <v>1736492.9400000002</v>
      </c>
      <c r="N1094" s="229"/>
      <c r="O1094" s="229"/>
    </row>
    <row r="1095" spans="1:15" ht="15.75" customHeight="1" outlineLevel="1" x14ac:dyDescent="0.3">
      <c r="A1095" s="346"/>
      <c r="B1095" s="385" t="s">
        <v>686</v>
      </c>
      <c r="C1095" s="388" t="s">
        <v>31</v>
      </c>
      <c r="D1095" s="247">
        <v>2</v>
      </c>
      <c r="E1095" s="233">
        <v>66810</v>
      </c>
      <c r="F1095" s="233">
        <f>E1095*D1095</f>
        <v>133620</v>
      </c>
      <c r="G1095" s="233">
        <v>304200</v>
      </c>
      <c r="H1095" s="233">
        <f>G1095*D1095</f>
        <v>608400</v>
      </c>
      <c r="I1095" s="337">
        <f t="shared" si="93"/>
        <v>742020</v>
      </c>
      <c r="J1095" s="252">
        <v>66810</v>
      </c>
      <c r="K1095" s="252"/>
      <c r="L1095" s="229"/>
      <c r="M1095" s="229">
        <f>G1095</f>
        <v>304200</v>
      </c>
      <c r="N1095" s="229"/>
      <c r="O1095" s="229"/>
    </row>
    <row r="1096" spans="1:15" ht="15.75" customHeight="1" outlineLevel="1" x14ac:dyDescent="0.3">
      <c r="A1096" s="346"/>
      <c r="B1096" s="385" t="s">
        <v>687</v>
      </c>
      <c r="C1096" s="388" t="s">
        <v>31</v>
      </c>
      <c r="D1096" s="247">
        <v>5</v>
      </c>
      <c r="E1096" s="233">
        <v>66810</v>
      </c>
      <c r="F1096" s="233">
        <f>E1096*D1096</f>
        <v>334050</v>
      </c>
      <c r="G1096" s="233">
        <v>406908.45</v>
      </c>
      <c r="H1096" s="233">
        <f>G1096*D1096</f>
        <v>2034542.25</v>
      </c>
      <c r="I1096" s="337">
        <f t="shared" si="93"/>
        <v>2368592.25</v>
      </c>
      <c r="J1096" s="252">
        <v>66810</v>
      </c>
      <c r="K1096" s="252"/>
      <c r="L1096" s="229"/>
      <c r="M1096" s="229">
        <f>G1096</f>
        <v>406908.45</v>
      </c>
      <c r="N1096" s="229"/>
      <c r="O1096" s="229"/>
    </row>
    <row r="1097" spans="1:15" ht="15.6" outlineLevel="1" x14ac:dyDescent="0.3">
      <c r="A1097" s="378"/>
      <c r="B1097" s="349" t="s">
        <v>688</v>
      </c>
      <c r="C1097" s="378"/>
      <c r="D1097" s="383"/>
      <c r="E1097" s="377"/>
      <c r="F1097" s="377">
        <f>SUM(F1098:F1102)</f>
        <v>491643</v>
      </c>
      <c r="G1097" s="377"/>
      <c r="H1097" s="377">
        <f>SUM(H1098:H1102)</f>
        <v>693238</v>
      </c>
      <c r="I1097" s="377">
        <f>SUM(I1098:I1102)</f>
        <v>1184881</v>
      </c>
      <c r="J1097" s="247"/>
      <c r="K1097" s="247"/>
      <c r="L1097" s="247"/>
      <c r="M1097" s="247"/>
      <c r="N1097" s="247"/>
      <c r="O1097" s="389"/>
    </row>
    <row r="1098" spans="1:15" ht="26.4" outlineLevel="1" x14ac:dyDescent="0.3">
      <c r="A1098" s="99"/>
      <c r="B1098" s="278" t="s">
        <v>6871</v>
      </c>
      <c r="C1098" s="112" t="s">
        <v>31</v>
      </c>
      <c r="D1098" s="100">
        <v>7</v>
      </c>
      <c r="E1098" s="109">
        <v>8646</v>
      </c>
      <c r="F1098" s="109">
        <f>E1098*D1098</f>
        <v>60522</v>
      </c>
      <c r="G1098" s="109">
        <v>22464</v>
      </c>
      <c r="H1098" s="109">
        <f>G1098*D1098</f>
        <v>157248</v>
      </c>
      <c r="I1098" s="221">
        <f t="shared" si="93"/>
        <v>217770</v>
      </c>
      <c r="J1098" s="252">
        <v>8646</v>
      </c>
      <c r="K1098" s="252"/>
      <c r="L1098" s="229"/>
      <c r="M1098" s="229">
        <f>G1098</f>
        <v>22464</v>
      </c>
      <c r="N1098" s="229"/>
      <c r="O1098" s="229"/>
    </row>
    <row r="1099" spans="1:15" ht="15.6" outlineLevel="1" x14ac:dyDescent="0.3">
      <c r="A1099" s="99"/>
      <c r="B1099" s="278" t="s">
        <v>689</v>
      </c>
      <c r="C1099" s="112" t="s">
        <v>855</v>
      </c>
      <c r="D1099" s="112">
        <v>0.5</v>
      </c>
      <c r="E1099" s="109">
        <v>39300</v>
      </c>
      <c r="F1099" s="109">
        <f>E1099*D1099</f>
        <v>19650</v>
      </c>
      <c r="G1099" s="109">
        <v>87100</v>
      </c>
      <c r="H1099" s="109">
        <f>G1099*D1099</f>
        <v>43550</v>
      </c>
      <c r="I1099" s="221">
        <f t="shared" si="93"/>
        <v>63200</v>
      </c>
      <c r="J1099" s="252">
        <v>39300</v>
      </c>
      <c r="K1099" s="252"/>
      <c r="L1099" s="229"/>
      <c r="M1099" s="229">
        <f>G1099</f>
        <v>87100</v>
      </c>
      <c r="N1099" s="229"/>
      <c r="O1099" s="229"/>
    </row>
    <row r="1100" spans="1:15" ht="15.6" outlineLevel="1" x14ac:dyDescent="0.3">
      <c r="A1100" s="99"/>
      <c r="B1100" s="278" t="s">
        <v>690</v>
      </c>
      <c r="C1100" s="112" t="s">
        <v>855</v>
      </c>
      <c r="D1100" s="112">
        <v>0.2</v>
      </c>
      <c r="E1100" s="109">
        <v>39300</v>
      </c>
      <c r="F1100" s="109">
        <f>E1100*D1100</f>
        <v>7860</v>
      </c>
      <c r="G1100" s="109">
        <v>87100</v>
      </c>
      <c r="H1100" s="109">
        <f>G1100*D1100</f>
        <v>17420</v>
      </c>
      <c r="I1100" s="221">
        <f t="shared" si="93"/>
        <v>25280</v>
      </c>
      <c r="J1100" s="252">
        <v>39300</v>
      </c>
      <c r="K1100" s="252"/>
      <c r="L1100" s="229"/>
      <c r="M1100" s="229">
        <f>G1100</f>
        <v>87100</v>
      </c>
      <c r="N1100" s="229"/>
      <c r="O1100" s="229"/>
    </row>
    <row r="1101" spans="1:15" ht="26.4" outlineLevel="1" x14ac:dyDescent="0.3">
      <c r="A1101" s="99"/>
      <c r="B1101" s="278" t="s">
        <v>691</v>
      </c>
      <c r="C1101" s="112" t="s">
        <v>6820</v>
      </c>
      <c r="D1101" s="100">
        <v>22</v>
      </c>
      <c r="E1101" s="109">
        <v>10218</v>
      </c>
      <c r="F1101" s="109">
        <f>E1101*D1101</f>
        <v>224796</v>
      </c>
      <c r="G1101" s="109">
        <v>5460</v>
      </c>
      <c r="H1101" s="109">
        <f>G1101*D1101</f>
        <v>120120</v>
      </c>
      <c r="I1101" s="221">
        <f t="shared" si="93"/>
        <v>344916</v>
      </c>
      <c r="J1101" s="252">
        <v>10218</v>
      </c>
      <c r="K1101" s="252"/>
      <c r="L1101" s="229"/>
      <c r="M1101" s="229">
        <f>G1101</f>
        <v>5460</v>
      </c>
      <c r="N1101" s="229"/>
      <c r="O1101" s="229"/>
    </row>
    <row r="1102" spans="1:15" ht="15.6" outlineLevel="1" x14ac:dyDescent="0.3">
      <c r="A1102" s="99"/>
      <c r="B1102" s="278" t="s">
        <v>6872</v>
      </c>
      <c r="C1102" s="112" t="s">
        <v>6814</v>
      </c>
      <c r="D1102" s="100">
        <v>91</v>
      </c>
      <c r="E1102" s="109">
        <v>1965</v>
      </c>
      <c r="F1102" s="109">
        <f>E1102*D1102</f>
        <v>178815</v>
      </c>
      <c r="G1102" s="109">
        <v>3900</v>
      </c>
      <c r="H1102" s="109">
        <f>G1102*D1102</f>
        <v>354900</v>
      </c>
      <c r="I1102" s="221">
        <f t="shared" si="93"/>
        <v>533715</v>
      </c>
      <c r="J1102" s="252">
        <v>1965</v>
      </c>
      <c r="K1102" s="252"/>
      <c r="L1102" s="229"/>
      <c r="M1102" s="229">
        <f>G1102</f>
        <v>3900</v>
      </c>
      <c r="N1102" s="229"/>
      <c r="O1102" s="229"/>
    </row>
    <row r="1103" spans="1:15" ht="15.6" outlineLevel="1" x14ac:dyDescent="0.3">
      <c r="A1103" s="378"/>
      <c r="B1103" s="349" t="s">
        <v>692</v>
      </c>
      <c r="C1103" s="378"/>
      <c r="D1103" s="383"/>
      <c r="E1103" s="377"/>
      <c r="F1103" s="377">
        <f>SUM(F1104:F1105)</f>
        <v>3910222.4</v>
      </c>
      <c r="G1103" s="377"/>
      <c r="H1103" s="377">
        <f>SUM(H1104:H1105)</f>
        <v>4803859.4000000004</v>
      </c>
      <c r="I1103" s="377">
        <f>SUM(I1104:I1105)</f>
        <v>8714081.8000000007</v>
      </c>
      <c r="J1103" s="247"/>
      <c r="K1103" s="247"/>
      <c r="L1103" s="247"/>
      <c r="M1103" s="247"/>
      <c r="N1103" s="247"/>
      <c r="O1103" s="389"/>
    </row>
    <row r="1104" spans="1:15" ht="26.4" outlineLevel="1" x14ac:dyDescent="0.3">
      <c r="A1104" s="99"/>
      <c r="B1104" s="278" t="s">
        <v>6873</v>
      </c>
      <c r="C1104" s="112" t="s">
        <v>6820</v>
      </c>
      <c r="D1104" s="100">
        <v>320.3</v>
      </c>
      <c r="E1104" s="109">
        <v>12208</v>
      </c>
      <c r="F1104" s="109">
        <f>E1104*D1104</f>
        <v>3910222.4</v>
      </c>
      <c r="G1104" s="109">
        <v>14998</v>
      </c>
      <c r="H1104" s="109">
        <f>G1104*D1104</f>
        <v>4803859.4000000004</v>
      </c>
      <c r="I1104" s="337">
        <f t="shared" si="93"/>
        <v>8714081.8000000007</v>
      </c>
      <c r="J1104" s="244">
        <v>12208</v>
      </c>
      <c r="K1104" s="244">
        <f>'ВСЕ СМЕТЫ КДС'!H2546+'ВСЕ СМЕТЫ КДС'!H2551</f>
        <v>9964.3624491154715</v>
      </c>
      <c r="L1104" s="155">
        <f>((J1104/(K1104/100))-100)/100</f>
        <v>0.22516619225183787</v>
      </c>
      <c r="M1104" s="244">
        <v>14998</v>
      </c>
      <c r="N1104" s="244">
        <f>'ВСЕ СМЕТЫ КДС'!H2547+'ВСЕ СМЕТЫ КДС'!H2548+'ВСЕ СМЕТЫ КДС'!H2552</f>
        <v>13280.662480058978</v>
      </c>
      <c r="O1104" s="155">
        <f>((M1104/(N1104/100))-100)/100</f>
        <v>0.12931113357632695</v>
      </c>
    </row>
    <row r="1105" spans="1:15" ht="15.6" outlineLevel="1" x14ac:dyDescent="0.3">
      <c r="A1105" s="99"/>
      <c r="B1105" s="278" t="s">
        <v>693</v>
      </c>
      <c r="C1105" s="112" t="s">
        <v>855</v>
      </c>
      <c r="D1105" s="112">
        <v>5.8</v>
      </c>
      <c r="E1105" s="142"/>
      <c r="F1105" s="109"/>
      <c r="G1105" s="109"/>
      <c r="H1105" s="109"/>
      <c r="I1105" s="227"/>
      <c r="J1105" s="252"/>
      <c r="K1105" s="252"/>
      <c r="L1105" s="229"/>
      <c r="M1105" s="229"/>
      <c r="N1105" s="229"/>
      <c r="O1105" s="229"/>
    </row>
    <row r="1106" spans="1:15" s="124" customFormat="1" ht="15.6" outlineLevel="1" x14ac:dyDescent="0.3">
      <c r="A1106" s="378"/>
      <c r="B1106" s="349" t="s">
        <v>694</v>
      </c>
      <c r="C1106" s="378" t="s">
        <v>6814</v>
      </c>
      <c r="D1106" s="383">
        <f>3545</f>
        <v>3545</v>
      </c>
      <c r="E1106" s="377"/>
      <c r="F1106" s="377">
        <f>SUM(F1107:F1113)</f>
        <v>12011678</v>
      </c>
      <c r="G1106" s="377"/>
      <c r="H1106" s="377">
        <f>SUM(H1107:H1113)</f>
        <v>10058072.9</v>
      </c>
      <c r="I1106" s="377">
        <f>SUM(I1107:I1113)</f>
        <v>22069750.899999999</v>
      </c>
      <c r="J1106" s="247"/>
      <c r="K1106" s="247"/>
      <c r="L1106" s="247"/>
      <c r="M1106" s="247"/>
      <c r="N1106" s="247"/>
      <c r="O1106" s="389"/>
    </row>
    <row r="1107" spans="1:15" ht="15.6" outlineLevel="1" x14ac:dyDescent="0.3">
      <c r="A1107" s="99"/>
      <c r="B1107" s="278" t="s">
        <v>695</v>
      </c>
      <c r="C1107" s="112" t="s">
        <v>6814</v>
      </c>
      <c r="D1107" s="100">
        <v>3545</v>
      </c>
      <c r="E1107" s="109">
        <v>393</v>
      </c>
      <c r="F1107" s="109">
        <f>E1107*D1107</f>
        <v>1393185</v>
      </c>
      <c r="G1107" s="109">
        <v>78</v>
      </c>
      <c r="H1107" s="109">
        <f>G1107*D1107</f>
        <v>276510</v>
      </c>
      <c r="I1107" s="221">
        <f t="shared" si="93"/>
        <v>1669695</v>
      </c>
      <c r="J1107" s="252">
        <v>393</v>
      </c>
      <c r="K1107" s="252"/>
      <c r="L1107" s="229"/>
      <c r="M1107" s="229">
        <f>G1107</f>
        <v>78</v>
      </c>
      <c r="N1107" s="229"/>
      <c r="O1107" s="229"/>
    </row>
    <row r="1108" spans="1:15" ht="15.6" outlineLevel="1" x14ac:dyDescent="0.3">
      <c r="A1108" s="99"/>
      <c r="B1108" s="278" t="s">
        <v>696</v>
      </c>
      <c r="C1108" s="112" t="s">
        <v>6814</v>
      </c>
      <c r="D1108" s="100">
        <v>3545</v>
      </c>
      <c r="E1108" s="109">
        <v>235.8</v>
      </c>
      <c r="F1108" s="109">
        <f>E1108*D1108</f>
        <v>835911</v>
      </c>
      <c r="G1108" s="109">
        <v>202.02</v>
      </c>
      <c r="H1108" s="109">
        <f>G1108*D1108</f>
        <v>716160.9</v>
      </c>
      <c r="I1108" s="221">
        <f t="shared" si="93"/>
        <v>1552071.9</v>
      </c>
      <c r="J1108" s="252">
        <v>235.8</v>
      </c>
      <c r="K1108" s="252"/>
      <c r="L1108" s="229"/>
      <c r="M1108" s="229">
        <f>G1108</f>
        <v>202.02</v>
      </c>
      <c r="N1108" s="229"/>
      <c r="O1108" s="229"/>
    </row>
    <row r="1109" spans="1:15" ht="15.6" outlineLevel="1" x14ac:dyDescent="0.3">
      <c r="A1109" s="99"/>
      <c r="B1109" s="278" t="s">
        <v>697</v>
      </c>
      <c r="C1109" s="112" t="s">
        <v>6814</v>
      </c>
      <c r="D1109" s="100">
        <v>3545</v>
      </c>
      <c r="E1109" s="109">
        <v>1021.8000000000001</v>
      </c>
      <c r="F1109" s="109">
        <f>E1109*D1109</f>
        <v>3622281.0000000005</v>
      </c>
      <c r="G1109" s="109">
        <v>624</v>
      </c>
      <c r="H1109" s="109">
        <f>G1109*D1109</f>
        <v>2212080</v>
      </c>
      <c r="I1109" s="221">
        <f t="shared" si="93"/>
        <v>5834361</v>
      </c>
      <c r="J1109" s="252">
        <v>1021.8000000000001</v>
      </c>
      <c r="K1109" s="252"/>
      <c r="L1109" s="229"/>
      <c r="M1109" s="229">
        <f>G1109</f>
        <v>624</v>
      </c>
      <c r="N1109" s="229"/>
      <c r="O1109" s="229"/>
    </row>
    <row r="1110" spans="1:15" ht="31.5" customHeight="1" outlineLevel="1" x14ac:dyDescent="0.3">
      <c r="A1110" s="99"/>
      <c r="B1110" s="278" t="s">
        <v>6846</v>
      </c>
      <c r="C1110" s="112" t="s">
        <v>6820</v>
      </c>
      <c r="D1110" s="100">
        <v>284</v>
      </c>
      <c r="E1110" s="109">
        <v>12208</v>
      </c>
      <c r="F1110" s="109">
        <f>E1110*D1110</f>
        <v>3467072</v>
      </c>
      <c r="G1110" s="109">
        <v>14998</v>
      </c>
      <c r="H1110" s="109">
        <f>G1110*D1110</f>
        <v>4259432</v>
      </c>
      <c r="I1110" s="337">
        <f t="shared" si="93"/>
        <v>7726504</v>
      </c>
      <c r="J1110" s="244">
        <v>12208</v>
      </c>
      <c r="K1110" s="244">
        <f>K1104</f>
        <v>9964.3624491154715</v>
      </c>
      <c r="L1110" s="155">
        <f>((J1110/(K1110/100))-100)/100</f>
        <v>0.22516619225183787</v>
      </c>
      <c r="M1110" s="244">
        <v>14998</v>
      </c>
      <c r="N1110" s="244">
        <f>N1104</f>
        <v>13280.662480058978</v>
      </c>
      <c r="O1110" s="155">
        <f>((M1110/(N1110/100))-100)/100</f>
        <v>0.12931113357632695</v>
      </c>
    </row>
    <row r="1111" spans="1:15" ht="15.6" outlineLevel="1" x14ac:dyDescent="0.3">
      <c r="A1111" s="99"/>
      <c r="B1111" s="278" t="s">
        <v>693</v>
      </c>
      <c r="C1111" s="112" t="s">
        <v>855</v>
      </c>
      <c r="D1111" s="112">
        <v>14.8</v>
      </c>
      <c r="E1111" s="109"/>
      <c r="F1111" s="109"/>
      <c r="G1111" s="109"/>
      <c r="H1111" s="109"/>
      <c r="I1111" s="337"/>
      <c r="J1111" s="244"/>
      <c r="K1111" s="244"/>
      <c r="L1111" s="155"/>
      <c r="M1111" s="244"/>
      <c r="N1111" s="244"/>
      <c r="O1111" s="155"/>
    </row>
    <row r="1112" spans="1:15" ht="26.4" outlineLevel="1" x14ac:dyDescent="0.3">
      <c r="A1112" s="99"/>
      <c r="B1112" s="278" t="s">
        <v>698</v>
      </c>
      <c r="C1112" s="112" t="s">
        <v>6814</v>
      </c>
      <c r="D1112" s="100">
        <v>3545</v>
      </c>
      <c r="E1112" s="109">
        <v>550.20000000000005</v>
      </c>
      <c r="F1112" s="109">
        <f>E1112*D1112</f>
        <v>1950459.0000000002</v>
      </c>
      <c r="G1112" s="109">
        <v>702</v>
      </c>
      <c r="H1112" s="109">
        <f>G1112*D1112</f>
        <v>2488590</v>
      </c>
      <c r="I1112" s="221">
        <f t="shared" si="93"/>
        <v>4439049</v>
      </c>
      <c r="J1112" s="252">
        <v>550.20000000000005</v>
      </c>
      <c r="K1112" s="252"/>
      <c r="L1112" s="229"/>
      <c r="M1112" s="229">
        <f>G1112</f>
        <v>702</v>
      </c>
      <c r="N1112" s="229"/>
      <c r="O1112" s="229"/>
    </row>
    <row r="1113" spans="1:15" ht="15.6" outlineLevel="1" x14ac:dyDescent="0.3">
      <c r="A1113" s="99"/>
      <c r="B1113" s="278" t="s">
        <v>111</v>
      </c>
      <c r="C1113" s="112" t="s">
        <v>6890</v>
      </c>
      <c r="D1113" s="100">
        <v>1350</v>
      </c>
      <c r="E1113" s="109">
        <v>550.20000000000005</v>
      </c>
      <c r="F1113" s="109">
        <f>E1113*D1113</f>
        <v>742770.00000000012</v>
      </c>
      <c r="G1113" s="109">
        <v>78</v>
      </c>
      <c r="H1113" s="109">
        <f>G1113*D1113</f>
        <v>105300</v>
      </c>
      <c r="I1113" s="221">
        <f t="shared" si="93"/>
        <v>848070.00000000012</v>
      </c>
      <c r="J1113" s="252">
        <v>550.20000000000005</v>
      </c>
      <c r="K1113" s="252"/>
      <c r="L1113" s="229"/>
      <c r="M1113" s="229">
        <f>G1113</f>
        <v>78</v>
      </c>
      <c r="N1113" s="229"/>
      <c r="O1113" s="229"/>
    </row>
    <row r="1114" spans="1:15" s="124" customFormat="1" ht="15.6" outlineLevel="1" x14ac:dyDescent="0.3">
      <c r="A1114" s="378"/>
      <c r="B1114" s="349" t="s">
        <v>6930</v>
      </c>
      <c r="C1114" s="378" t="s">
        <v>6814</v>
      </c>
      <c r="D1114" s="383">
        <v>4580</v>
      </c>
      <c r="E1114" s="377"/>
      <c r="F1114" s="377">
        <f>SUM(F1115:F1121)</f>
        <v>15313774</v>
      </c>
      <c r="G1114" s="377"/>
      <c r="H1114" s="377">
        <f>SUM(H1115:H1121)</f>
        <v>13847497.6</v>
      </c>
      <c r="I1114" s="377">
        <f>SUM(I1115:I1121)</f>
        <v>29161271.600000001</v>
      </c>
      <c r="J1114" s="247"/>
      <c r="K1114" s="247"/>
      <c r="L1114" s="247"/>
      <c r="M1114" s="247"/>
      <c r="N1114" s="247"/>
      <c r="O1114" s="389"/>
    </row>
    <row r="1115" spans="1:15" ht="15.6" outlineLevel="1" x14ac:dyDescent="0.3">
      <c r="A1115" s="99"/>
      <c r="B1115" s="278" t="s">
        <v>695</v>
      </c>
      <c r="C1115" s="112" t="s">
        <v>6814</v>
      </c>
      <c r="D1115" s="100">
        <v>4580</v>
      </c>
      <c r="E1115" s="109">
        <v>393</v>
      </c>
      <c r="F1115" s="109">
        <f>E1115*D1115</f>
        <v>1799940</v>
      </c>
      <c r="G1115" s="109">
        <v>78</v>
      </c>
      <c r="H1115" s="109">
        <f>G1115*D1115</f>
        <v>357240</v>
      </c>
      <c r="I1115" s="221">
        <f t="shared" si="93"/>
        <v>2157180</v>
      </c>
      <c r="J1115" s="252">
        <v>393</v>
      </c>
      <c r="K1115" s="252"/>
      <c r="L1115" s="229"/>
      <c r="M1115" s="229">
        <f>G1115</f>
        <v>78</v>
      </c>
      <c r="N1115" s="229"/>
      <c r="O1115" s="229"/>
    </row>
    <row r="1116" spans="1:15" ht="15.6" outlineLevel="1" x14ac:dyDescent="0.3">
      <c r="A1116" s="99"/>
      <c r="B1116" s="278" t="s">
        <v>696</v>
      </c>
      <c r="C1116" s="112" t="s">
        <v>6814</v>
      </c>
      <c r="D1116" s="100">
        <v>4580</v>
      </c>
      <c r="E1116" s="109">
        <v>235.8</v>
      </c>
      <c r="F1116" s="109">
        <f>E1116*D1116</f>
        <v>1079964</v>
      </c>
      <c r="G1116" s="109">
        <v>202.02</v>
      </c>
      <c r="H1116" s="109">
        <f>G1116*D1116</f>
        <v>925251.60000000009</v>
      </c>
      <c r="I1116" s="221">
        <f t="shared" si="93"/>
        <v>2005215.6</v>
      </c>
      <c r="J1116" s="252">
        <v>235.8</v>
      </c>
      <c r="K1116" s="252"/>
      <c r="L1116" s="229"/>
      <c r="M1116" s="229">
        <f>G1116</f>
        <v>202.02</v>
      </c>
      <c r="N1116" s="229"/>
      <c r="O1116" s="229"/>
    </row>
    <row r="1117" spans="1:15" ht="15.6" outlineLevel="1" x14ac:dyDescent="0.3">
      <c r="A1117" s="99"/>
      <c r="B1117" s="278" t="s">
        <v>697</v>
      </c>
      <c r="C1117" s="112" t="s">
        <v>6820</v>
      </c>
      <c r="D1117" s="100">
        <v>4580</v>
      </c>
      <c r="E1117" s="109">
        <v>1021.8000000000001</v>
      </c>
      <c r="F1117" s="109">
        <f>E1117*D1117</f>
        <v>4679844</v>
      </c>
      <c r="G1117" s="109">
        <v>624</v>
      </c>
      <c r="H1117" s="109">
        <f>G1117*D1117</f>
        <v>2857920</v>
      </c>
      <c r="I1117" s="221">
        <f t="shared" si="93"/>
        <v>7537764</v>
      </c>
      <c r="J1117" s="252">
        <v>1021.8000000000001</v>
      </c>
      <c r="K1117" s="252"/>
      <c r="L1117" s="229"/>
      <c r="M1117" s="229">
        <f>G1117</f>
        <v>624</v>
      </c>
      <c r="N1117" s="229"/>
      <c r="O1117" s="229"/>
    </row>
    <row r="1118" spans="1:15" s="126" customFormat="1" ht="45" customHeight="1" outlineLevel="1" x14ac:dyDescent="0.3">
      <c r="A1118" s="99"/>
      <c r="B1118" s="278" t="s">
        <v>6874</v>
      </c>
      <c r="C1118" s="112" t="s">
        <v>6820</v>
      </c>
      <c r="D1118" s="100">
        <v>367</v>
      </c>
      <c r="E1118" s="109">
        <v>12208</v>
      </c>
      <c r="F1118" s="109">
        <f>E1118*D1118</f>
        <v>4480336</v>
      </c>
      <c r="G1118" s="109">
        <v>17398</v>
      </c>
      <c r="H1118" s="109">
        <f>G1118*D1118</f>
        <v>6385066</v>
      </c>
      <c r="I1118" s="337">
        <f t="shared" si="93"/>
        <v>10865402</v>
      </c>
      <c r="J1118" s="244">
        <v>12208</v>
      </c>
      <c r="K1118" s="244">
        <f>K1104</f>
        <v>9964.3624491154715</v>
      </c>
      <c r="L1118" s="155">
        <f>((J1118/(K1118/100))-100)/100</f>
        <v>0.22516619225183787</v>
      </c>
      <c r="M1118" s="244">
        <v>17398</v>
      </c>
      <c r="N1118" s="244">
        <f>N1104</f>
        <v>13280.662480058978</v>
      </c>
      <c r="O1118" s="155">
        <f>((M1118/(N1118/100))-100)/100</f>
        <v>0.31002501013208017</v>
      </c>
    </row>
    <row r="1119" spans="1:15" ht="15.6" outlineLevel="1" x14ac:dyDescent="0.3">
      <c r="A1119" s="99"/>
      <c r="B1119" s="278" t="s">
        <v>693</v>
      </c>
      <c r="C1119" s="112" t="s">
        <v>855</v>
      </c>
      <c r="D1119" s="112">
        <v>19.2</v>
      </c>
      <c r="E1119" s="109"/>
      <c r="F1119" s="109"/>
      <c r="G1119" s="109"/>
      <c r="H1119" s="109"/>
      <c r="I1119" s="221"/>
      <c r="J1119" s="109"/>
      <c r="K1119" s="109"/>
      <c r="L1119" s="109"/>
      <c r="M1119" s="109"/>
      <c r="N1119" s="109"/>
      <c r="O1119" s="245"/>
    </row>
    <row r="1120" spans="1:15" ht="26.4" outlineLevel="1" x14ac:dyDescent="0.3">
      <c r="A1120" s="99"/>
      <c r="B1120" s="278" t="s">
        <v>698</v>
      </c>
      <c r="C1120" s="112" t="s">
        <v>6814</v>
      </c>
      <c r="D1120" s="100">
        <v>4580</v>
      </c>
      <c r="E1120" s="109">
        <v>550.20000000000005</v>
      </c>
      <c r="F1120" s="109">
        <f>E1120*D1120</f>
        <v>2519916</v>
      </c>
      <c r="G1120" s="109">
        <v>702</v>
      </c>
      <c r="H1120" s="109">
        <f>G1120*D1120</f>
        <v>3215160</v>
      </c>
      <c r="I1120" s="221">
        <f t="shared" si="93"/>
        <v>5735076</v>
      </c>
      <c r="J1120" s="252">
        <v>550.20000000000005</v>
      </c>
      <c r="K1120" s="252"/>
      <c r="L1120" s="229"/>
      <c r="M1120" s="229">
        <f>G1120</f>
        <v>702</v>
      </c>
      <c r="N1120" s="229"/>
      <c r="O1120" s="229"/>
    </row>
    <row r="1121" spans="1:15" ht="15.6" outlineLevel="1" x14ac:dyDescent="0.3">
      <c r="A1121" s="99"/>
      <c r="B1121" s="278" t="s">
        <v>111</v>
      </c>
      <c r="C1121" s="112" t="s">
        <v>6890</v>
      </c>
      <c r="D1121" s="100">
        <v>1370</v>
      </c>
      <c r="E1121" s="109">
        <v>550.20000000000005</v>
      </c>
      <c r="F1121" s="109">
        <f>E1121*D1121</f>
        <v>753774.00000000012</v>
      </c>
      <c r="G1121" s="109">
        <v>78</v>
      </c>
      <c r="H1121" s="109">
        <f>G1121*D1121</f>
        <v>106860</v>
      </c>
      <c r="I1121" s="221">
        <f t="shared" si="93"/>
        <v>860634.00000000012</v>
      </c>
      <c r="J1121" s="252">
        <v>550.20000000000005</v>
      </c>
      <c r="K1121" s="252"/>
      <c r="L1121" s="229"/>
      <c r="M1121" s="229">
        <f>G1121</f>
        <v>78</v>
      </c>
      <c r="N1121" s="229"/>
      <c r="O1121" s="229"/>
    </row>
    <row r="1122" spans="1:15" ht="15.75" customHeight="1" outlineLevel="1" x14ac:dyDescent="0.3">
      <c r="A1122" s="378"/>
      <c r="B1122" s="349" t="s">
        <v>699</v>
      </c>
      <c r="C1122" s="378"/>
      <c r="D1122" s="383"/>
      <c r="E1122" s="377"/>
      <c r="F1122" s="377">
        <f>SUM(F1123:F1128)</f>
        <v>2452320</v>
      </c>
      <c r="G1122" s="377"/>
      <c r="H1122" s="377">
        <f>SUM(H1123:H1128)</f>
        <v>1341522</v>
      </c>
      <c r="I1122" s="377">
        <f>SUM(I1123:I1128)</f>
        <v>3793842</v>
      </c>
      <c r="J1122" s="247"/>
      <c r="K1122" s="247"/>
      <c r="L1122" s="247"/>
      <c r="M1122" s="247"/>
      <c r="N1122" s="247"/>
      <c r="O1122" s="389"/>
    </row>
    <row r="1123" spans="1:15" ht="15.6" outlineLevel="1" x14ac:dyDescent="0.3">
      <c r="A1123" s="99"/>
      <c r="B1123" s="278" t="s">
        <v>700</v>
      </c>
      <c r="C1123" s="113" t="s">
        <v>6814</v>
      </c>
      <c r="D1123" s="100">
        <v>100</v>
      </c>
      <c r="E1123" s="109">
        <v>2672.4</v>
      </c>
      <c r="F1123" s="109">
        <f t="shared" ref="F1123:F1128" si="94">E1123*D1123</f>
        <v>267240</v>
      </c>
      <c r="G1123" s="109">
        <v>1326</v>
      </c>
      <c r="H1123" s="109">
        <f t="shared" ref="H1123:H1128" si="95">G1123*D1123</f>
        <v>132600</v>
      </c>
      <c r="I1123" s="221">
        <f t="shared" si="93"/>
        <v>399840</v>
      </c>
      <c r="J1123" s="252">
        <v>2672.4</v>
      </c>
      <c r="K1123" s="252"/>
      <c r="L1123" s="229"/>
      <c r="M1123" s="229">
        <f>G1123</f>
        <v>1326</v>
      </c>
      <c r="N1123" s="229"/>
      <c r="O1123" s="229"/>
    </row>
    <row r="1124" spans="1:15" ht="15.6" outlineLevel="1" x14ac:dyDescent="0.3">
      <c r="A1124" s="99"/>
      <c r="B1124" s="278" t="s">
        <v>701</v>
      </c>
      <c r="C1124" s="113" t="s">
        <v>31</v>
      </c>
      <c r="D1124" s="100">
        <v>120</v>
      </c>
      <c r="E1124" s="109">
        <v>11790</v>
      </c>
      <c r="F1124" s="109">
        <f t="shared" si="94"/>
        <v>1414800</v>
      </c>
      <c r="G1124" s="109">
        <v>4680</v>
      </c>
      <c r="H1124" s="109">
        <f t="shared" si="95"/>
        <v>561600</v>
      </c>
      <c r="I1124" s="221">
        <f t="shared" si="93"/>
        <v>1976400</v>
      </c>
      <c r="J1124" s="252">
        <v>11790</v>
      </c>
      <c r="K1124" s="252"/>
      <c r="L1124" s="229"/>
      <c r="M1124" s="229">
        <f>G1124</f>
        <v>4680</v>
      </c>
      <c r="N1124" s="229"/>
      <c r="O1124" s="229"/>
    </row>
    <row r="1125" spans="1:15" ht="15.75" customHeight="1" outlineLevel="1" x14ac:dyDescent="0.3">
      <c r="A1125" s="99"/>
      <c r="B1125" s="278" t="s">
        <v>702</v>
      </c>
      <c r="C1125" s="113" t="s">
        <v>6820</v>
      </c>
      <c r="D1125" s="100">
        <v>4.4000000000000004</v>
      </c>
      <c r="E1125" s="132"/>
      <c r="F1125" s="109">
        <f t="shared" si="94"/>
        <v>0</v>
      </c>
      <c r="G1125" s="132"/>
      <c r="H1125" s="109">
        <f t="shared" si="95"/>
        <v>0</v>
      </c>
      <c r="I1125" s="319">
        <f t="shared" si="93"/>
        <v>0</v>
      </c>
      <c r="J1125" s="313"/>
      <c r="K1125" s="313"/>
      <c r="L1125" s="314"/>
      <c r="M1125" s="315"/>
      <c r="N1125" s="315"/>
      <c r="O1125" s="314"/>
    </row>
    <row r="1126" spans="1:15" ht="26.4" outlineLevel="1" x14ac:dyDescent="0.3">
      <c r="A1126" s="99"/>
      <c r="B1126" s="278" t="s">
        <v>6875</v>
      </c>
      <c r="C1126" s="113" t="s">
        <v>6820</v>
      </c>
      <c r="D1126" s="100">
        <v>26</v>
      </c>
      <c r="E1126" s="132">
        <v>13132.246153846156</v>
      </c>
      <c r="F1126" s="109">
        <f t="shared" si="94"/>
        <v>341438.4</v>
      </c>
      <c r="G1126" s="132">
        <v>21921</v>
      </c>
      <c r="H1126" s="109">
        <f t="shared" si="95"/>
        <v>569946</v>
      </c>
      <c r="I1126" s="319">
        <f t="shared" si="93"/>
        <v>911384.4</v>
      </c>
      <c r="J1126" s="132">
        <v>13132.246153846156</v>
      </c>
      <c r="K1126" s="132">
        <f>'ВСЕ СМЕТЫ КДС'!G465</f>
        <v>12752.989337088002</v>
      </c>
      <c r="L1126" s="155">
        <f>((J1126/(K1126/100))-100)/100</f>
        <v>2.9738660225740718E-2</v>
      </c>
      <c r="M1126" s="132">
        <v>21921</v>
      </c>
      <c r="N1126" s="132">
        <f>'ВСЕ СМЕТЫ КДС'!G466+'ВСЕ СМЕТЫ КДС'!G467+'ВСЕ СМЕТЫ КДС'!G468+'ВСЕ СМЕТЫ КДС'!G469</f>
        <v>13933.251174972909</v>
      </c>
      <c r="O1126" s="155">
        <f>((M1126/(N1126/100))-100)/100</f>
        <v>0.5732867888992621</v>
      </c>
    </row>
    <row r="1127" spans="1:15" ht="15.75" customHeight="1" outlineLevel="1" x14ac:dyDescent="0.3">
      <c r="A1127" s="99"/>
      <c r="B1127" s="278" t="s">
        <v>689</v>
      </c>
      <c r="C1127" s="113" t="s">
        <v>176</v>
      </c>
      <c r="D1127" s="100">
        <v>2460</v>
      </c>
      <c r="E1127" s="132"/>
      <c r="F1127" s="109">
        <f t="shared" si="94"/>
        <v>0</v>
      </c>
      <c r="G1127" s="132"/>
      <c r="H1127" s="109">
        <f t="shared" si="95"/>
        <v>0</v>
      </c>
      <c r="I1127" s="319">
        <f t="shared" si="93"/>
        <v>0</v>
      </c>
      <c r="J1127" s="132"/>
      <c r="K1127" s="132"/>
      <c r="L1127" s="155"/>
      <c r="M1127" s="132"/>
      <c r="N1127" s="132"/>
      <c r="O1127" s="155"/>
    </row>
    <row r="1128" spans="1:15" ht="15.6" outlineLevel="1" x14ac:dyDescent="0.3">
      <c r="A1128" s="99"/>
      <c r="B1128" s="278" t="s">
        <v>703</v>
      </c>
      <c r="C1128" s="113" t="s">
        <v>176</v>
      </c>
      <c r="D1128" s="100">
        <v>496</v>
      </c>
      <c r="E1128" s="109">
        <v>864.6</v>
      </c>
      <c r="F1128" s="109">
        <f t="shared" si="94"/>
        <v>428841.60000000003</v>
      </c>
      <c r="G1128" s="109">
        <v>156</v>
      </c>
      <c r="H1128" s="109">
        <f t="shared" si="95"/>
        <v>77376</v>
      </c>
      <c r="I1128" s="221">
        <f t="shared" si="93"/>
        <v>506217.60000000003</v>
      </c>
      <c r="J1128" s="252">
        <v>864.6</v>
      </c>
      <c r="K1128" s="252"/>
      <c r="L1128" s="229"/>
      <c r="M1128" s="229">
        <f>G1128</f>
        <v>156</v>
      </c>
      <c r="N1128" s="229"/>
      <c r="O1128" s="229"/>
    </row>
    <row r="1129" spans="1:15" ht="15.6" outlineLevel="1" x14ac:dyDescent="0.3">
      <c r="A1129" s="378"/>
      <c r="B1129" s="349" t="s">
        <v>704</v>
      </c>
      <c r="C1129" s="378"/>
      <c r="D1129" s="383"/>
      <c r="E1129" s="377"/>
      <c r="F1129" s="377">
        <f>SUM(F1130:F1140)</f>
        <v>4453232.34</v>
      </c>
      <c r="G1129" s="377"/>
      <c r="H1129" s="377">
        <f>SUM(H1130:H1140)</f>
        <v>8043587.7600000007</v>
      </c>
      <c r="I1129" s="377">
        <f>SUM(I1130:I1140)</f>
        <v>12496820.1</v>
      </c>
      <c r="J1129" s="247"/>
      <c r="K1129" s="247"/>
      <c r="L1129" s="247"/>
      <c r="M1129" s="247"/>
      <c r="N1129" s="247"/>
      <c r="O1129" s="389"/>
    </row>
    <row r="1130" spans="1:15" s="174" customFormat="1" ht="15.6" outlineLevel="1" x14ac:dyDescent="0.3">
      <c r="A1130" s="346"/>
      <c r="B1130" s="385"/>
      <c r="C1130" s="386"/>
      <c r="D1130" s="247"/>
      <c r="E1130" s="233"/>
      <c r="F1130" s="233"/>
      <c r="G1130" s="233"/>
      <c r="H1130" s="233"/>
      <c r="I1130" s="337"/>
      <c r="J1130" s="252"/>
      <c r="K1130" s="252"/>
      <c r="L1130" s="229"/>
      <c r="M1130" s="229"/>
      <c r="N1130" s="229"/>
      <c r="O1130" s="229"/>
    </row>
    <row r="1131" spans="1:15" ht="15.6" outlineLevel="1" x14ac:dyDescent="0.3">
      <c r="A1131" s="99"/>
      <c r="B1131" s="278" t="s">
        <v>700</v>
      </c>
      <c r="C1131" s="113" t="s">
        <v>6814</v>
      </c>
      <c r="D1131" s="100">
        <v>330</v>
      </c>
      <c r="E1131" s="109">
        <v>5502</v>
      </c>
      <c r="F1131" s="109">
        <f t="shared" ref="F1131:F1140" si="96">E1131*D1131</f>
        <v>1815660</v>
      </c>
      <c r="G1131" s="109">
        <v>1326</v>
      </c>
      <c r="H1131" s="109">
        <f t="shared" ref="H1131:H1140" si="97">G1131*D1131</f>
        <v>437580</v>
      </c>
      <c r="I1131" s="221">
        <f t="shared" si="93"/>
        <v>2253240</v>
      </c>
      <c r="J1131" s="252">
        <v>5502</v>
      </c>
      <c r="K1131" s="252"/>
      <c r="L1131" s="229"/>
      <c r="M1131" s="229">
        <f t="shared" ref="M1131:M1140" si="98">G1131</f>
        <v>1326</v>
      </c>
      <c r="N1131" s="229"/>
      <c r="O1131" s="229"/>
    </row>
    <row r="1132" spans="1:15" ht="15.6" outlineLevel="1" x14ac:dyDescent="0.3">
      <c r="A1132" s="99"/>
      <c r="B1132" s="278" t="s">
        <v>702</v>
      </c>
      <c r="C1132" s="113" t="s">
        <v>6820</v>
      </c>
      <c r="D1132" s="100">
        <v>32.6</v>
      </c>
      <c r="E1132" s="109">
        <v>8646</v>
      </c>
      <c r="F1132" s="109">
        <f t="shared" si="96"/>
        <v>281859.60000000003</v>
      </c>
      <c r="G1132" s="109">
        <v>23400</v>
      </c>
      <c r="H1132" s="109">
        <f t="shared" si="97"/>
        <v>762840</v>
      </c>
      <c r="I1132" s="221">
        <f t="shared" si="93"/>
        <v>1044699.6000000001</v>
      </c>
      <c r="J1132" s="252">
        <v>8646</v>
      </c>
      <c r="K1132" s="252"/>
      <c r="L1132" s="229"/>
      <c r="M1132" s="229">
        <f t="shared" si="98"/>
        <v>23400</v>
      </c>
      <c r="N1132" s="229"/>
      <c r="O1132" s="229"/>
    </row>
    <row r="1133" spans="1:15" ht="26.4" outlineLevel="1" x14ac:dyDescent="0.3">
      <c r="A1133" s="99"/>
      <c r="B1133" s="278" t="s">
        <v>6876</v>
      </c>
      <c r="C1133" s="113" t="s">
        <v>6820</v>
      </c>
      <c r="D1133" s="100">
        <v>69.8</v>
      </c>
      <c r="E1133" s="109">
        <v>8646</v>
      </c>
      <c r="F1133" s="109">
        <f t="shared" si="96"/>
        <v>603490.79999999993</v>
      </c>
      <c r="G1133" s="109">
        <v>22464</v>
      </c>
      <c r="H1133" s="109">
        <f t="shared" si="97"/>
        <v>1567987.2</v>
      </c>
      <c r="I1133" s="221">
        <f t="shared" si="93"/>
        <v>2171478</v>
      </c>
      <c r="J1133" s="252">
        <v>8646</v>
      </c>
      <c r="K1133" s="252"/>
      <c r="L1133" s="229"/>
      <c r="M1133" s="229">
        <f t="shared" si="98"/>
        <v>22464</v>
      </c>
      <c r="N1133" s="229"/>
      <c r="O1133" s="229"/>
    </row>
    <row r="1134" spans="1:15" ht="15.6" outlineLevel="1" x14ac:dyDescent="0.3">
      <c r="A1134" s="99"/>
      <c r="B1134" s="278" t="s">
        <v>689</v>
      </c>
      <c r="C1134" s="113" t="s">
        <v>855</v>
      </c>
      <c r="D1134" s="112">
        <v>3.9</v>
      </c>
      <c r="E1134" s="109">
        <v>39300</v>
      </c>
      <c r="F1134" s="109">
        <f t="shared" si="96"/>
        <v>153270</v>
      </c>
      <c r="G1134" s="109">
        <v>87100</v>
      </c>
      <c r="H1134" s="109">
        <f t="shared" si="97"/>
        <v>339690</v>
      </c>
      <c r="I1134" s="221">
        <f t="shared" si="93"/>
        <v>492960</v>
      </c>
      <c r="J1134" s="252">
        <v>39300</v>
      </c>
      <c r="K1134" s="252"/>
      <c r="L1134" s="229"/>
      <c r="M1134" s="229">
        <f t="shared" si="98"/>
        <v>87100</v>
      </c>
      <c r="N1134" s="229"/>
      <c r="O1134" s="229"/>
    </row>
    <row r="1135" spans="1:15" ht="15.6" outlineLevel="1" x14ac:dyDescent="0.3">
      <c r="A1135" s="99"/>
      <c r="B1135" s="278" t="s">
        <v>696</v>
      </c>
      <c r="C1135" s="113" t="s">
        <v>6814</v>
      </c>
      <c r="D1135" s="100">
        <v>418</v>
      </c>
      <c r="E1135" s="109">
        <v>235.8</v>
      </c>
      <c r="F1135" s="109">
        <f t="shared" si="96"/>
        <v>98564.400000000009</v>
      </c>
      <c r="G1135" s="109">
        <v>202.02</v>
      </c>
      <c r="H1135" s="109">
        <f t="shared" si="97"/>
        <v>84444.36</v>
      </c>
      <c r="I1135" s="221">
        <f t="shared" si="93"/>
        <v>183008.76</v>
      </c>
      <c r="J1135" s="252">
        <v>235.8</v>
      </c>
      <c r="K1135" s="252"/>
      <c r="L1135" s="229"/>
      <c r="M1135" s="229">
        <f t="shared" si="98"/>
        <v>202.02</v>
      </c>
      <c r="N1135" s="229"/>
      <c r="O1135" s="229"/>
    </row>
    <row r="1136" spans="1:15" ht="15.6" outlineLevel="1" x14ac:dyDescent="0.3">
      <c r="A1136" s="99"/>
      <c r="B1136" s="278" t="s">
        <v>697</v>
      </c>
      <c r="C1136" s="113" t="s">
        <v>6814</v>
      </c>
      <c r="D1136" s="100">
        <v>418</v>
      </c>
      <c r="E1136" s="109">
        <v>1021.8000000000001</v>
      </c>
      <c r="F1136" s="109">
        <f t="shared" si="96"/>
        <v>427112.4</v>
      </c>
      <c r="G1136" s="109">
        <v>624</v>
      </c>
      <c r="H1136" s="109">
        <f t="shared" si="97"/>
        <v>260832</v>
      </c>
      <c r="I1136" s="221">
        <f t="shared" si="93"/>
        <v>687944.4</v>
      </c>
      <c r="J1136" s="252">
        <v>1021.8000000000001</v>
      </c>
      <c r="K1136" s="252"/>
      <c r="L1136" s="229"/>
      <c r="M1136" s="229">
        <f t="shared" si="98"/>
        <v>624</v>
      </c>
      <c r="N1136" s="229"/>
      <c r="O1136" s="229"/>
    </row>
    <row r="1137" spans="1:15" ht="15.6" outlineLevel="1" x14ac:dyDescent="0.3">
      <c r="A1137" s="99"/>
      <c r="B1137" s="278" t="s">
        <v>705</v>
      </c>
      <c r="C1137" s="113" t="s">
        <v>31</v>
      </c>
      <c r="D1137" s="100">
        <v>464</v>
      </c>
      <c r="E1137" s="109">
        <v>864.6</v>
      </c>
      <c r="F1137" s="109">
        <f t="shared" si="96"/>
        <v>401174.4</v>
      </c>
      <c r="G1137" s="109">
        <v>2340</v>
      </c>
      <c r="H1137" s="109">
        <f t="shared" si="97"/>
        <v>1085760</v>
      </c>
      <c r="I1137" s="221">
        <f t="shared" si="93"/>
        <v>1486934.4</v>
      </c>
      <c r="J1137" s="252">
        <v>864.6</v>
      </c>
      <c r="K1137" s="252"/>
      <c r="L1137" s="229"/>
      <c r="M1137" s="229">
        <f t="shared" si="98"/>
        <v>2340</v>
      </c>
      <c r="N1137" s="229"/>
      <c r="O1137" s="229"/>
    </row>
    <row r="1138" spans="1:15" ht="15.6" outlineLevel="1" x14ac:dyDescent="0.3">
      <c r="A1138" s="99"/>
      <c r="B1138" s="278" t="s">
        <v>706</v>
      </c>
      <c r="C1138" s="113" t="s">
        <v>855</v>
      </c>
      <c r="D1138" s="112">
        <v>11.07</v>
      </c>
      <c r="E1138" s="109">
        <v>5502</v>
      </c>
      <c r="F1138" s="109">
        <f t="shared" si="96"/>
        <v>60907.14</v>
      </c>
      <c r="G1138" s="109">
        <v>213720</v>
      </c>
      <c r="H1138" s="109">
        <f t="shared" si="97"/>
        <v>2365880.4</v>
      </c>
      <c r="I1138" s="221">
        <f t="shared" si="93"/>
        <v>2426787.54</v>
      </c>
      <c r="J1138" s="252">
        <v>5502</v>
      </c>
      <c r="K1138" s="252"/>
      <c r="L1138" s="229"/>
      <c r="M1138" s="229">
        <f t="shared" si="98"/>
        <v>213720</v>
      </c>
      <c r="N1138" s="229"/>
      <c r="O1138" s="229"/>
    </row>
    <row r="1139" spans="1:15" ht="15.6" outlineLevel="1" x14ac:dyDescent="0.3">
      <c r="A1139" s="99"/>
      <c r="B1139" s="278" t="s">
        <v>707</v>
      </c>
      <c r="C1139" s="113" t="s">
        <v>855</v>
      </c>
      <c r="D1139" s="112">
        <v>4.2</v>
      </c>
      <c r="E1139" s="109">
        <v>2358</v>
      </c>
      <c r="F1139" s="109">
        <f t="shared" si="96"/>
        <v>9903.6</v>
      </c>
      <c r="G1139" s="109">
        <v>269100</v>
      </c>
      <c r="H1139" s="109">
        <f t="shared" si="97"/>
        <v>1130220</v>
      </c>
      <c r="I1139" s="221">
        <f t="shared" si="93"/>
        <v>1140123.6000000001</v>
      </c>
      <c r="J1139" s="252">
        <v>2358</v>
      </c>
      <c r="K1139" s="252"/>
      <c r="L1139" s="229"/>
      <c r="M1139" s="229">
        <f t="shared" si="98"/>
        <v>269100</v>
      </c>
      <c r="N1139" s="229"/>
      <c r="O1139" s="229"/>
    </row>
    <row r="1140" spans="1:15" ht="26.4" outlineLevel="1" x14ac:dyDescent="0.3">
      <c r="A1140" s="99"/>
      <c r="B1140" s="278" t="s">
        <v>708</v>
      </c>
      <c r="C1140" s="113" t="s">
        <v>855</v>
      </c>
      <c r="D1140" s="112">
        <v>15.3</v>
      </c>
      <c r="E1140" s="109">
        <v>39300</v>
      </c>
      <c r="F1140" s="109">
        <f t="shared" si="96"/>
        <v>601290</v>
      </c>
      <c r="G1140" s="109">
        <v>546</v>
      </c>
      <c r="H1140" s="109">
        <f t="shared" si="97"/>
        <v>8353.8000000000011</v>
      </c>
      <c r="I1140" s="221">
        <f t="shared" si="93"/>
        <v>609643.80000000005</v>
      </c>
      <c r="J1140" s="252">
        <v>39300</v>
      </c>
      <c r="K1140" s="252"/>
      <c r="L1140" s="229"/>
      <c r="M1140" s="229">
        <f t="shared" si="98"/>
        <v>546</v>
      </c>
      <c r="N1140" s="229"/>
      <c r="O1140" s="229"/>
    </row>
    <row r="1141" spans="1:15" ht="15.6" outlineLevel="1" x14ac:dyDescent="0.3">
      <c r="A1141" s="378"/>
      <c r="B1141" s="349" t="s">
        <v>709</v>
      </c>
      <c r="C1141" s="378"/>
      <c r="D1141" s="383"/>
      <c r="E1141" s="377"/>
      <c r="F1141" s="377">
        <f>SUM(F1142:F1147)</f>
        <v>251244.9</v>
      </c>
      <c r="G1141" s="377"/>
      <c r="H1141" s="377">
        <f>SUM(H1142:H1147)</f>
        <v>149682</v>
      </c>
      <c r="I1141" s="377">
        <f>SUM(I1142:I1147)</f>
        <v>400926.9</v>
      </c>
      <c r="J1141" s="247"/>
      <c r="K1141" s="247"/>
      <c r="L1141" s="247"/>
      <c r="M1141" s="247"/>
      <c r="N1141" s="247"/>
      <c r="O1141" s="389"/>
    </row>
    <row r="1142" spans="1:15" ht="15.6" outlineLevel="1" x14ac:dyDescent="0.3">
      <c r="A1142" s="99"/>
      <c r="B1142" s="278" t="s">
        <v>709</v>
      </c>
      <c r="C1142" s="113" t="s">
        <v>31</v>
      </c>
      <c r="D1142" s="100">
        <v>7</v>
      </c>
      <c r="E1142" s="109">
        <v>19650</v>
      </c>
      <c r="F1142" s="109">
        <f t="shared" ref="F1142:F1147" si="99">E1142*D1142</f>
        <v>137550</v>
      </c>
      <c r="G1142" s="109">
        <v>8580</v>
      </c>
      <c r="H1142" s="109">
        <f t="shared" ref="H1142:H1147" si="100">G1142*D1142</f>
        <v>60060</v>
      </c>
      <c r="I1142" s="221">
        <f t="shared" si="93"/>
        <v>197610</v>
      </c>
      <c r="J1142" s="252">
        <v>19650</v>
      </c>
      <c r="K1142" s="252"/>
      <c r="L1142" s="229"/>
      <c r="M1142" s="229">
        <f t="shared" ref="M1142:M1147" si="101">G1142</f>
        <v>8580</v>
      </c>
      <c r="N1142" s="229"/>
      <c r="O1142" s="229"/>
    </row>
    <row r="1143" spans="1:15" ht="15.6" outlineLevel="1" x14ac:dyDescent="0.3">
      <c r="A1143" s="99"/>
      <c r="B1143" s="278" t="s">
        <v>710</v>
      </c>
      <c r="C1143" s="113" t="s">
        <v>6814</v>
      </c>
      <c r="D1143" s="100">
        <v>21</v>
      </c>
      <c r="E1143" s="109">
        <v>1021.8000000000001</v>
      </c>
      <c r="F1143" s="109">
        <f t="shared" si="99"/>
        <v>21457.800000000003</v>
      </c>
      <c r="G1143" s="109">
        <v>1248</v>
      </c>
      <c r="H1143" s="109">
        <f t="shared" si="100"/>
        <v>26208</v>
      </c>
      <c r="I1143" s="221">
        <f t="shared" si="93"/>
        <v>47665.8</v>
      </c>
      <c r="J1143" s="252">
        <v>1021.8000000000001</v>
      </c>
      <c r="K1143" s="252"/>
      <c r="L1143" s="229"/>
      <c r="M1143" s="229">
        <f t="shared" si="101"/>
        <v>1248</v>
      </c>
      <c r="N1143" s="229"/>
      <c r="O1143" s="229"/>
    </row>
    <row r="1144" spans="1:15" ht="15.6" outlineLevel="1" x14ac:dyDescent="0.3">
      <c r="A1144" s="99"/>
      <c r="B1144" s="278" t="s">
        <v>6877</v>
      </c>
      <c r="C1144" s="113" t="s">
        <v>6820</v>
      </c>
      <c r="D1144" s="100">
        <v>0.05</v>
      </c>
      <c r="E1144" s="109">
        <v>8646</v>
      </c>
      <c r="F1144" s="109">
        <f t="shared" si="99"/>
        <v>432.3</v>
      </c>
      <c r="G1144" s="109">
        <v>23400</v>
      </c>
      <c r="H1144" s="109">
        <f t="shared" si="100"/>
        <v>1170</v>
      </c>
      <c r="I1144" s="221">
        <f t="shared" si="93"/>
        <v>1602.3</v>
      </c>
      <c r="J1144" s="252">
        <v>8646</v>
      </c>
      <c r="K1144" s="252"/>
      <c r="L1144" s="229"/>
      <c r="M1144" s="229">
        <f t="shared" si="101"/>
        <v>23400</v>
      </c>
      <c r="N1144" s="229"/>
      <c r="O1144" s="229"/>
    </row>
    <row r="1145" spans="1:15" ht="15.6" outlineLevel="1" x14ac:dyDescent="0.3">
      <c r="A1145" s="99"/>
      <c r="B1145" s="278" t="s">
        <v>711</v>
      </c>
      <c r="C1145" s="113" t="s">
        <v>31</v>
      </c>
      <c r="D1145" s="100">
        <v>14</v>
      </c>
      <c r="E1145" s="109">
        <v>3615.6000000000004</v>
      </c>
      <c r="F1145" s="109">
        <f t="shared" si="99"/>
        <v>50618.400000000009</v>
      </c>
      <c r="G1145" s="109">
        <v>1560</v>
      </c>
      <c r="H1145" s="109">
        <f t="shared" si="100"/>
        <v>21840</v>
      </c>
      <c r="I1145" s="221">
        <f t="shared" si="93"/>
        <v>72458.400000000009</v>
      </c>
      <c r="J1145" s="252">
        <v>3615.6000000000004</v>
      </c>
      <c r="K1145" s="252"/>
      <c r="L1145" s="229"/>
      <c r="M1145" s="229">
        <f t="shared" si="101"/>
        <v>1560</v>
      </c>
      <c r="N1145" s="229"/>
      <c r="O1145" s="229"/>
    </row>
    <row r="1146" spans="1:15" ht="15.6" outlineLevel="1" x14ac:dyDescent="0.3">
      <c r="A1146" s="99"/>
      <c r="B1146" s="278" t="s">
        <v>712</v>
      </c>
      <c r="C1146" s="113" t="s">
        <v>31</v>
      </c>
      <c r="D1146" s="100">
        <v>7</v>
      </c>
      <c r="E1146" s="109">
        <v>5502</v>
      </c>
      <c r="F1146" s="109">
        <f t="shared" si="99"/>
        <v>38514</v>
      </c>
      <c r="G1146" s="109">
        <v>5460</v>
      </c>
      <c r="H1146" s="109">
        <f t="shared" si="100"/>
        <v>38220</v>
      </c>
      <c r="I1146" s="221">
        <f t="shared" si="93"/>
        <v>76734</v>
      </c>
      <c r="J1146" s="252">
        <v>5502</v>
      </c>
      <c r="K1146" s="252"/>
      <c r="L1146" s="229"/>
      <c r="M1146" s="229">
        <f t="shared" si="101"/>
        <v>5460</v>
      </c>
      <c r="N1146" s="229"/>
      <c r="O1146" s="229"/>
    </row>
    <row r="1147" spans="1:15" ht="15.6" outlineLevel="1" x14ac:dyDescent="0.3">
      <c r="A1147" s="99"/>
      <c r="B1147" s="278" t="s">
        <v>713</v>
      </c>
      <c r="C1147" s="113" t="s">
        <v>31</v>
      </c>
      <c r="D1147" s="100">
        <v>2</v>
      </c>
      <c r="E1147" s="109">
        <v>1336.2</v>
      </c>
      <c r="F1147" s="109">
        <f t="shared" si="99"/>
        <v>2672.4</v>
      </c>
      <c r="G1147" s="109">
        <v>1092</v>
      </c>
      <c r="H1147" s="109">
        <f t="shared" si="100"/>
        <v>2184</v>
      </c>
      <c r="I1147" s="221">
        <f t="shared" si="93"/>
        <v>4856.3999999999996</v>
      </c>
      <c r="J1147" s="252">
        <v>1336.2</v>
      </c>
      <c r="K1147" s="252"/>
      <c r="L1147" s="229"/>
      <c r="M1147" s="229">
        <f t="shared" si="101"/>
        <v>1092</v>
      </c>
      <c r="N1147" s="229"/>
      <c r="O1147" s="229"/>
    </row>
    <row r="1148" spans="1:15" ht="15.6" outlineLevel="1" x14ac:dyDescent="0.3">
      <c r="A1148" s="378"/>
      <c r="B1148" s="349" t="s">
        <v>714</v>
      </c>
      <c r="C1148" s="378"/>
      <c r="D1148" s="383"/>
      <c r="E1148" s="377"/>
      <c r="F1148" s="377">
        <f>SUM(F1149:F1151)</f>
        <v>543912</v>
      </c>
      <c r="G1148" s="377"/>
      <c r="H1148" s="377">
        <f>SUM(H1149:H1151)</f>
        <v>336960</v>
      </c>
      <c r="I1148" s="377">
        <f>SUM(I1149:I1151)</f>
        <v>880872</v>
      </c>
      <c r="J1148" s="247"/>
      <c r="K1148" s="247"/>
      <c r="L1148" s="247"/>
      <c r="M1148" s="247"/>
      <c r="N1148" s="247"/>
      <c r="O1148" s="389"/>
    </row>
    <row r="1149" spans="1:15" ht="15.6" outlineLevel="1" x14ac:dyDescent="0.3">
      <c r="A1149" s="99"/>
      <c r="B1149" s="278" t="s">
        <v>714</v>
      </c>
      <c r="C1149" s="113" t="s">
        <v>6890</v>
      </c>
      <c r="D1149" s="100">
        <v>20</v>
      </c>
      <c r="E1149" s="109">
        <v>19650</v>
      </c>
      <c r="F1149" s="109">
        <f>E1149*D1149</f>
        <v>393000</v>
      </c>
      <c r="G1149" s="109">
        <v>8580</v>
      </c>
      <c r="H1149" s="109">
        <f>G1149*D1149</f>
        <v>171600</v>
      </c>
      <c r="I1149" s="221">
        <f t="shared" si="93"/>
        <v>564600</v>
      </c>
      <c r="J1149" s="252">
        <v>19650</v>
      </c>
      <c r="K1149" s="252"/>
      <c r="L1149" s="229"/>
      <c r="M1149" s="229">
        <f>G1149</f>
        <v>8580</v>
      </c>
      <c r="N1149" s="229"/>
      <c r="O1149" s="229"/>
    </row>
    <row r="1150" spans="1:15" ht="15.6" outlineLevel="1" x14ac:dyDescent="0.3">
      <c r="A1150" s="99"/>
      <c r="B1150" s="278" t="s">
        <v>710</v>
      </c>
      <c r="C1150" s="113" t="s">
        <v>6814</v>
      </c>
      <c r="D1150" s="100">
        <v>40</v>
      </c>
      <c r="E1150" s="109">
        <v>1021.8000000000001</v>
      </c>
      <c r="F1150" s="109">
        <f>E1150*D1150</f>
        <v>40872</v>
      </c>
      <c r="G1150" s="109">
        <v>1248</v>
      </c>
      <c r="H1150" s="109">
        <f>G1150*D1150</f>
        <v>49920</v>
      </c>
      <c r="I1150" s="221">
        <f t="shared" si="93"/>
        <v>90792</v>
      </c>
      <c r="J1150" s="252">
        <v>1021.8000000000001</v>
      </c>
      <c r="K1150" s="252"/>
      <c r="L1150" s="229"/>
      <c r="M1150" s="229">
        <f>G1150</f>
        <v>1248</v>
      </c>
      <c r="N1150" s="229"/>
      <c r="O1150" s="229"/>
    </row>
    <row r="1151" spans="1:15" ht="15.6" outlineLevel="1" x14ac:dyDescent="0.3">
      <c r="A1151" s="99"/>
      <c r="B1151" s="278" t="s">
        <v>715</v>
      </c>
      <c r="C1151" s="113" t="s">
        <v>6890</v>
      </c>
      <c r="D1151" s="100">
        <v>200</v>
      </c>
      <c r="E1151" s="109">
        <v>550.20000000000005</v>
      </c>
      <c r="F1151" s="109">
        <f>E1151*D1151</f>
        <v>110040.00000000001</v>
      </c>
      <c r="G1151" s="109">
        <v>577.20000000000005</v>
      </c>
      <c r="H1151" s="109">
        <f>G1151*D1151</f>
        <v>115440.00000000001</v>
      </c>
      <c r="I1151" s="221">
        <f t="shared" si="93"/>
        <v>225480.00000000003</v>
      </c>
      <c r="J1151" s="252">
        <v>550.20000000000005</v>
      </c>
      <c r="K1151" s="252"/>
      <c r="L1151" s="229"/>
      <c r="M1151" s="229">
        <f>G1151</f>
        <v>577.20000000000005</v>
      </c>
      <c r="N1151" s="229"/>
      <c r="O1151" s="229"/>
    </row>
    <row r="1152" spans="1:15" ht="15.6" outlineLevel="1" x14ac:dyDescent="0.3">
      <c r="A1152" s="378"/>
      <c r="B1152" s="349" t="s">
        <v>716</v>
      </c>
      <c r="C1152" s="378"/>
      <c r="D1152" s="383"/>
      <c r="E1152" s="377"/>
      <c r="F1152" s="377">
        <f>SUM(F1153:F1154)</f>
        <v>30182.400000000001</v>
      </c>
      <c r="G1152" s="377"/>
      <c r="H1152" s="377">
        <f>SUM(H1153:H1154)</f>
        <v>44304</v>
      </c>
      <c r="I1152" s="377">
        <f>SUM(I1153:I1154)</f>
        <v>74486.399999999994</v>
      </c>
      <c r="J1152" s="247"/>
      <c r="K1152" s="247"/>
      <c r="L1152" s="247"/>
      <c r="M1152" s="247"/>
      <c r="N1152" s="247"/>
      <c r="O1152" s="389"/>
    </row>
    <row r="1153" spans="1:16" ht="15.6" outlineLevel="1" x14ac:dyDescent="0.3">
      <c r="A1153" s="99"/>
      <c r="B1153" s="278" t="s">
        <v>716</v>
      </c>
      <c r="C1153" s="113" t="s">
        <v>6814</v>
      </c>
      <c r="D1153" s="100">
        <v>4</v>
      </c>
      <c r="E1153" s="109">
        <v>5502</v>
      </c>
      <c r="F1153" s="109">
        <f>E1153*D1153</f>
        <v>22008</v>
      </c>
      <c r="G1153" s="109">
        <v>8580</v>
      </c>
      <c r="H1153" s="109">
        <f>G1153*D1153</f>
        <v>34320</v>
      </c>
      <c r="I1153" s="221">
        <f t="shared" si="93"/>
        <v>56328</v>
      </c>
      <c r="J1153" s="252">
        <v>5502</v>
      </c>
      <c r="K1153" s="252"/>
      <c r="L1153" s="229"/>
      <c r="M1153" s="229">
        <f>G1153</f>
        <v>8580</v>
      </c>
      <c r="N1153" s="229"/>
      <c r="O1153" s="229"/>
    </row>
    <row r="1154" spans="1:16" ht="15.6" outlineLevel="1" x14ac:dyDescent="0.3">
      <c r="A1154" s="99"/>
      <c r="B1154" s="278" t="s">
        <v>710</v>
      </c>
      <c r="C1154" s="113" t="s">
        <v>6814</v>
      </c>
      <c r="D1154" s="100">
        <v>8</v>
      </c>
      <c r="E1154" s="109">
        <v>1021.8000000000001</v>
      </c>
      <c r="F1154" s="109">
        <f>E1154*D1154</f>
        <v>8174.4000000000005</v>
      </c>
      <c r="G1154" s="109">
        <v>1248</v>
      </c>
      <c r="H1154" s="109">
        <f>G1154*D1154</f>
        <v>9984</v>
      </c>
      <c r="I1154" s="221">
        <f t="shared" si="93"/>
        <v>18158.400000000001</v>
      </c>
      <c r="J1154" s="252">
        <v>1021.8000000000001</v>
      </c>
      <c r="K1154" s="252"/>
      <c r="L1154" s="229"/>
      <c r="M1154" s="229">
        <f>G1154</f>
        <v>1248</v>
      </c>
      <c r="N1154" s="229"/>
      <c r="O1154" s="229"/>
    </row>
    <row r="1155" spans="1:16" s="124" customFormat="1" ht="26.4" outlineLevel="1" x14ac:dyDescent="0.3">
      <c r="A1155" s="378"/>
      <c r="B1155" s="349" t="s">
        <v>717</v>
      </c>
      <c r="C1155" s="378"/>
      <c r="D1155" s="383">
        <v>11140</v>
      </c>
      <c r="E1155" s="377"/>
      <c r="F1155" s="377">
        <f>SUM(F1156:F1160)</f>
        <v>37237258.022</v>
      </c>
      <c r="G1155" s="377"/>
      <c r="H1155" s="377">
        <f>SUM(H1156:H1160)</f>
        <v>3695483.34</v>
      </c>
      <c r="I1155" s="377">
        <f>SUM(I1156:I1160)</f>
        <v>40932741.362000003</v>
      </c>
      <c r="J1155" s="247"/>
      <c r="K1155" s="247"/>
      <c r="L1155" s="247"/>
      <c r="M1155" s="247"/>
      <c r="N1155" s="247"/>
      <c r="O1155" s="389"/>
    </row>
    <row r="1156" spans="1:16" s="128" customFormat="1" ht="15.6" outlineLevel="1" x14ac:dyDescent="0.3">
      <c r="A1156" s="346"/>
      <c r="B1156" s="385" t="s">
        <v>718</v>
      </c>
      <c r="C1156" s="386" t="s">
        <v>6814</v>
      </c>
      <c r="D1156" s="247">
        <v>11140</v>
      </c>
      <c r="E1156" s="233">
        <v>750</v>
      </c>
      <c r="F1156" s="233">
        <f>E1156*D1156</f>
        <v>8355000</v>
      </c>
      <c r="G1156" s="233"/>
      <c r="H1156" s="233">
        <f>G1156*D1156</f>
        <v>0</v>
      </c>
      <c r="I1156" s="337">
        <f t="shared" si="93"/>
        <v>8355000</v>
      </c>
      <c r="J1156" s="233">
        <v>750</v>
      </c>
      <c r="K1156" s="233">
        <f>'ВСЕ СМЕТЫ КДС'!$K$1229</f>
        <v>700.94526250000001</v>
      </c>
      <c r="L1156" s="153">
        <f>((J1156/(K1156/100))-100)/100</f>
        <v>6.998369220021658E-2</v>
      </c>
      <c r="M1156" s="233"/>
      <c r="N1156" s="233"/>
      <c r="O1156" s="246"/>
    </row>
    <row r="1157" spans="1:16" s="128" customFormat="1" ht="15.6" outlineLevel="1" x14ac:dyDescent="0.3">
      <c r="A1157" s="346"/>
      <c r="B1157" s="385" t="s">
        <v>56</v>
      </c>
      <c r="C1157" s="386" t="s">
        <v>6814</v>
      </c>
      <c r="D1157" s="247">
        <v>11140</v>
      </c>
      <c r="E1157" s="233">
        <v>89</v>
      </c>
      <c r="F1157" s="233">
        <f>E1157*D1157</f>
        <v>991460</v>
      </c>
      <c r="G1157" s="233">
        <v>46</v>
      </c>
      <c r="H1157" s="233">
        <f>G1157*D1157</f>
        <v>512440</v>
      </c>
      <c r="I1157" s="337">
        <f>H1157+F1157</f>
        <v>1503900</v>
      </c>
      <c r="J1157" s="233">
        <v>89</v>
      </c>
      <c r="K1157" s="233">
        <f>'ВСЕ СМЕТЫ КДС'!$K$1233</f>
        <v>70.175087500000004</v>
      </c>
      <c r="L1157" s="153">
        <f>((J1157/(K1157/100))-100)/100</f>
        <v>0.26825634524502734</v>
      </c>
      <c r="M1157" s="233">
        <v>46</v>
      </c>
      <c r="N1157" s="233">
        <f>'ВСЕ СМЕТЫ КДС'!$P$1234</f>
        <v>15.67713486111111</v>
      </c>
      <c r="O1157" s="153">
        <f>((M1157/(N1157/100))-100)/100</f>
        <v>1.9342096248791067</v>
      </c>
      <c r="P1157" s="181"/>
    </row>
    <row r="1158" spans="1:16" s="128" customFormat="1" ht="15.6" outlineLevel="1" x14ac:dyDescent="0.3">
      <c r="A1158" s="346"/>
      <c r="B1158" s="385" t="s">
        <v>6878</v>
      </c>
      <c r="C1158" s="386" t="s">
        <v>6814</v>
      </c>
      <c r="D1158" s="387">
        <v>11140</v>
      </c>
      <c r="E1158" s="233">
        <v>1675.05</v>
      </c>
      <c r="F1158" s="233">
        <f>E1158*D1158</f>
        <v>18660057</v>
      </c>
      <c r="G1158" s="233"/>
      <c r="H1158" s="233">
        <f>G1158*D1158</f>
        <v>0</v>
      </c>
      <c r="I1158" s="337">
        <f>H1158+F1158</f>
        <v>18660057</v>
      </c>
      <c r="J1158" s="233">
        <v>1675.05</v>
      </c>
      <c r="K1158" s="233">
        <f>'ВСЕ СМЕТЫ КДС'!G1252</f>
        <v>1584.7309237760001</v>
      </c>
      <c r="L1158" s="153">
        <f>((J1158/(K1158/100))-100)/100</f>
        <v>5.6993319729505318E-2</v>
      </c>
      <c r="M1158" s="233"/>
      <c r="N1158" s="233"/>
      <c r="O1158" s="153"/>
    </row>
    <row r="1159" spans="1:16" s="128" customFormat="1" ht="15.6" outlineLevel="1" x14ac:dyDescent="0.3">
      <c r="A1159" s="346"/>
      <c r="B1159" s="385" t="s">
        <v>719</v>
      </c>
      <c r="C1159" s="386" t="s">
        <v>6814</v>
      </c>
      <c r="D1159" s="247">
        <v>11140</v>
      </c>
      <c r="E1159" s="233">
        <v>102.6123</v>
      </c>
      <c r="F1159" s="233">
        <f>E1159*D1159</f>
        <v>1143101.0220000001</v>
      </c>
      <c r="G1159" s="233">
        <v>55.731000000000002</v>
      </c>
      <c r="H1159" s="233">
        <f>G1159*D1159</f>
        <v>620843.34</v>
      </c>
      <c r="I1159" s="337">
        <f>H1159+F1159</f>
        <v>1763944.3620000002</v>
      </c>
      <c r="J1159" s="233">
        <v>102.6123</v>
      </c>
      <c r="K1159" s="233">
        <f>'ВСЕ СМЕТЫ КДС'!$K$1233</f>
        <v>70.175087500000004</v>
      </c>
      <c r="L1159" s="153">
        <f>((J1159/(K1159/100))-100)/100</f>
        <v>0.46223259073243073</v>
      </c>
      <c r="M1159" s="233">
        <f>G1159</f>
        <v>55.731000000000002</v>
      </c>
      <c r="N1159" s="233">
        <f>'ВСЕ СМЕТЫ КДС'!$P$1240</f>
        <v>22.736385972222219</v>
      </c>
      <c r="O1159" s="153">
        <f>((M1159/(N1159/100))-100)/100</f>
        <v>1.4511811185862331</v>
      </c>
      <c r="P1159" s="181"/>
    </row>
    <row r="1160" spans="1:16" s="128" customFormat="1" ht="15.6" outlineLevel="1" x14ac:dyDescent="0.3">
      <c r="A1160" s="346"/>
      <c r="B1160" s="385" t="s">
        <v>720</v>
      </c>
      <c r="C1160" s="386" t="s">
        <v>6814</v>
      </c>
      <c r="D1160" s="247">
        <v>11140</v>
      </c>
      <c r="E1160" s="233">
        <v>726</v>
      </c>
      <c r="F1160" s="233">
        <f>E1160*D1160</f>
        <v>8087640</v>
      </c>
      <c r="G1160" s="233">
        <v>230</v>
      </c>
      <c r="H1160" s="233">
        <f>G1160*D1160</f>
        <v>2562200</v>
      </c>
      <c r="I1160" s="337">
        <f>H1160+F1160</f>
        <v>10649840</v>
      </c>
      <c r="J1160" s="233">
        <v>726</v>
      </c>
      <c r="K1160" s="233">
        <f>'ВСЕ СМЕТЫ КДС'!$K$1238</f>
        <v>575.79826703421691</v>
      </c>
      <c r="L1160" s="153">
        <f>((J1160/(K1160/100))-100)/100</f>
        <v>0.26085825811778152</v>
      </c>
      <c r="M1160" s="233">
        <v>230</v>
      </c>
      <c r="N1160" s="233">
        <f>'ВСЕ СМЕТЫ КДС'!$P$1239*2</f>
        <v>40.88617555555556</v>
      </c>
      <c r="O1160" s="153">
        <f>((M1160/(N1160/100))-100)/100</f>
        <v>4.6253732924342419</v>
      </c>
      <c r="P1160" s="453" t="s">
        <v>6948</v>
      </c>
    </row>
    <row r="1161" spans="1:16" ht="15.6" x14ac:dyDescent="0.3">
      <c r="A1161" s="339" t="s">
        <v>721</v>
      </c>
      <c r="B1161" s="340" t="s">
        <v>722</v>
      </c>
      <c r="C1161" s="341"/>
      <c r="D1161" s="342"/>
      <c r="E1161" s="342"/>
      <c r="F1161" s="342">
        <f>SUM(F1162:F1177)</f>
        <v>235407</v>
      </c>
      <c r="G1161" s="342"/>
      <c r="H1161" s="342">
        <f>SUM(H1162:H1177)</f>
        <v>343913.44</v>
      </c>
      <c r="I1161" s="343">
        <f>SUM(I1162:I1177)</f>
        <v>579320.43999999994</v>
      </c>
      <c r="J1161" s="344"/>
      <c r="K1161" s="344"/>
      <c r="L1161" s="345"/>
      <c r="M1161" s="345"/>
      <c r="N1161" s="345"/>
      <c r="O1161" s="345"/>
    </row>
    <row r="1162" spans="1:16" ht="15.6" outlineLevel="1" x14ac:dyDescent="0.3">
      <c r="A1162" s="120"/>
      <c r="B1162" s="300" t="s">
        <v>665</v>
      </c>
      <c r="C1162" s="117" t="s">
        <v>31</v>
      </c>
      <c r="D1162" s="116">
        <v>1</v>
      </c>
      <c r="E1162" s="109">
        <v>6550</v>
      </c>
      <c r="F1162" s="109">
        <f t="shared" ref="F1162:F1177" si="102">E1162*D1162</f>
        <v>6550</v>
      </c>
      <c r="G1162" s="109">
        <v>55450.200000000004</v>
      </c>
      <c r="H1162" s="109">
        <f t="shared" ref="H1162:H1177" si="103">G1162*D1162</f>
        <v>55450.200000000004</v>
      </c>
      <c r="I1162" s="221">
        <f>H1162+F1162</f>
        <v>62000.200000000004</v>
      </c>
      <c r="J1162" s="252">
        <v>6550</v>
      </c>
      <c r="K1162" s="252"/>
      <c r="L1162" s="229"/>
      <c r="M1162" s="229">
        <f t="shared" ref="M1162:M1177" si="104">G1162</f>
        <v>55450.200000000004</v>
      </c>
      <c r="N1162" s="229"/>
      <c r="O1162" s="229"/>
    </row>
    <row r="1163" spans="1:16" ht="15.6" outlineLevel="1" x14ac:dyDescent="0.3">
      <c r="A1163" s="120"/>
      <c r="B1163" s="300" t="s">
        <v>723</v>
      </c>
      <c r="C1163" s="117" t="s">
        <v>188</v>
      </c>
      <c r="D1163" s="116">
        <v>30</v>
      </c>
      <c r="E1163" s="109">
        <v>186.02</v>
      </c>
      <c r="F1163" s="109">
        <f t="shared" si="102"/>
        <v>5580.6</v>
      </c>
      <c r="G1163" s="109">
        <v>1809.6000000000001</v>
      </c>
      <c r="H1163" s="109">
        <f t="shared" si="103"/>
        <v>54288.000000000007</v>
      </c>
      <c r="I1163" s="221">
        <f t="shared" ref="I1163:I1177" si="105">H1163+F1163</f>
        <v>59868.600000000006</v>
      </c>
      <c r="J1163" s="252">
        <v>186.02</v>
      </c>
      <c r="K1163" s="252"/>
      <c r="L1163" s="229"/>
      <c r="M1163" s="229">
        <f t="shared" si="104"/>
        <v>1809.6000000000001</v>
      </c>
      <c r="N1163" s="229"/>
      <c r="O1163" s="229"/>
    </row>
    <row r="1164" spans="1:16" ht="15.6" outlineLevel="1" x14ac:dyDescent="0.3">
      <c r="A1164" s="120"/>
      <c r="B1164" s="300" t="s">
        <v>723</v>
      </c>
      <c r="C1164" s="117" t="s">
        <v>188</v>
      </c>
      <c r="D1164" s="116">
        <v>30</v>
      </c>
      <c r="E1164" s="109">
        <v>162.44</v>
      </c>
      <c r="F1164" s="109">
        <f t="shared" si="102"/>
        <v>4873.2</v>
      </c>
      <c r="G1164" s="109">
        <v>322.40000000000003</v>
      </c>
      <c r="H1164" s="109">
        <f t="shared" si="103"/>
        <v>9672.0000000000018</v>
      </c>
      <c r="I1164" s="221">
        <f t="shared" si="105"/>
        <v>14545.2</v>
      </c>
      <c r="J1164" s="252">
        <v>162.44</v>
      </c>
      <c r="K1164" s="252"/>
      <c r="L1164" s="229"/>
      <c r="M1164" s="229">
        <f t="shared" si="104"/>
        <v>322.40000000000003</v>
      </c>
      <c r="N1164" s="229"/>
      <c r="O1164" s="229"/>
    </row>
    <row r="1165" spans="1:16" ht="15.6" outlineLevel="1" x14ac:dyDescent="0.3">
      <c r="A1165" s="120"/>
      <c r="B1165" s="300" t="s">
        <v>724</v>
      </c>
      <c r="C1165" s="117" t="s">
        <v>188</v>
      </c>
      <c r="D1165" s="116">
        <v>60</v>
      </c>
      <c r="E1165" s="109">
        <v>162.44</v>
      </c>
      <c r="F1165" s="109">
        <f t="shared" si="102"/>
        <v>9746.4</v>
      </c>
      <c r="G1165" s="109">
        <v>434.2</v>
      </c>
      <c r="H1165" s="109">
        <f t="shared" si="103"/>
        <v>26052</v>
      </c>
      <c r="I1165" s="221">
        <f t="shared" si="105"/>
        <v>35798.400000000001</v>
      </c>
      <c r="J1165" s="252">
        <v>162.44</v>
      </c>
      <c r="K1165" s="252"/>
      <c r="L1165" s="229"/>
      <c r="M1165" s="229">
        <f t="shared" si="104"/>
        <v>434.2</v>
      </c>
      <c r="N1165" s="229"/>
      <c r="O1165" s="229"/>
    </row>
    <row r="1166" spans="1:16" ht="15.6" outlineLevel="1" x14ac:dyDescent="0.3">
      <c r="A1166" s="120"/>
      <c r="B1166" s="300" t="s">
        <v>724</v>
      </c>
      <c r="C1166" s="117" t="s">
        <v>188</v>
      </c>
      <c r="D1166" s="116">
        <v>70</v>
      </c>
      <c r="E1166" s="109">
        <v>162.44</v>
      </c>
      <c r="F1166" s="109">
        <f t="shared" si="102"/>
        <v>11370.8</v>
      </c>
      <c r="G1166" s="109">
        <v>184.6</v>
      </c>
      <c r="H1166" s="109">
        <f t="shared" si="103"/>
        <v>12922</v>
      </c>
      <c r="I1166" s="221">
        <f t="shared" si="105"/>
        <v>24292.799999999999</v>
      </c>
      <c r="J1166" s="252">
        <v>162.44</v>
      </c>
      <c r="K1166" s="252"/>
      <c r="L1166" s="229"/>
      <c r="M1166" s="229">
        <f t="shared" si="104"/>
        <v>184.6</v>
      </c>
      <c r="N1166" s="229"/>
      <c r="O1166" s="229"/>
    </row>
    <row r="1167" spans="1:16" ht="15.6" outlineLevel="1" x14ac:dyDescent="0.3">
      <c r="A1167" s="120"/>
      <c r="B1167" s="300" t="s">
        <v>725</v>
      </c>
      <c r="C1167" s="117" t="s">
        <v>188</v>
      </c>
      <c r="D1167" s="116">
        <v>100</v>
      </c>
      <c r="E1167" s="109">
        <v>162.44</v>
      </c>
      <c r="F1167" s="109">
        <f t="shared" si="102"/>
        <v>16244</v>
      </c>
      <c r="G1167" s="109">
        <v>166.92000000000002</v>
      </c>
      <c r="H1167" s="109">
        <f t="shared" si="103"/>
        <v>16692</v>
      </c>
      <c r="I1167" s="221">
        <f t="shared" si="105"/>
        <v>32936</v>
      </c>
      <c r="J1167" s="252">
        <v>162.44</v>
      </c>
      <c r="K1167" s="252"/>
      <c r="L1167" s="229"/>
      <c r="M1167" s="229">
        <f t="shared" si="104"/>
        <v>166.92000000000002</v>
      </c>
      <c r="N1167" s="229"/>
      <c r="O1167" s="229"/>
    </row>
    <row r="1168" spans="1:16" ht="15.6" outlineLevel="1" x14ac:dyDescent="0.3">
      <c r="A1168" s="120"/>
      <c r="B1168" s="300" t="s">
        <v>672</v>
      </c>
      <c r="C1168" s="119" t="s">
        <v>199</v>
      </c>
      <c r="D1168" s="129">
        <v>120</v>
      </c>
      <c r="E1168" s="109">
        <v>838.40000000000009</v>
      </c>
      <c r="F1168" s="109">
        <f t="shared" si="102"/>
        <v>100608.00000000001</v>
      </c>
      <c r="G1168" s="109">
        <v>699.4</v>
      </c>
      <c r="H1168" s="109">
        <f t="shared" si="103"/>
        <v>83928</v>
      </c>
      <c r="I1168" s="221">
        <f t="shared" si="105"/>
        <v>184536</v>
      </c>
      <c r="J1168" s="252">
        <v>838.40000000000009</v>
      </c>
      <c r="K1168" s="252"/>
      <c r="L1168" s="229"/>
      <c r="M1168" s="229">
        <f t="shared" si="104"/>
        <v>699.4</v>
      </c>
      <c r="N1168" s="229"/>
      <c r="O1168" s="229"/>
    </row>
    <row r="1169" spans="1:15" ht="26.4" outlineLevel="1" x14ac:dyDescent="0.3">
      <c r="A1169" s="120"/>
      <c r="B1169" s="300" t="s">
        <v>726</v>
      </c>
      <c r="C1169" s="117" t="s">
        <v>199</v>
      </c>
      <c r="D1169" s="116">
        <v>130</v>
      </c>
      <c r="E1169" s="109">
        <v>45.85</v>
      </c>
      <c r="F1169" s="109">
        <f t="shared" si="102"/>
        <v>5960.5</v>
      </c>
      <c r="G1169" s="109">
        <v>58.5</v>
      </c>
      <c r="H1169" s="109">
        <f t="shared" si="103"/>
        <v>7605</v>
      </c>
      <c r="I1169" s="221">
        <f t="shared" si="105"/>
        <v>13565.5</v>
      </c>
      <c r="J1169" s="252">
        <v>45.85</v>
      </c>
      <c r="K1169" s="252"/>
      <c r="L1169" s="229"/>
      <c r="M1169" s="229">
        <f t="shared" si="104"/>
        <v>58.5</v>
      </c>
      <c r="N1169" s="229"/>
      <c r="O1169" s="229"/>
    </row>
    <row r="1170" spans="1:15" ht="15.6" outlineLevel="1" x14ac:dyDescent="0.3">
      <c r="A1170" s="120"/>
      <c r="B1170" s="300" t="s">
        <v>727</v>
      </c>
      <c r="C1170" s="117" t="s">
        <v>31</v>
      </c>
      <c r="D1170" s="116">
        <v>40</v>
      </c>
      <c r="E1170" s="109">
        <v>262</v>
      </c>
      <c r="F1170" s="109">
        <f t="shared" si="102"/>
        <v>10480</v>
      </c>
      <c r="G1170" s="109">
        <v>681.2</v>
      </c>
      <c r="H1170" s="109">
        <f t="shared" si="103"/>
        <v>27248</v>
      </c>
      <c r="I1170" s="221">
        <f t="shared" si="105"/>
        <v>37728</v>
      </c>
      <c r="J1170" s="252">
        <v>262</v>
      </c>
      <c r="K1170" s="252"/>
      <c r="L1170" s="229"/>
      <c r="M1170" s="229">
        <f t="shared" si="104"/>
        <v>681.2</v>
      </c>
      <c r="N1170" s="229"/>
      <c r="O1170" s="229"/>
    </row>
    <row r="1171" spans="1:15" ht="15.6" outlineLevel="1" x14ac:dyDescent="0.3">
      <c r="A1171" s="120"/>
      <c r="B1171" s="300" t="s">
        <v>728</v>
      </c>
      <c r="C1171" s="117" t="s">
        <v>188</v>
      </c>
      <c r="D1171" s="116">
        <v>20</v>
      </c>
      <c r="E1171" s="109">
        <v>65.5</v>
      </c>
      <c r="F1171" s="109">
        <f t="shared" si="102"/>
        <v>1310</v>
      </c>
      <c r="G1171" s="109">
        <v>166.71200000000002</v>
      </c>
      <c r="H1171" s="109">
        <f t="shared" si="103"/>
        <v>3334.2400000000002</v>
      </c>
      <c r="I1171" s="221">
        <f t="shared" si="105"/>
        <v>4644.24</v>
      </c>
      <c r="J1171" s="252">
        <v>65.5</v>
      </c>
      <c r="K1171" s="252"/>
      <c r="L1171" s="229"/>
      <c r="M1171" s="229">
        <f t="shared" si="104"/>
        <v>166.71200000000002</v>
      </c>
      <c r="N1171" s="229"/>
      <c r="O1171" s="229"/>
    </row>
    <row r="1172" spans="1:15" ht="15.6" outlineLevel="1" x14ac:dyDescent="0.3">
      <c r="A1172" s="120"/>
      <c r="B1172" s="300" t="s">
        <v>729</v>
      </c>
      <c r="C1172" s="117" t="s">
        <v>31</v>
      </c>
      <c r="D1172" s="116">
        <v>150</v>
      </c>
      <c r="E1172" s="109">
        <v>32.75</v>
      </c>
      <c r="F1172" s="109">
        <f t="shared" si="102"/>
        <v>4912.5</v>
      </c>
      <c r="G1172" s="109">
        <v>36.816000000000003</v>
      </c>
      <c r="H1172" s="109">
        <f t="shared" si="103"/>
        <v>5522.4000000000005</v>
      </c>
      <c r="I1172" s="221">
        <f t="shared" si="105"/>
        <v>10434.900000000001</v>
      </c>
      <c r="J1172" s="252">
        <v>32.75</v>
      </c>
      <c r="K1172" s="252"/>
      <c r="L1172" s="229"/>
      <c r="M1172" s="229">
        <f t="shared" si="104"/>
        <v>36.816000000000003</v>
      </c>
      <c r="N1172" s="229"/>
      <c r="O1172" s="229"/>
    </row>
    <row r="1173" spans="1:15" ht="15.6" outlineLevel="1" x14ac:dyDescent="0.3">
      <c r="A1173" s="120"/>
      <c r="B1173" s="300" t="s">
        <v>730</v>
      </c>
      <c r="C1173" s="117" t="s">
        <v>31</v>
      </c>
      <c r="D1173" s="116">
        <v>1</v>
      </c>
      <c r="E1173" s="109">
        <v>2620</v>
      </c>
      <c r="F1173" s="109">
        <f t="shared" si="102"/>
        <v>2620</v>
      </c>
      <c r="G1173" s="109">
        <v>9412</v>
      </c>
      <c r="H1173" s="109">
        <f t="shared" si="103"/>
        <v>9412</v>
      </c>
      <c r="I1173" s="221">
        <f t="shared" si="105"/>
        <v>12032</v>
      </c>
      <c r="J1173" s="252">
        <v>2620</v>
      </c>
      <c r="K1173" s="252"/>
      <c r="L1173" s="229"/>
      <c r="M1173" s="229">
        <f t="shared" si="104"/>
        <v>9412</v>
      </c>
      <c r="N1173" s="229"/>
      <c r="O1173" s="229"/>
    </row>
    <row r="1174" spans="1:15" ht="15.6" outlineLevel="1" x14ac:dyDescent="0.3">
      <c r="A1174" s="120"/>
      <c r="B1174" s="300" t="s">
        <v>731</v>
      </c>
      <c r="C1174" s="117" t="s">
        <v>31</v>
      </c>
      <c r="D1174" s="116">
        <v>3</v>
      </c>
      <c r="E1174" s="109">
        <v>262</v>
      </c>
      <c r="F1174" s="109">
        <f t="shared" si="102"/>
        <v>786</v>
      </c>
      <c r="G1174" s="109">
        <v>109.2</v>
      </c>
      <c r="H1174" s="109">
        <f t="shared" si="103"/>
        <v>327.60000000000002</v>
      </c>
      <c r="I1174" s="221">
        <f t="shared" si="105"/>
        <v>1113.5999999999999</v>
      </c>
      <c r="J1174" s="252">
        <v>262</v>
      </c>
      <c r="K1174" s="252"/>
      <c r="L1174" s="229"/>
      <c r="M1174" s="229">
        <f t="shared" si="104"/>
        <v>109.2</v>
      </c>
      <c r="N1174" s="229"/>
      <c r="O1174" s="229"/>
    </row>
    <row r="1175" spans="1:15" ht="15.6" outlineLevel="1" x14ac:dyDescent="0.3">
      <c r="A1175" s="120"/>
      <c r="B1175" s="300" t="s">
        <v>732</v>
      </c>
      <c r="C1175" s="117" t="s">
        <v>188</v>
      </c>
      <c r="D1175" s="116">
        <v>50</v>
      </c>
      <c r="E1175" s="109">
        <v>458.5</v>
      </c>
      <c r="F1175" s="109">
        <f t="shared" si="102"/>
        <v>22925</v>
      </c>
      <c r="G1175" s="109">
        <v>369.2</v>
      </c>
      <c r="H1175" s="109">
        <f t="shared" si="103"/>
        <v>18460</v>
      </c>
      <c r="I1175" s="221">
        <f t="shared" si="105"/>
        <v>41385</v>
      </c>
      <c r="J1175" s="252">
        <v>458.5</v>
      </c>
      <c r="K1175" s="252"/>
      <c r="L1175" s="229"/>
      <c r="M1175" s="229">
        <f t="shared" si="104"/>
        <v>369.2</v>
      </c>
      <c r="N1175" s="229"/>
      <c r="O1175" s="229"/>
    </row>
    <row r="1176" spans="1:15" ht="15.6" outlineLevel="1" x14ac:dyDescent="0.3">
      <c r="A1176" s="120"/>
      <c r="B1176" s="300" t="s">
        <v>302</v>
      </c>
      <c r="C1176" s="117" t="s">
        <v>307</v>
      </c>
      <c r="D1176" s="116">
        <v>1</v>
      </c>
      <c r="E1176" s="109">
        <v>0</v>
      </c>
      <c r="F1176" s="109">
        <f t="shared" si="102"/>
        <v>0</v>
      </c>
      <c r="G1176" s="109">
        <v>13000</v>
      </c>
      <c r="H1176" s="109">
        <f t="shared" si="103"/>
        <v>13000</v>
      </c>
      <c r="I1176" s="221">
        <f t="shared" si="105"/>
        <v>13000</v>
      </c>
      <c r="J1176" s="252">
        <v>0</v>
      </c>
      <c r="K1176" s="252"/>
      <c r="L1176" s="229"/>
      <c r="M1176" s="229">
        <f t="shared" si="104"/>
        <v>13000</v>
      </c>
      <c r="N1176" s="229"/>
      <c r="O1176" s="229"/>
    </row>
    <row r="1177" spans="1:15" ht="15.6" outlineLevel="1" x14ac:dyDescent="0.3">
      <c r="A1177" s="120"/>
      <c r="B1177" s="300" t="s">
        <v>560</v>
      </c>
      <c r="C1177" s="117" t="s">
        <v>307</v>
      </c>
      <c r="D1177" s="116">
        <v>1</v>
      </c>
      <c r="E1177" s="109">
        <v>31440</v>
      </c>
      <c r="F1177" s="109">
        <f t="shared" si="102"/>
        <v>31440</v>
      </c>
      <c r="G1177" s="109">
        <v>0</v>
      </c>
      <c r="H1177" s="109">
        <f t="shared" si="103"/>
        <v>0</v>
      </c>
      <c r="I1177" s="221">
        <f t="shared" si="105"/>
        <v>31440</v>
      </c>
      <c r="J1177" s="252">
        <v>31440</v>
      </c>
      <c r="K1177" s="252"/>
      <c r="L1177" s="229"/>
      <c r="M1177" s="229">
        <f t="shared" si="104"/>
        <v>0</v>
      </c>
      <c r="N1177" s="229"/>
      <c r="O1177" s="229"/>
    </row>
    <row r="1178" spans="1:15" ht="15.6" x14ac:dyDescent="0.3">
      <c r="A1178" s="339" t="s">
        <v>733</v>
      </c>
      <c r="B1178" s="340" t="s">
        <v>734</v>
      </c>
      <c r="C1178" s="341"/>
      <c r="D1178" s="342"/>
      <c r="E1178" s="342"/>
      <c r="F1178" s="342">
        <f>SUM(F1179:F1213)</f>
        <v>4238788.3880000003</v>
      </c>
      <c r="G1178" s="342"/>
      <c r="H1178" s="342">
        <f>SUM(H1179:H1213)</f>
        <v>18446335.010000002</v>
      </c>
      <c r="I1178" s="343">
        <f>SUM(I1179:I1213)</f>
        <v>22685123.398000002</v>
      </c>
      <c r="J1178" s="344"/>
      <c r="K1178" s="344"/>
      <c r="L1178" s="345"/>
      <c r="M1178" s="345"/>
      <c r="N1178" s="345"/>
      <c r="O1178" s="345"/>
    </row>
    <row r="1179" spans="1:15" ht="15.6" outlineLevel="1" x14ac:dyDescent="0.3">
      <c r="A1179" s="282"/>
      <c r="B1179" s="300" t="s">
        <v>6931</v>
      </c>
      <c r="C1179" s="119" t="s">
        <v>31</v>
      </c>
      <c r="D1179" s="129">
        <v>2</v>
      </c>
      <c r="E1179" s="109">
        <v>332000</v>
      </c>
      <c r="F1179" s="109">
        <f>E1179*D1179</f>
        <v>664000</v>
      </c>
      <c r="G1179" s="109">
        <v>5812000</v>
      </c>
      <c r="H1179" s="109">
        <f>G1179*D1179</f>
        <v>11624000</v>
      </c>
      <c r="I1179" s="221">
        <f t="shared" ref="I1179:I1213" si="106">H1179+F1179</f>
        <v>12288000</v>
      </c>
      <c r="J1179" s="216">
        <v>332000</v>
      </c>
      <c r="K1179" s="216">
        <f>'ВСЕ СМЕТЫ КДС'!G6164</f>
        <v>362687.09867281385</v>
      </c>
      <c r="L1179" s="153">
        <f>((J1179/(K1179/100))-100)/100</f>
        <v>-8.461039497988096E-2</v>
      </c>
      <c r="M1179" s="216">
        <v>5812000</v>
      </c>
      <c r="N1179" s="216">
        <f>'ВСЕ СМЕТЫ КДС'!G6165</f>
        <v>7997638.4361619204</v>
      </c>
      <c r="O1179" s="153">
        <f>((M1179/(N1179/100))-100)/100</f>
        <v>-0.27328547715778101</v>
      </c>
    </row>
    <row r="1180" spans="1:15" ht="15.6" outlineLevel="1" x14ac:dyDescent="0.3">
      <c r="A1180" s="282"/>
      <c r="B1180" s="384" t="s">
        <v>6829</v>
      </c>
      <c r="C1180" s="119"/>
      <c r="D1180" s="129"/>
      <c r="E1180" s="109">
        <v>0</v>
      </c>
      <c r="F1180" s="109"/>
      <c r="G1180" s="109">
        <v>0</v>
      </c>
      <c r="H1180" s="109"/>
      <c r="I1180" s="221"/>
      <c r="J1180" s="252">
        <v>0</v>
      </c>
      <c r="K1180" s="252"/>
      <c r="L1180" s="229"/>
      <c r="M1180" s="229">
        <f t="shared" ref="M1180:M1213" si="107">G1180</f>
        <v>0</v>
      </c>
      <c r="N1180" s="229"/>
      <c r="O1180" s="229"/>
    </row>
    <row r="1181" spans="1:15" ht="15.6" outlineLevel="1" x14ac:dyDescent="0.3">
      <c r="A1181" s="282"/>
      <c r="B1181" s="384" t="s">
        <v>735</v>
      </c>
      <c r="C1181" s="119"/>
      <c r="D1181" s="129"/>
      <c r="E1181" s="109">
        <v>0</v>
      </c>
      <c r="F1181" s="109"/>
      <c r="G1181" s="109">
        <v>0</v>
      </c>
      <c r="H1181" s="109"/>
      <c r="I1181" s="221"/>
      <c r="J1181" s="252">
        <v>0</v>
      </c>
      <c r="K1181" s="252"/>
      <c r="L1181" s="229"/>
      <c r="M1181" s="229">
        <f t="shared" si="107"/>
        <v>0</v>
      </c>
      <c r="N1181" s="229"/>
      <c r="O1181" s="229"/>
    </row>
    <row r="1182" spans="1:15" ht="15.6" outlineLevel="1" x14ac:dyDescent="0.3">
      <c r="A1182" s="282"/>
      <c r="B1182" s="384" t="s">
        <v>6879</v>
      </c>
      <c r="C1182" s="119"/>
      <c r="D1182" s="129"/>
      <c r="E1182" s="109">
        <v>0</v>
      </c>
      <c r="F1182" s="109"/>
      <c r="G1182" s="109">
        <v>0</v>
      </c>
      <c r="H1182" s="109"/>
      <c r="I1182" s="221"/>
      <c r="J1182" s="252">
        <v>0</v>
      </c>
      <c r="K1182" s="252"/>
      <c r="L1182" s="229"/>
      <c r="M1182" s="229">
        <f t="shared" si="107"/>
        <v>0</v>
      </c>
      <c r="N1182" s="229"/>
      <c r="O1182" s="229"/>
    </row>
    <row r="1183" spans="1:15" ht="15.6" outlineLevel="1" x14ac:dyDescent="0.3">
      <c r="A1183" s="282"/>
      <c r="B1183" s="300" t="s">
        <v>736</v>
      </c>
      <c r="C1183" s="119" t="s">
        <v>31</v>
      </c>
      <c r="D1183" s="129">
        <v>2</v>
      </c>
      <c r="E1183" s="109"/>
      <c r="F1183" s="109">
        <f t="shared" ref="F1183:F1192" si="108">E1183*D1183</f>
        <v>0</v>
      </c>
      <c r="G1183" s="109">
        <v>73710</v>
      </c>
      <c r="H1183" s="109">
        <f t="shared" ref="H1183:H1192" si="109">G1183*D1183</f>
        <v>147420</v>
      </c>
      <c r="I1183" s="221">
        <f t="shared" si="106"/>
        <v>147420</v>
      </c>
      <c r="J1183" s="142"/>
      <c r="K1183" s="142"/>
      <c r="L1183" s="217"/>
      <c r="M1183" s="216">
        <f t="shared" si="107"/>
        <v>73710</v>
      </c>
      <c r="N1183" s="216">
        <f>'ВСЕ СМЕТЫ КДС'!G6175</f>
        <v>656223.57383611391</v>
      </c>
      <c r="O1183" s="153">
        <f>((M1183/(N1183/100))-100)/100</f>
        <v>-0.88767547686665638</v>
      </c>
    </row>
    <row r="1184" spans="1:15" ht="39.6" outlineLevel="1" x14ac:dyDescent="0.3">
      <c r="A1184" s="282"/>
      <c r="B1184" s="300" t="s">
        <v>6880</v>
      </c>
      <c r="C1184" s="119" t="s">
        <v>31</v>
      </c>
      <c r="D1184" s="129">
        <v>2</v>
      </c>
      <c r="E1184" s="109">
        <v>60324</v>
      </c>
      <c r="F1184" s="109">
        <f t="shared" si="108"/>
        <v>120648</v>
      </c>
      <c r="G1184" s="109">
        <v>1490068</v>
      </c>
      <c r="H1184" s="109">
        <f t="shared" si="109"/>
        <v>2980136</v>
      </c>
      <c r="I1184" s="221">
        <f t="shared" si="106"/>
        <v>3100784</v>
      </c>
      <c r="J1184" s="216">
        <v>60324</v>
      </c>
      <c r="K1184" s="216">
        <f>'ВСЕ СМЕТЫ КДС'!G6169</f>
        <v>48966.239727175685</v>
      </c>
      <c r="L1184" s="153">
        <f>((J1184/(K1184/100))-100)/100</f>
        <v>0.23195083666024074</v>
      </c>
      <c r="M1184" s="216">
        <v>1490068</v>
      </c>
      <c r="N1184" s="216">
        <f>'ВСЕ СМЕТЫ КДС'!G6170</f>
        <v>1675732.4702912101</v>
      </c>
      <c r="O1184" s="153">
        <f>((M1184/(N1184/100))-100)/100</f>
        <v>-0.11079600925733998</v>
      </c>
    </row>
    <row r="1185" spans="1:15" ht="26.4" outlineLevel="1" x14ac:dyDescent="0.3">
      <c r="A1185" s="282"/>
      <c r="B1185" s="300" t="s">
        <v>6881</v>
      </c>
      <c r="C1185" s="119" t="s">
        <v>6809</v>
      </c>
      <c r="D1185" s="129">
        <v>2</v>
      </c>
      <c r="E1185" s="109">
        <v>46374</v>
      </c>
      <c r="F1185" s="109">
        <f t="shared" si="108"/>
        <v>92748</v>
      </c>
      <c r="G1185" s="109">
        <v>0</v>
      </c>
      <c r="H1185" s="109">
        <f t="shared" si="109"/>
        <v>0</v>
      </c>
      <c r="I1185" s="221">
        <f t="shared" si="106"/>
        <v>92748</v>
      </c>
      <c r="J1185" s="216">
        <v>46374</v>
      </c>
      <c r="K1185" s="216">
        <f>'ВСЕ СМЕТЫ КДС'!G6179</f>
        <v>39061.848019783683</v>
      </c>
      <c r="L1185" s="153">
        <f>((J1185/(K1185/100))-100)/100</f>
        <v>0.18719421509481379</v>
      </c>
      <c r="M1185" s="229">
        <f t="shared" si="107"/>
        <v>0</v>
      </c>
      <c r="N1185" s="229"/>
      <c r="O1185" s="229"/>
    </row>
    <row r="1186" spans="1:15" ht="26.4" outlineLevel="1" x14ac:dyDescent="0.3">
      <c r="A1186" s="282"/>
      <c r="B1186" s="300" t="s">
        <v>6932</v>
      </c>
      <c r="C1186" s="119" t="s">
        <v>31</v>
      </c>
      <c r="D1186" s="129">
        <v>2</v>
      </c>
      <c r="E1186" s="109">
        <v>56592</v>
      </c>
      <c r="F1186" s="109">
        <f t="shared" si="108"/>
        <v>113184</v>
      </c>
      <c r="G1186" s="109">
        <v>0</v>
      </c>
      <c r="H1186" s="109">
        <f t="shared" si="109"/>
        <v>0</v>
      </c>
      <c r="I1186" s="221">
        <f t="shared" si="106"/>
        <v>113184</v>
      </c>
      <c r="J1186" s="252">
        <v>56592</v>
      </c>
      <c r="K1186" s="252"/>
      <c r="L1186" s="229"/>
      <c r="M1186" s="229">
        <f t="shared" si="107"/>
        <v>0</v>
      </c>
      <c r="N1186" s="229"/>
      <c r="O1186" s="229"/>
    </row>
    <row r="1187" spans="1:15" s="395" customFormat="1" ht="26.4" outlineLevel="1" x14ac:dyDescent="0.3">
      <c r="A1187" s="390"/>
      <c r="B1187" s="391" t="s">
        <v>737</v>
      </c>
      <c r="C1187" s="392" t="s">
        <v>6891</v>
      </c>
      <c r="D1187" s="393">
        <v>86</v>
      </c>
      <c r="E1187" s="233">
        <v>2373</v>
      </c>
      <c r="F1187" s="233">
        <f t="shared" si="108"/>
        <v>204078</v>
      </c>
      <c r="G1187" s="233">
        <v>4672</v>
      </c>
      <c r="H1187" s="233">
        <f t="shared" si="109"/>
        <v>401792</v>
      </c>
      <c r="I1187" s="337">
        <f t="shared" si="106"/>
        <v>605870</v>
      </c>
      <c r="J1187" s="233">
        <v>2373</v>
      </c>
      <c r="K1187" s="233">
        <f>'ВСЕ СМЕТЫ КДС'!G6272</f>
        <v>3849.5599896821764</v>
      </c>
      <c r="L1187" s="394">
        <f>((J1187/(K1187/100))-100)/100</f>
        <v>-0.38356591237433418</v>
      </c>
      <c r="M1187" s="233">
        <v>4672</v>
      </c>
      <c r="N1187" s="233">
        <f>'ВСЕ СМЕТЫ КДС'!G6273</f>
        <v>3167.9589605207038</v>
      </c>
      <c r="O1187" s="394">
        <f>((M1187/(N1187/100))-100)/100</f>
        <v>0.474766579435765</v>
      </c>
    </row>
    <row r="1188" spans="1:15" s="395" customFormat="1" ht="26.4" outlineLevel="1" x14ac:dyDescent="0.3">
      <c r="A1188" s="390"/>
      <c r="B1188" s="391" t="s">
        <v>738</v>
      </c>
      <c r="C1188" s="392" t="s">
        <v>6890</v>
      </c>
      <c r="D1188" s="393">
        <v>132</v>
      </c>
      <c r="E1188" s="233">
        <v>1771</v>
      </c>
      <c r="F1188" s="233">
        <f t="shared" si="108"/>
        <v>233772</v>
      </c>
      <c r="G1188" s="233">
        <v>4632</v>
      </c>
      <c r="H1188" s="233">
        <f t="shared" si="109"/>
        <v>611424</v>
      </c>
      <c r="I1188" s="337">
        <f t="shared" si="106"/>
        <v>845196</v>
      </c>
      <c r="J1188" s="233">
        <v>1771</v>
      </c>
      <c r="K1188" s="233">
        <f>'ВСЕ СМЕТЫ КДС'!G6215</f>
        <v>1623.91322306304</v>
      </c>
      <c r="L1188" s="394">
        <f>((J1188/(K1188/100))-100)/100</f>
        <v>9.0575515272622475E-2</v>
      </c>
      <c r="M1188" s="233">
        <v>4632</v>
      </c>
      <c r="N1188" s="233">
        <f>'ВСЕ СМЕТЫ КДС'!G6221</f>
        <v>254.76385019904001</v>
      </c>
      <c r="O1188" s="394">
        <f>((M1188/(N1188/100))-100)/100</f>
        <v>17.181543403356269</v>
      </c>
    </row>
    <row r="1189" spans="1:15" ht="15.6" outlineLevel="1" x14ac:dyDescent="0.3">
      <c r="A1189" s="282"/>
      <c r="B1189" s="300" t="s">
        <v>739</v>
      </c>
      <c r="C1189" s="119" t="s">
        <v>31</v>
      </c>
      <c r="D1189" s="129">
        <v>141</v>
      </c>
      <c r="E1189" s="109">
        <v>5895</v>
      </c>
      <c r="F1189" s="109">
        <f t="shared" si="108"/>
        <v>831195</v>
      </c>
      <c r="G1189" s="109">
        <v>1550.25</v>
      </c>
      <c r="H1189" s="109">
        <f t="shared" si="109"/>
        <v>218585.25</v>
      </c>
      <c r="I1189" s="221">
        <f t="shared" si="106"/>
        <v>1049780.25</v>
      </c>
      <c r="J1189" s="216">
        <v>5895</v>
      </c>
      <c r="K1189" s="216">
        <f>'ВСЕ СМЕТЫ КДС'!G6256</f>
        <v>7520.8979517235211</v>
      </c>
      <c r="L1189" s="153">
        <f>((J1189/(K1189/100))-100)/100</f>
        <v>-0.2161840198019071</v>
      </c>
      <c r="M1189" s="216">
        <f t="shared" si="107"/>
        <v>1550.25</v>
      </c>
      <c r="N1189" s="216">
        <f>'ВСЕ СМЕТЫ КДС'!G6257</f>
        <v>7467.4167998976009</v>
      </c>
      <c r="O1189" s="153">
        <f>((M1189/(N1189/100))-100)/100</f>
        <v>-0.79239808871773987</v>
      </c>
    </row>
    <row r="1190" spans="1:15" ht="26.4" outlineLevel="1" x14ac:dyDescent="0.3">
      <c r="A1190" s="282"/>
      <c r="B1190" s="300" t="s">
        <v>740</v>
      </c>
      <c r="C1190" s="119" t="s">
        <v>6808</v>
      </c>
      <c r="D1190" s="129">
        <v>14</v>
      </c>
      <c r="E1190" s="109">
        <v>9790</v>
      </c>
      <c r="F1190" s="109">
        <f t="shared" si="108"/>
        <v>137060</v>
      </c>
      <c r="G1190" s="109">
        <v>35760</v>
      </c>
      <c r="H1190" s="109">
        <f t="shared" si="109"/>
        <v>500640</v>
      </c>
      <c r="I1190" s="221">
        <f t="shared" si="106"/>
        <v>637700</v>
      </c>
      <c r="J1190" s="216">
        <v>9790</v>
      </c>
      <c r="K1190" s="216">
        <f>'ВСЕ СМЕТЫ КДС'!G6249</f>
        <v>8348.9554910361603</v>
      </c>
      <c r="L1190" s="153">
        <f>((J1190/(K1190/100))-100)/100</f>
        <v>0.17260177162412887</v>
      </c>
      <c r="M1190" s="216">
        <v>35760</v>
      </c>
      <c r="N1190" s="216">
        <f>'ВСЕ СМЕТЫ КДС'!G6250</f>
        <v>68066.669850117134</v>
      </c>
      <c r="O1190" s="153">
        <f>((M1190/(N1190/100))-100)/100</f>
        <v>-0.47463273759765906</v>
      </c>
    </row>
    <row r="1191" spans="1:15" ht="26.4" outlineLevel="1" x14ac:dyDescent="0.3">
      <c r="A1191" s="282"/>
      <c r="B1191" s="300" t="s">
        <v>741</v>
      </c>
      <c r="C1191" s="119" t="s">
        <v>31</v>
      </c>
      <c r="D1191" s="129">
        <v>94</v>
      </c>
      <c r="E1191" s="109">
        <v>4165.8</v>
      </c>
      <c r="F1191" s="109">
        <f t="shared" si="108"/>
        <v>391585.2</v>
      </c>
      <c r="G1191" s="109">
        <v>201.5</v>
      </c>
      <c r="H1191" s="109">
        <f t="shared" si="109"/>
        <v>18941</v>
      </c>
      <c r="I1191" s="221">
        <f t="shared" si="106"/>
        <v>410526.2</v>
      </c>
      <c r="J1191" s="252">
        <v>4165.8</v>
      </c>
      <c r="K1191" s="252"/>
      <c r="L1191" s="229"/>
      <c r="M1191" s="229">
        <f t="shared" si="107"/>
        <v>201.5</v>
      </c>
      <c r="N1191" s="229"/>
      <c r="O1191" s="229"/>
    </row>
    <row r="1192" spans="1:15" s="395" customFormat="1" ht="15.6" outlineLevel="1" x14ac:dyDescent="0.3">
      <c r="A1192" s="390"/>
      <c r="B1192" s="391" t="s">
        <v>742</v>
      </c>
      <c r="C1192" s="392" t="s">
        <v>31</v>
      </c>
      <c r="D1192" s="393">
        <v>47</v>
      </c>
      <c r="E1192" s="233">
        <v>9866</v>
      </c>
      <c r="F1192" s="233">
        <f t="shared" si="108"/>
        <v>463702</v>
      </c>
      <c r="G1192" s="233">
        <v>28674</v>
      </c>
      <c r="H1192" s="233">
        <f t="shared" si="109"/>
        <v>1347678</v>
      </c>
      <c r="I1192" s="337">
        <f t="shared" si="106"/>
        <v>1811380</v>
      </c>
      <c r="J1192" s="233">
        <v>9866</v>
      </c>
      <c r="K1192" s="233">
        <f>'ВСЕ СМЕТЫ КДС'!G6236</f>
        <v>1674.6595669440001</v>
      </c>
      <c r="L1192" s="394">
        <f>((J1192/(K1192/100))-100)/100</f>
        <v>4.8913466323211914</v>
      </c>
      <c r="M1192" s="233">
        <v>28674</v>
      </c>
      <c r="N1192" s="233">
        <f>'ВСЕ СМЕТЫ КДС'!G6237</f>
        <v>28964.567166312958</v>
      </c>
      <c r="O1192" s="394">
        <f>((M1192/(N1192/100))-100)/100</f>
        <v>-1.0031814549291767E-2</v>
      </c>
    </row>
    <row r="1193" spans="1:15" ht="15.6" outlineLevel="1" x14ac:dyDescent="0.3">
      <c r="A1193" s="282"/>
      <c r="B1193" s="300" t="s">
        <v>743</v>
      </c>
      <c r="C1193" s="119"/>
      <c r="D1193" s="129"/>
      <c r="E1193" s="109">
        <v>0</v>
      </c>
      <c r="F1193" s="109"/>
      <c r="G1193" s="109">
        <v>0</v>
      </c>
      <c r="H1193" s="109"/>
      <c r="I1193" s="221"/>
      <c r="J1193" s="252">
        <v>0</v>
      </c>
      <c r="K1193" s="252"/>
      <c r="L1193" s="229"/>
      <c r="M1193" s="229">
        <f t="shared" si="107"/>
        <v>0</v>
      </c>
      <c r="N1193" s="229"/>
      <c r="O1193" s="229"/>
    </row>
    <row r="1194" spans="1:15" ht="26.4" outlineLevel="1" x14ac:dyDescent="0.3">
      <c r="A1194" s="282"/>
      <c r="B1194" s="300" t="s">
        <v>744</v>
      </c>
      <c r="C1194" s="119" t="s">
        <v>31</v>
      </c>
      <c r="D1194" s="129">
        <v>94</v>
      </c>
      <c r="E1194" s="109">
        <v>393</v>
      </c>
      <c r="F1194" s="109">
        <f t="shared" ref="F1194:F1213" si="110">E1194*D1194</f>
        <v>36942</v>
      </c>
      <c r="G1194" s="109">
        <v>390</v>
      </c>
      <c r="H1194" s="109">
        <f t="shared" ref="H1194:H1213" si="111">G1194*D1194</f>
        <v>36660</v>
      </c>
      <c r="I1194" s="221">
        <f t="shared" si="106"/>
        <v>73602</v>
      </c>
      <c r="J1194" s="252">
        <v>393</v>
      </c>
      <c r="K1194" s="252"/>
      <c r="L1194" s="229"/>
      <c r="M1194" s="229">
        <f t="shared" si="107"/>
        <v>390</v>
      </c>
      <c r="N1194" s="229"/>
      <c r="O1194" s="229"/>
    </row>
    <row r="1195" spans="1:15" ht="26.4" outlineLevel="1" x14ac:dyDescent="0.3">
      <c r="A1195" s="282"/>
      <c r="B1195" s="300" t="s">
        <v>745</v>
      </c>
      <c r="C1195" s="119" t="s">
        <v>6808</v>
      </c>
      <c r="D1195" s="129">
        <v>40</v>
      </c>
      <c r="E1195" s="109">
        <v>471.6</v>
      </c>
      <c r="F1195" s="109">
        <f t="shared" si="110"/>
        <v>18864</v>
      </c>
      <c r="G1195" s="109">
        <v>585</v>
      </c>
      <c r="H1195" s="109">
        <f t="shared" si="111"/>
        <v>23400</v>
      </c>
      <c r="I1195" s="221">
        <f t="shared" si="106"/>
        <v>42264</v>
      </c>
      <c r="J1195" s="252">
        <v>471.6</v>
      </c>
      <c r="K1195" s="252"/>
      <c r="L1195" s="229"/>
      <c r="M1195" s="229">
        <f t="shared" si="107"/>
        <v>585</v>
      </c>
      <c r="N1195" s="229"/>
      <c r="O1195" s="229"/>
    </row>
    <row r="1196" spans="1:15" ht="26.4" outlineLevel="1" x14ac:dyDescent="0.3">
      <c r="A1196" s="282"/>
      <c r="B1196" s="300" t="s">
        <v>746</v>
      </c>
      <c r="C1196" s="119" t="s">
        <v>6808</v>
      </c>
      <c r="D1196" s="129">
        <v>94</v>
      </c>
      <c r="E1196" s="109">
        <v>455.88</v>
      </c>
      <c r="F1196" s="109">
        <f t="shared" si="110"/>
        <v>42852.72</v>
      </c>
      <c r="G1196" s="109">
        <v>468</v>
      </c>
      <c r="H1196" s="109">
        <f t="shared" si="111"/>
        <v>43992</v>
      </c>
      <c r="I1196" s="221">
        <f t="shared" si="106"/>
        <v>86844.72</v>
      </c>
      <c r="J1196" s="252">
        <v>455.88</v>
      </c>
      <c r="K1196" s="252"/>
      <c r="L1196" s="229"/>
      <c r="M1196" s="229">
        <f t="shared" si="107"/>
        <v>468</v>
      </c>
      <c r="N1196" s="229"/>
      <c r="O1196" s="229"/>
    </row>
    <row r="1197" spans="1:15" ht="26.4" outlineLevel="1" x14ac:dyDescent="0.3">
      <c r="A1197" s="282"/>
      <c r="B1197" s="300" t="s">
        <v>747</v>
      </c>
      <c r="C1197" s="119" t="s">
        <v>31</v>
      </c>
      <c r="D1197" s="129">
        <v>7</v>
      </c>
      <c r="E1197" s="109">
        <v>605.22</v>
      </c>
      <c r="F1197" s="109">
        <f t="shared" si="110"/>
        <v>4236.54</v>
      </c>
      <c r="G1197" s="109">
        <v>605.28</v>
      </c>
      <c r="H1197" s="109">
        <f t="shared" si="111"/>
        <v>4236.96</v>
      </c>
      <c r="I1197" s="221">
        <f t="shared" si="106"/>
        <v>8473.5</v>
      </c>
      <c r="J1197" s="252">
        <v>605.22</v>
      </c>
      <c r="K1197" s="252"/>
      <c r="L1197" s="229"/>
      <c r="M1197" s="229">
        <f t="shared" si="107"/>
        <v>605.28</v>
      </c>
      <c r="N1197" s="229"/>
      <c r="O1197" s="229"/>
    </row>
    <row r="1198" spans="1:15" ht="26.4" outlineLevel="1" x14ac:dyDescent="0.3">
      <c r="A1198" s="282"/>
      <c r="B1198" s="300" t="s">
        <v>6815</v>
      </c>
      <c r="C1198" s="119" t="s">
        <v>31</v>
      </c>
      <c r="D1198" s="129">
        <v>32</v>
      </c>
      <c r="E1198" s="109">
        <v>581.64</v>
      </c>
      <c r="F1198" s="109">
        <f t="shared" si="110"/>
        <v>18612.48</v>
      </c>
      <c r="G1198" s="109">
        <v>1794</v>
      </c>
      <c r="H1198" s="109">
        <f t="shared" si="111"/>
        <v>57408</v>
      </c>
      <c r="I1198" s="221">
        <f t="shared" si="106"/>
        <v>76020.479999999996</v>
      </c>
      <c r="J1198" s="252">
        <v>581.64</v>
      </c>
      <c r="K1198" s="252"/>
      <c r="L1198" s="229"/>
      <c r="M1198" s="229">
        <f t="shared" si="107"/>
        <v>1794</v>
      </c>
      <c r="N1198" s="229"/>
      <c r="O1198" s="229"/>
    </row>
    <row r="1199" spans="1:15" ht="26.4" outlineLevel="1" x14ac:dyDescent="0.3">
      <c r="A1199" s="282"/>
      <c r="B1199" s="300" t="s">
        <v>6816</v>
      </c>
      <c r="C1199" s="119" t="s">
        <v>31</v>
      </c>
      <c r="D1199" s="129">
        <v>188</v>
      </c>
      <c r="E1199" s="109">
        <v>594.21600000000001</v>
      </c>
      <c r="F1199" s="109">
        <f t="shared" si="110"/>
        <v>111712.60800000001</v>
      </c>
      <c r="G1199" s="109">
        <v>1263.6000000000001</v>
      </c>
      <c r="H1199" s="109">
        <f t="shared" si="111"/>
        <v>237556.80000000002</v>
      </c>
      <c r="I1199" s="221">
        <f t="shared" si="106"/>
        <v>349269.40800000005</v>
      </c>
      <c r="J1199" s="252">
        <v>594.21600000000001</v>
      </c>
      <c r="K1199" s="252"/>
      <c r="L1199" s="229"/>
      <c r="M1199" s="229">
        <f t="shared" si="107"/>
        <v>1263.6000000000001</v>
      </c>
      <c r="N1199" s="229"/>
      <c r="O1199" s="229"/>
    </row>
    <row r="1200" spans="1:15" ht="26.4" outlineLevel="1" x14ac:dyDescent="0.3">
      <c r="A1200" s="282"/>
      <c r="B1200" s="300" t="s">
        <v>6817</v>
      </c>
      <c r="C1200" s="119" t="s">
        <v>31</v>
      </c>
      <c r="D1200" s="129">
        <v>4</v>
      </c>
      <c r="E1200" s="109">
        <v>880.32</v>
      </c>
      <c r="F1200" s="109">
        <f t="shared" si="110"/>
        <v>3521.28</v>
      </c>
      <c r="G1200" s="109">
        <v>1872</v>
      </c>
      <c r="H1200" s="109">
        <f t="shared" si="111"/>
        <v>7488</v>
      </c>
      <c r="I1200" s="221">
        <f t="shared" si="106"/>
        <v>11009.28</v>
      </c>
      <c r="J1200" s="252">
        <v>880.32</v>
      </c>
      <c r="K1200" s="252"/>
      <c r="L1200" s="229"/>
      <c r="M1200" s="229">
        <f t="shared" si="107"/>
        <v>1872</v>
      </c>
      <c r="N1200" s="229"/>
      <c r="O1200" s="229"/>
    </row>
    <row r="1201" spans="1:15" ht="26.4" outlineLevel="1" x14ac:dyDescent="0.3">
      <c r="A1201" s="282"/>
      <c r="B1201" s="300" t="s">
        <v>748</v>
      </c>
      <c r="C1201" s="119" t="s">
        <v>31</v>
      </c>
      <c r="D1201" s="129">
        <v>2</v>
      </c>
      <c r="E1201" s="109">
        <v>3144</v>
      </c>
      <c r="F1201" s="109">
        <f t="shared" si="110"/>
        <v>6288</v>
      </c>
      <c r="G1201" s="109">
        <v>20832.5</v>
      </c>
      <c r="H1201" s="109">
        <f t="shared" si="111"/>
        <v>41665</v>
      </c>
      <c r="I1201" s="221">
        <f t="shared" si="106"/>
        <v>47953</v>
      </c>
      <c r="J1201" s="252">
        <v>3144</v>
      </c>
      <c r="K1201" s="252"/>
      <c r="L1201" s="229"/>
      <c r="M1201" s="229">
        <f t="shared" si="107"/>
        <v>20832.5</v>
      </c>
      <c r="N1201" s="229"/>
      <c r="O1201" s="229"/>
    </row>
    <row r="1202" spans="1:15" ht="39.6" outlineLevel="1" x14ac:dyDescent="0.3">
      <c r="A1202" s="282"/>
      <c r="B1202" s="300" t="s">
        <v>749</v>
      </c>
      <c r="C1202" s="119" t="s">
        <v>855</v>
      </c>
      <c r="D1202" s="119">
        <v>0.33</v>
      </c>
      <c r="E1202" s="109">
        <v>308112</v>
      </c>
      <c r="F1202" s="109">
        <f t="shared" si="110"/>
        <v>101676.96</v>
      </c>
      <c r="G1202" s="109">
        <v>0</v>
      </c>
      <c r="H1202" s="109">
        <f t="shared" si="111"/>
        <v>0</v>
      </c>
      <c r="I1202" s="221">
        <f t="shared" si="106"/>
        <v>101676.96</v>
      </c>
      <c r="J1202" s="252">
        <v>308112</v>
      </c>
      <c r="K1202" s="252"/>
      <c r="L1202" s="229"/>
      <c r="M1202" s="229">
        <f t="shared" si="107"/>
        <v>0</v>
      </c>
      <c r="N1202" s="229"/>
      <c r="O1202" s="229"/>
    </row>
    <row r="1203" spans="1:15" ht="15.6" outlineLevel="1" x14ac:dyDescent="0.3">
      <c r="A1203" s="282"/>
      <c r="B1203" s="300" t="s">
        <v>750</v>
      </c>
      <c r="C1203" s="119" t="s">
        <v>6890</v>
      </c>
      <c r="D1203" s="129">
        <v>0.6</v>
      </c>
      <c r="E1203" s="109">
        <v>7860</v>
      </c>
      <c r="F1203" s="109">
        <f t="shared" si="110"/>
        <v>4716</v>
      </c>
      <c r="G1203" s="109">
        <v>0</v>
      </c>
      <c r="H1203" s="109">
        <f t="shared" si="111"/>
        <v>0</v>
      </c>
      <c r="I1203" s="221">
        <f t="shared" si="106"/>
        <v>4716</v>
      </c>
      <c r="J1203" s="252">
        <v>7860</v>
      </c>
      <c r="K1203" s="252"/>
      <c r="L1203" s="229"/>
      <c r="M1203" s="229">
        <f t="shared" si="107"/>
        <v>0</v>
      </c>
      <c r="N1203" s="229"/>
      <c r="O1203" s="229"/>
    </row>
    <row r="1204" spans="1:15" ht="26.4" outlineLevel="1" x14ac:dyDescent="0.3">
      <c r="A1204" s="282"/>
      <c r="B1204" s="300" t="s">
        <v>751</v>
      </c>
      <c r="C1204" s="119" t="s">
        <v>31</v>
      </c>
      <c r="D1204" s="129">
        <v>2</v>
      </c>
      <c r="E1204" s="109">
        <v>19650</v>
      </c>
      <c r="F1204" s="109">
        <f t="shared" si="110"/>
        <v>39300</v>
      </c>
      <c r="G1204" s="109">
        <v>21242</v>
      </c>
      <c r="H1204" s="109">
        <f t="shared" si="111"/>
        <v>42484</v>
      </c>
      <c r="I1204" s="221">
        <f t="shared" si="106"/>
        <v>81784</v>
      </c>
      <c r="J1204" s="252">
        <v>19650</v>
      </c>
      <c r="K1204" s="252"/>
      <c r="L1204" s="229"/>
      <c r="M1204" s="229">
        <f t="shared" si="107"/>
        <v>21242</v>
      </c>
      <c r="N1204" s="229"/>
      <c r="O1204" s="229"/>
    </row>
    <row r="1205" spans="1:15" ht="26.4" outlineLevel="1" x14ac:dyDescent="0.3">
      <c r="A1205" s="282"/>
      <c r="B1205" s="300" t="s">
        <v>752</v>
      </c>
      <c r="C1205" s="119" t="s">
        <v>6808</v>
      </c>
      <c r="D1205" s="129">
        <v>2</v>
      </c>
      <c r="E1205" s="109">
        <v>56592</v>
      </c>
      <c r="F1205" s="109">
        <f t="shared" si="110"/>
        <v>113184</v>
      </c>
      <c r="G1205" s="109">
        <v>50414</v>
      </c>
      <c r="H1205" s="109">
        <f t="shared" si="111"/>
        <v>100828</v>
      </c>
      <c r="I1205" s="221">
        <f t="shared" si="106"/>
        <v>214012</v>
      </c>
      <c r="J1205" s="252">
        <v>56592</v>
      </c>
      <c r="K1205" s="252"/>
      <c r="L1205" s="229"/>
      <c r="M1205" s="229">
        <f t="shared" si="107"/>
        <v>50414</v>
      </c>
      <c r="N1205" s="229"/>
      <c r="O1205" s="229"/>
    </row>
    <row r="1206" spans="1:15" ht="15.6" outlineLevel="1" x14ac:dyDescent="0.3">
      <c r="A1206" s="282"/>
      <c r="B1206" s="300" t="s">
        <v>753</v>
      </c>
      <c r="C1206" s="119" t="s">
        <v>307</v>
      </c>
      <c r="D1206" s="129">
        <v>1</v>
      </c>
      <c r="E1206" s="109">
        <v>149340</v>
      </c>
      <c r="F1206" s="109">
        <f t="shared" si="110"/>
        <v>149340</v>
      </c>
      <c r="G1206" s="109">
        <v>0</v>
      </c>
      <c r="H1206" s="109">
        <f t="shared" si="111"/>
        <v>0</v>
      </c>
      <c r="I1206" s="221">
        <f t="shared" si="106"/>
        <v>149340</v>
      </c>
      <c r="J1206" s="252">
        <v>149340</v>
      </c>
      <c r="K1206" s="252"/>
      <c r="L1206" s="229"/>
      <c r="M1206" s="229">
        <f t="shared" si="107"/>
        <v>0</v>
      </c>
      <c r="N1206" s="229"/>
      <c r="O1206" s="229"/>
    </row>
    <row r="1207" spans="1:15" ht="26.4" outlineLevel="1" x14ac:dyDescent="0.3">
      <c r="A1207" s="282"/>
      <c r="B1207" s="300" t="s">
        <v>754</v>
      </c>
      <c r="C1207" s="386" t="s">
        <v>6814</v>
      </c>
      <c r="D1207" s="129">
        <v>6.5</v>
      </c>
      <c r="E1207" s="109">
        <v>2358</v>
      </c>
      <c r="F1207" s="109">
        <f t="shared" si="110"/>
        <v>15327</v>
      </c>
      <c r="G1207" s="109">
        <v>0</v>
      </c>
      <c r="H1207" s="109">
        <f t="shared" si="111"/>
        <v>0</v>
      </c>
      <c r="I1207" s="221">
        <f t="shared" si="106"/>
        <v>15327</v>
      </c>
      <c r="J1207" s="252">
        <v>2358</v>
      </c>
      <c r="K1207" s="252"/>
      <c r="L1207" s="229"/>
      <c r="M1207" s="229">
        <f t="shared" si="107"/>
        <v>0</v>
      </c>
      <c r="N1207" s="229"/>
      <c r="O1207" s="229"/>
    </row>
    <row r="1208" spans="1:15" ht="15.6" outlineLevel="1" x14ac:dyDescent="0.3">
      <c r="A1208" s="282"/>
      <c r="B1208" s="300" t="s">
        <v>755</v>
      </c>
      <c r="C1208" s="119" t="s">
        <v>855</v>
      </c>
      <c r="D1208" s="119">
        <v>0.06</v>
      </c>
      <c r="E1208" s="109">
        <v>39300</v>
      </c>
      <c r="F1208" s="109">
        <f t="shared" si="110"/>
        <v>2358</v>
      </c>
      <c r="G1208" s="109">
        <v>0</v>
      </c>
      <c r="H1208" s="109">
        <f t="shared" si="111"/>
        <v>0</v>
      </c>
      <c r="I1208" s="221">
        <f t="shared" si="106"/>
        <v>2358</v>
      </c>
      <c r="J1208" s="252">
        <v>39300</v>
      </c>
      <c r="K1208" s="252"/>
      <c r="L1208" s="229"/>
      <c r="M1208" s="229">
        <f t="shared" si="107"/>
        <v>0</v>
      </c>
      <c r="N1208" s="229"/>
      <c r="O1208" s="229"/>
    </row>
    <row r="1209" spans="1:15" ht="15.6" outlineLevel="1" x14ac:dyDescent="0.3">
      <c r="A1209" s="282"/>
      <c r="B1209" s="300" t="s">
        <v>756</v>
      </c>
      <c r="C1209" s="119" t="s">
        <v>6890</v>
      </c>
      <c r="D1209" s="129">
        <v>12</v>
      </c>
      <c r="E1209" s="109">
        <v>786</v>
      </c>
      <c r="F1209" s="109">
        <f t="shared" si="110"/>
        <v>9432</v>
      </c>
      <c r="G1209" s="109">
        <v>0</v>
      </c>
      <c r="H1209" s="109">
        <f t="shared" si="111"/>
        <v>0</v>
      </c>
      <c r="I1209" s="221">
        <f t="shared" si="106"/>
        <v>9432</v>
      </c>
      <c r="J1209" s="252">
        <v>786</v>
      </c>
      <c r="K1209" s="252"/>
      <c r="L1209" s="229"/>
      <c r="M1209" s="229">
        <f t="shared" si="107"/>
        <v>0</v>
      </c>
      <c r="N1209" s="229"/>
      <c r="O1209" s="229"/>
    </row>
    <row r="1210" spans="1:15" ht="15.6" outlineLevel="1" x14ac:dyDescent="0.3">
      <c r="A1210" s="282"/>
      <c r="B1210" s="300" t="s">
        <v>757</v>
      </c>
      <c r="C1210" s="119" t="s">
        <v>6890</v>
      </c>
      <c r="D1210" s="129">
        <v>6</v>
      </c>
      <c r="E1210" s="109">
        <v>628.80000000000007</v>
      </c>
      <c r="F1210" s="109">
        <f t="shared" si="110"/>
        <v>3772.8</v>
      </c>
      <c r="G1210" s="109">
        <v>0</v>
      </c>
      <c r="H1210" s="109">
        <f t="shared" si="111"/>
        <v>0</v>
      </c>
      <c r="I1210" s="221">
        <f t="shared" si="106"/>
        <v>3772.8</v>
      </c>
      <c r="J1210" s="252">
        <v>628.80000000000007</v>
      </c>
      <c r="K1210" s="252"/>
      <c r="L1210" s="229"/>
      <c r="M1210" s="229">
        <f t="shared" si="107"/>
        <v>0</v>
      </c>
      <c r="N1210" s="229"/>
      <c r="O1210" s="229"/>
    </row>
    <row r="1211" spans="1:15" ht="15.6" outlineLevel="1" x14ac:dyDescent="0.3">
      <c r="A1211" s="282"/>
      <c r="B1211" s="300" t="s">
        <v>758</v>
      </c>
      <c r="C1211" s="119" t="s">
        <v>855</v>
      </c>
      <c r="D1211" s="119">
        <v>0.05</v>
      </c>
      <c r="E1211" s="109">
        <v>39300</v>
      </c>
      <c r="F1211" s="109">
        <f t="shared" si="110"/>
        <v>1965</v>
      </c>
      <c r="G1211" s="109">
        <v>0</v>
      </c>
      <c r="H1211" s="109">
        <f t="shared" si="111"/>
        <v>0</v>
      </c>
      <c r="I1211" s="221">
        <f t="shared" si="106"/>
        <v>1965</v>
      </c>
      <c r="J1211" s="252">
        <v>39300</v>
      </c>
      <c r="K1211" s="252"/>
      <c r="L1211" s="229"/>
      <c r="M1211" s="229">
        <f t="shared" si="107"/>
        <v>0</v>
      </c>
      <c r="N1211" s="229"/>
      <c r="O1211" s="229"/>
    </row>
    <row r="1212" spans="1:15" ht="26.4" outlineLevel="1" x14ac:dyDescent="0.3">
      <c r="A1212" s="282"/>
      <c r="B1212" s="300" t="s">
        <v>759</v>
      </c>
      <c r="C1212" s="119" t="s">
        <v>855</v>
      </c>
      <c r="D1212" s="119">
        <v>0.18</v>
      </c>
      <c r="E1212" s="109">
        <v>7860</v>
      </c>
      <c r="F1212" s="109">
        <f t="shared" si="110"/>
        <v>1414.8</v>
      </c>
      <c r="G1212" s="109">
        <v>0</v>
      </c>
      <c r="H1212" s="109">
        <f t="shared" si="111"/>
        <v>0</v>
      </c>
      <c r="I1212" s="221">
        <f t="shared" si="106"/>
        <v>1414.8</v>
      </c>
      <c r="J1212" s="252">
        <v>7860</v>
      </c>
      <c r="K1212" s="252"/>
      <c r="L1212" s="229"/>
      <c r="M1212" s="229">
        <f t="shared" si="107"/>
        <v>0</v>
      </c>
      <c r="N1212" s="229"/>
      <c r="O1212" s="229"/>
    </row>
    <row r="1213" spans="1:15" ht="15.6" outlineLevel="1" x14ac:dyDescent="0.3">
      <c r="A1213" s="282"/>
      <c r="B1213" s="300" t="s">
        <v>560</v>
      </c>
      <c r="C1213" s="119" t="s">
        <v>307</v>
      </c>
      <c r="D1213" s="129">
        <v>1</v>
      </c>
      <c r="E1213" s="109">
        <v>301300</v>
      </c>
      <c r="F1213" s="109">
        <f t="shared" si="110"/>
        <v>301300</v>
      </c>
      <c r="G1213" s="109">
        <v>0</v>
      </c>
      <c r="H1213" s="109">
        <f t="shared" si="111"/>
        <v>0</v>
      </c>
      <c r="I1213" s="221">
        <f t="shared" si="106"/>
        <v>301300</v>
      </c>
      <c r="J1213" s="252">
        <v>301300</v>
      </c>
      <c r="K1213" s="252"/>
      <c r="L1213" s="229"/>
      <c r="M1213" s="229">
        <f t="shared" si="107"/>
        <v>0</v>
      </c>
      <c r="N1213" s="229"/>
      <c r="O1213" s="229"/>
    </row>
    <row r="1214" spans="1:15" ht="15.6" x14ac:dyDescent="0.3">
      <c r="A1214" s="339" t="s">
        <v>760</v>
      </c>
      <c r="B1214" s="340" t="s">
        <v>761</v>
      </c>
      <c r="C1214" s="341"/>
      <c r="D1214" s="342"/>
      <c r="E1214" s="342"/>
      <c r="F1214" s="342">
        <f>SUM(F1215:F1337)</f>
        <v>5003468.5259999996</v>
      </c>
      <c r="G1214" s="342"/>
      <c r="H1214" s="342">
        <f>SUM(H1215:H1337)</f>
        <v>6342125.3968000012</v>
      </c>
      <c r="I1214" s="343">
        <f>SUM(I1215:I1337)</f>
        <v>11345593.922800003</v>
      </c>
      <c r="J1214" s="344"/>
      <c r="K1214" s="344"/>
      <c r="L1214" s="345"/>
      <c r="M1214" s="345"/>
      <c r="N1214" s="345"/>
      <c r="O1214" s="345"/>
    </row>
    <row r="1215" spans="1:15" ht="15.6" outlineLevel="1" x14ac:dyDescent="0.3">
      <c r="A1215" s="130"/>
      <c r="B1215" s="316" t="s">
        <v>762</v>
      </c>
      <c r="C1215" s="117"/>
      <c r="D1215" s="116"/>
      <c r="E1215" s="109"/>
      <c r="F1215" s="109"/>
      <c r="G1215" s="109"/>
      <c r="H1215" s="109"/>
      <c r="I1215" s="221"/>
      <c r="J1215" s="252"/>
      <c r="K1215" s="252"/>
      <c r="L1215" s="229"/>
      <c r="M1215" s="229"/>
      <c r="N1215" s="229"/>
      <c r="O1215" s="229"/>
    </row>
    <row r="1216" spans="1:15" ht="15.6" outlineLevel="1" x14ac:dyDescent="0.3">
      <c r="A1216" s="289"/>
      <c r="B1216" s="317" t="s">
        <v>444</v>
      </c>
      <c r="C1216" s="241"/>
      <c r="D1216" s="267"/>
      <c r="E1216" s="109"/>
      <c r="F1216" s="109"/>
      <c r="G1216" s="109"/>
      <c r="H1216" s="109"/>
      <c r="I1216" s="221"/>
      <c r="J1216" s="252"/>
      <c r="K1216" s="252"/>
      <c r="L1216" s="229"/>
      <c r="M1216" s="229"/>
      <c r="N1216" s="229"/>
      <c r="O1216" s="229"/>
    </row>
    <row r="1217" spans="1:15" ht="15.6" outlineLevel="1" x14ac:dyDescent="0.3">
      <c r="A1217" s="378">
        <v>32</v>
      </c>
      <c r="B1217" s="349" t="s">
        <v>445</v>
      </c>
      <c r="C1217" s="378" t="s">
        <v>6890</v>
      </c>
      <c r="D1217" s="383">
        <v>40</v>
      </c>
      <c r="E1217" s="377">
        <v>1310</v>
      </c>
      <c r="F1217" s="377">
        <f t="shared" ref="F1217:F1246" si="112">E1217*D1217</f>
        <v>52400</v>
      </c>
      <c r="G1217" s="377">
        <v>619.45000000000005</v>
      </c>
      <c r="H1217" s="377">
        <f t="shared" ref="H1217:H1246" si="113">G1217*D1217</f>
        <v>24778</v>
      </c>
      <c r="I1217" s="377">
        <f t="shared" ref="I1217:I1279" si="114">H1217+F1217</f>
        <v>77178</v>
      </c>
      <c r="J1217" s="252">
        <v>1310</v>
      </c>
      <c r="K1217" s="252"/>
      <c r="L1217" s="229"/>
      <c r="M1217" s="229">
        <f t="shared" ref="M1217:M1278" si="115">G1217</f>
        <v>619.45000000000005</v>
      </c>
      <c r="N1217" s="229"/>
      <c r="O1217" s="229"/>
    </row>
    <row r="1218" spans="1:15" ht="15.6" outlineLevel="2" x14ac:dyDescent="0.3">
      <c r="A1218" s="289"/>
      <c r="B1218" s="290" t="s">
        <v>402</v>
      </c>
      <c r="C1218" s="241" t="s">
        <v>31</v>
      </c>
      <c r="D1218" s="267">
        <v>2</v>
      </c>
      <c r="E1218" s="109">
        <v>0</v>
      </c>
      <c r="F1218" s="109">
        <f t="shared" si="112"/>
        <v>0</v>
      </c>
      <c r="G1218" s="109">
        <v>0</v>
      </c>
      <c r="H1218" s="109">
        <f t="shared" si="113"/>
        <v>0</v>
      </c>
      <c r="I1218" s="221">
        <f t="shared" si="114"/>
        <v>0</v>
      </c>
      <c r="J1218" s="252">
        <v>0</v>
      </c>
      <c r="K1218" s="252"/>
      <c r="L1218" s="229"/>
      <c r="M1218" s="229">
        <f t="shared" si="115"/>
        <v>0</v>
      </c>
      <c r="N1218" s="229"/>
      <c r="O1218" s="229"/>
    </row>
    <row r="1219" spans="1:15" ht="15.6" outlineLevel="2" x14ac:dyDescent="0.3">
      <c r="A1219" s="289"/>
      <c r="B1219" s="290" t="s">
        <v>426</v>
      </c>
      <c r="C1219" s="241" t="s">
        <v>31</v>
      </c>
      <c r="D1219" s="267">
        <v>2</v>
      </c>
      <c r="E1219" s="109">
        <v>0</v>
      </c>
      <c r="F1219" s="109">
        <f t="shared" si="112"/>
        <v>0</v>
      </c>
      <c r="G1219" s="109">
        <v>0</v>
      </c>
      <c r="H1219" s="109">
        <f t="shared" si="113"/>
        <v>0</v>
      </c>
      <c r="I1219" s="221">
        <f t="shared" si="114"/>
        <v>0</v>
      </c>
      <c r="J1219" s="252">
        <v>0</v>
      </c>
      <c r="K1219" s="252"/>
      <c r="L1219" s="229"/>
      <c r="M1219" s="229">
        <f t="shared" si="115"/>
        <v>0</v>
      </c>
      <c r="N1219" s="229"/>
      <c r="O1219" s="229"/>
    </row>
    <row r="1220" spans="1:15" ht="15.6" outlineLevel="2" x14ac:dyDescent="0.3">
      <c r="A1220" s="289"/>
      <c r="B1220" s="290" t="s">
        <v>446</v>
      </c>
      <c r="C1220" s="241" t="s">
        <v>6890</v>
      </c>
      <c r="D1220" s="267">
        <v>40</v>
      </c>
      <c r="E1220" s="109">
        <v>0</v>
      </c>
      <c r="F1220" s="109">
        <f t="shared" si="112"/>
        <v>0</v>
      </c>
      <c r="G1220" s="109">
        <v>0</v>
      </c>
      <c r="H1220" s="109">
        <f t="shared" si="113"/>
        <v>0</v>
      </c>
      <c r="I1220" s="221">
        <f t="shared" si="114"/>
        <v>0</v>
      </c>
      <c r="J1220" s="252">
        <v>0</v>
      </c>
      <c r="K1220" s="252"/>
      <c r="L1220" s="229"/>
      <c r="M1220" s="229">
        <f t="shared" si="115"/>
        <v>0</v>
      </c>
      <c r="N1220" s="229"/>
      <c r="O1220" s="229"/>
    </row>
    <row r="1221" spans="1:15" ht="15.6" outlineLevel="2" x14ac:dyDescent="0.3">
      <c r="A1221" s="289"/>
      <c r="B1221" s="290" t="s">
        <v>447</v>
      </c>
      <c r="C1221" s="241" t="s">
        <v>6890</v>
      </c>
      <c r="D1221" s="267">
        <v>40</v>
      </c>
      <c r="E1221" s="109">
        <v>0</v>
      </c>
      <c r="F1221" s="109">
        <f t="shared" si="112"/>
        <v>0</v>
      </c>
      <c r="G1221" s="109">
        <v>0</v>
      </c>
      <c r="H1221" s="109">
        <f t="shared" si="113"/>
        <v>0</v>
      </c>
      <c r="I1221" s="221">
        <f t="shared" si="114"/>
        <v>0</v>
      </c>
      <c r="J1221" s="252">
        <v>0</v>
      </c>
      <c r="K1221" s="252"/>
      <c r="L1221" s="229"/>
      <c r="M1221" s="229">
        <f t="shared" si="115"/>
        <v>0</v>
      </c>
      <c r="N1221" s="229"/>
      <c r="O1221" s="229"/>
    </row>
    <row r="1222" spans="1:15" ht="15.6" outlineLevel="2" x14ac:dyDescent="0.3">
      <c r="A1222" s="289"/>
      <c r="B1222" s="290" t="s">
        <v>406</v>
      </c>
      <c r="C1222" s="241" t="s">
        <v>307</v>
      </c>
      <c r="D1222" s="267">
        <v>1</v>
      </c>
      <c r="E1222" s="109">
        <v>0</v>
      </c>
      <c r="F1222" s="109">
        <f t="shared" si="112"/>
        <v>0</v>
      </c>
      <c r="G1222" s="109">
        <v>0</v>
      </c>
      <c r="H1222" s="109">
        <f t="shared" si="113"/>
        <v>0</v>
      </c>
      <c r="I1222" s="221">
        <f t="shared" si="114"/>
        <v>0</v>
      </c>
      <c r="J1222" s="252">
        <v>0</v>
      </c>
      <c r="K1222" s="252"/>
      <c r="L1222" s="229"/>
      <c r="M1222" s="229">
        <f t="shared" si="115"/>
        <v>0</v>
      </c>
      <c r="N1222" s="229"/>
      <c r="O1222" s="229"/>
    </row>
    <row r="1223" spans="1:15" ht="15.6" outlineLevel="2" x14ac:dyDescent="0.3">
      <c r="A1223" s="289"/>
      <c r="B1223" s="290" t="s">
        <v>408</v>
      </c>
      <c r="C1223" s="241" t="s">
        <v>307</v>
      </c>
      <c r="D1223" s="411">
        <v>1</v>
      </c>
      <c r="E1223" s="109">
        <v>0</v>
      </c>
      <c r="F1223" s="109">
        <f t="shared" si="112"/>
        <v>0</v>
      </c>
      <c r="G1223" s="109">
        <v>0</v>
      </c>
      <c r="H1223" s="109">
        <f t="shared" si="113"/>
        <v>0</v>
      </c>
      <c r="I1223" s="221">
        <f t="shared" si="114"/>
        <v>0</v>
      </c>
      <c r="J1223" s="252">
        <v>0</v>
      </c>
      <c r="K1223" s="252"/>
      <c r="L1223" s="229"/>
      <c r="M1223" s="229">
        <f t="shared" si="115"/>
        <v>0</v>
      </c>
      <c r="N1223" s="229"/>
      <c r="O1223" s="229"/>
    </row>
    <row r="1224" spans="1:15" ht="15.6" outlineLevel="2" x14ac:dyDescent="0.3">
      <c r="A1224" s="289"/>
      <c r="B1224" s="317" t="s">
        <v>448</v>
      </c>
      <c r="C1224" s="241"/>
      <c r="D1224" s="267"/>
      <c r="E1224" s="109">
        <v>0</v>
      </c>
      <c r="F1224" s="109">
        <f t="shared" si="112"/>
        <v>0</v>
      </c>
      <c r="G1224" s="109">
        <v>0</v>
      </c>
      <c r="H1224" s="109">
        <f t="shared" si="113"/>
        <v>0</v>
      </c>
      <c r="I1224" s="221">
        <f t="shared" si="114"/>
        <v>0</v>
      </c>
      <c r="J1224" s="252">
        <v>0</v>
      </c>
      <c r="K1224" s="252"/>
      <c r="L1224" s="229"/>
      <c r="M1224" s="229">
        <f t="shared" si="115"/>
        <v>0</v>
      </c>
      <c r="N1224" s="229"/>
      <c r="O1224" s="229"/>
    </row>
    <row r="1225" spans="1:15" ht="15.6" outlineLevel="1" x14ac:dyDescent="0.3">
      <c r="A1225" s="378">
        <v>33</v>
      </c>
      <c r="B1225" s="349" t="s">
        <v>306</v>
      </c>
      <c r="C1225" s="378" t="s">
        <v>307</v>
      </c>
      <c r="D1225" s="383">
        <v>1</v>
      </c>
      <c r="E1225" s="377">
        <v>125495.90400000001</v>
      </c>
      <c r="F1225" s="377">
        <f t="shared" si="112"/>
        <v>125495.90400000001</v>
      </c>
      <c r="G1225" s="377">
        <v>181087.88880000004</v>
      </c>
      <c r="H1225" s="377">
        <f t="shared" si="113"/>
        <v>181087.88880000004</v>
      </c>
      <c r="I1225" s="377">
        <f t="shared" si="114"/>
        <v>306583.79280000005</v>
      </c>
      <c r="J1225" s="252">
        <v>125495.90400000001</v>
      </c>
      <c r="K1225" s="252"/>
      <c r="L1225" s="229"/>
      <c r="M1225" s="229">
        <f t="shared" si="115"/>
        <v>181087.88880000004</v>
      </c>
      <c r="N1225" s="229"/>
      <c r="O1225" s="229"/>
    </row>
    <row r="1226" spans="1:15" ht="15.6" outlineLevel="1" x14ac:dyDescent="0.3">
      <c r="A1226" s="378">
        <v>34</v>
      </c>
      <c r="B1226" s="349" t="s">
        <v>449</v>
      </c>
      <c r="C1226" s="378" t="s">
        <v>307</v>
      </c>
      <c r="D1226" s="383">
        <v>1</v>
      </c>
      <c r="E1226" s="377">
        <v>52630.560000000005</v>
      </c>
      <c r="F1226" s="377">
        <f t="shared" si="112"/>
        <v>52630.560000000005</v>
      </c>
      <c r="G1226" s="377">
        <v>128976.12</v>
      </c>
      <c r="H1226" s="377">
        <f t="shared" si="113"/>
        <v>128976.12</v>
      </c>
      <c r="I1226" s="377">
        <f t="shared" si="114"/>
        <v>181606.68</v>
      </c>
      <c r="J1226" s="252">
        <v>52630.560000000005</v>
      </c>
      <c r="K1226" s="252"/>
      <c r="L1226" s="229"/>
      <c r="M1226" s="229">
        <f t="shared" si="115"/>
        <v>128976.12</v>
      </c>
      <c r="N1226" s="229"/>
      <c r="O1226" s="229"/>
    </row>
    <row r="1227" spans="1:15" ht="15.6" outlineLevel="1" x14ac:dyDescent="0.3">
      <c r="A1227" s="378">
        <v>35</v>
      </c>
      <c r="B1227" s="349" t="s">
        <v>450</v>
      </c>
      <c r="C1227" s="378" t="s">
        <v>307</v>
      </c>
      <c r="D1227" s="383">
        <v>2</v>
      </c>
      <c r="E1227" s="377">
        <v>63240.381000000008</v>
      </c>
      <c r="F1227" s="377">
        <f t="shared" si="112"/>
        <v>126480.76200000002</v>
      </c>
      <c r="G1227" s="377">
        <v>93837.744000000006</v>
      </c>
      <c r="H1227" s="377">
        <f t="shared" si="113"/>
        <v>187675.48800000001</v>
      </c>
      <c r="I1227" s="377">
        <f t="shared" si="114"/>
        <v>314156.25</v>
      </c>
      <c r="J1227" s="252">
        <v>63240.381000000008</v>
      </c>
      <c r="K1227" s="252"/>
      <c r="L1227" s="229"/>
      <c r="M1227" s="229">
        <f t="shared" si="115"/>
        <v>93837.744000000006</v>
      </c>
      <c r="N1227" s="229"/>
      <c r="O1227" s="229"/>
    </row>
    <row r="1228" spans="1:15" ht="26.4" outlineLevel="1" x14ac:dyDescent="0.3">
      <c r="A1228" s="378">
        <v>36</v>
      </c>
      <c r="B1228" s="349" t="s">
        <v>451</v>
      </c>
      <c r="C1228" s="378" t="s">
        <v>31</v>
      </c>
      <c r="D1228" s="383">
        <v>151</v>
      </c>
      <c r="E1228" s="377">
        <v>1050.6026490066224</v>
      </c>
      <c r="F1228" s="377">
        <f t="shared" si="112"/>
        <v>158640.99999999997</v>
      </c>
      <c r="G1228" s="377">
        <v>1168.9496688741722</v>
      </c>
      <c r="H1228" s="377">
        <f t="shared" si="113"/>
        <v>176511.4</v>
      </c>
      <c r="I1228" s="377">
        <f t="shared" si="114"/>
        <v>335152.39999999997</v>
      </c>
      <c r="J1228" s="252">
        <v>1050.6026490066224</v>
      </c>
      <c r="K1228" s="252"/>
      <c r="L1228" s="229"/>
      <c r="M1228" s="229">
        <f t="shared" si="115"/>
        <v>1168.9496688741722</v>
      </c>
      <c r="N1228" s="229"/>
      <c r="O1228" s="229"/>
    </row>
    <row r="1229" spans="1:15" ht="15.6" outlineLevel="1" x14ac:dyDescent="0.3">
      <c r="A1229" s="378">
        <v>37</v>
      </c>
      <c r="B1229" s="349" t="s">
        <v>331</v>
      </c>
      <c r="C1229" s="378" t="s">
        <v>6814</v>
      </c>
      <c r="D1229" s="383">
        <v>1146</v>
      </c>
      <c r="E1229" s="377">
        <v>2358</v>
      </c>
      <c r="F1229" s="377">
        <f t="shared" si="112"/>
        <v>2702268</v>
      </c>
      <c r="G1229" s="377">
        <v>2044.0242582897035</v>
      </c>
      <c r="H1229" s="377">
        <f t="shared" si="113"/>
        <v>2342451.8000000003</v>
      </c>
      <c r="I1229" s="377">
        <f t="shared" si="114"/>
        <v>5044719.8000000007</v>
      </c>
      <c r="J1229" s="252">
        <v>2358</v>
      </c>
      <c r="K1229" s="252"/>
      <c r="L1229" s="229"/>
      <c r="M1229" s="229">
        <f t="shared" si="115"/>
        <v>2044.0242582897035</v>
      </c>
      <c r="N1229" s="229"/>
      <c r="O1229" s="229"/>
    </row>
    <row r="1230" spans="1:15" ht="15.6" outlineLevel="2" x14ac:dyDescent="0.3">
      <c r="A1230" s="289"/>
      <c r="B1230" s="317" t="s">
        <v>452</v>
      </c>
      <c r="C1230" s="241"/>
      <c r="D1230" s="267"/>
      <c r="E1230" s="109">
        <v>0</v>
      </c>
      <c r="F1230" s="109">
        <f t="shared" si="112"/>
        <v>0</v>
      </c>
      <c r="G1230" s="109">
        <v>0</v>
      </c>
      <c r="H1230" s="109">
        <f t="shared" si="113"/>
        <v>0</v>
      </c>
      <c r="I1230" s="221">
        <f t="shared" si="114"/>
        <v>0</v>
      </c>
      <c r="J1230" s="252">
        <v>0</v>
      </c>
      <c r="K1230" s="252"/>
      <c r="L1230" s="229"/>
      <c r="M1230" s="229">
        <f t="shared" si="115"/>
        <v>0</v>
      </c>
      <c r="N1230" s="229"/>
      <c r="O1230" s="229"/>
    </row>
    <row r="1231" spans="1:15" ht="15.6" outlineLevel="2" x14ac:dyDescent="0.3">
      <c r="A1231" s="289"/>
      <c r="B1231" s="290" t="s">
        <v>6830</v>
      </c>
      <c r="C1231" s="241" t="s">
        <v>31</v>
      </c>
      <c r="D1231" s="267">
        <v>1</v>
      </c>
      <c r="E1231" s="109">
        <v>0</v>
      </c>
      <c r="F1231" s="109">
        <f t="shared" si="112"/>
        <v>0</v>
      </c>
      <c r="G1231" s="109">
        <v>0</v>
      </c>
      <c r="H1231" s="109">
        <f t="shared" si="113"/>
        <v>0</v>
      </c>
      <c r="I1231" s="221">
        <f t="shared" si="114"/>
        <v>0</v>
      </c>
      <c r="J1231" s="252">
        <v>0</v>
      </c>
      <c r="K1231" s="252"/>
      <c r="L1231" s="229"/>
      <c r="M1231" s="229">
        <f t="shared" si="115"/>
        <v>0</v>
      </c>
      <c r="N1231" s="229"/>
      <c r="O1231" s="229"/>
    </row>
    <row r="1232" spans="1:15" ht="15.6" outlineLevel="2" x14ac:dyDescent="0.3">
      <c r="A1232" s="289"/>
      <c r="B1232" s="290" t="s">
        <v>763</v>
      </c>
      <c r="C1232" s="241" t="s">
        <v>31</v>
      </c>
      <c r="D1232" s="267">
        <v>1</v>
      </c>
      <c r="E1232" s="109">
        <v>0</v>
      </c>
      <c r="F1232" s="109">
        <f t="shared" si="112"/>
        <v>0</v>
      </c>
      <c r="G1232" s="109">
        <v>0</v>
      </c>
      <c r="H1232" s="109">
        <f t="shared" si="113"/>
        <v>0</v>
      </c>
      <c r="I1232" s="221">
        <f t="shared" si="114"/>
        <v>0</v>
      </c>
      <c r="J1232" s="252">
        <v>0</v>
      </c>
      <c r="K1232" s="252"/>
      <c r="L1232" s="229"/>
      <c r="M1232" s="229">
        <f t="shared" si="115"/>
        <v>0</v>
      </c>
      <c r="N1232" s="229"/>
      <c r="O1232" s="229"/>
    </row>
    <row r="1233" spans="1:15" ht="15.6" outlineLevel="2" x14ac:dyDescent="0.3">
      <c r="A1233" s="289"/>
      <c r="B1233" s="290" t="s">
        <v>454</v>
      </c>
      <c r="C1233" s="241" t="s">
        <v>31</v>
      </c>
      <c r="D1233" s="267">
        <v>1</v>
      </c>
      <c r="E1233" s="109">
        <v>0</v>
      </c>
      <c r="F1233" s="109">
        <f t="shared" si="112"/>
        <v>0</v>
      </c>
      <c r="G1233" s="109">
        <v>0</v>
      </c>
      <c r="H1233" s="109">
        <f t="shared" si="113"/>
        <v>0</v>
      </c>
      <c r="I1233" s="221">
        <f t="shared" si="114"/>
        <v>0</v>
      </c>
      <c r="J1233" s="252">
        <v>0</v>
      </c>
      <c r="K1233" s="252"/>
      <c r="L1233" s="229"/>
      <c r="M1233" s="229">
        <f t="shared" si="115"/>
        <v>0</v>
      </c>
      <c r="N1233" s="229"/>
      <c r="O1233" s="229"/>
    </row>
    <row r="1234" spans="1:15" ht="15.6" outlineLevel="2" x14ac:dyDescent="0.3">
      <c r="A1234" s="289"/>
      <c r="B1234" s="290" t="s">
        <v>764</v>
      </c>
      <c r="C1234" s="241" t="s">
        <v>31</v>
      </c>
      <c r="D1234" s="267">
        <v>2</v>
      </c>
      <c r="E1234" s="109">
        <v>0</v>
      </c>
      <c r="F1234" s="109">
        <f t="shared" si="112"/>
        <v>0</v>
      </c>
      <c r="G1234" s="109">
        <v>0</v>
      </c>
      <c r="H1234" s="109">
        <f t="shared" si="113"/>
        <v>0</v>
      </c>
      <c r="I1234" s="221">
        <f t="shared" si="114"/>
        <v>0</v>
      </c>
      <c r="J1234" s="252">
        <v>0</v>
      </c>
      <c r="K1234" s="252"/>
      <c r="L1234" s="229"/>
      <c r="M1234" s="229">
        <f t="shared" si="115"/>
        <v>0</v>
      </c>
      <c r="N1234" s="229"/>
      <c r="O1234" s="229"/>
    </row>
    <row r="1235" spans="1:15" ht="26.4" outlineLevel="2" x14ac:dyDescent="0.3">
      <c r="A1235" s="289"/>
      <c r="B1235" s="290" t="s">
        <v>765</v>
      </c>
      <c r="C1235" s="241" t="s">
        <v>31</v>
      </c>
      <c r="D1235" s="267">
        <v>1</v>
      </c>
      <c r="E1235" s="109">
        <v>0</v>
      </c>
      <c r="F1235" s="109">
        <f t="shared" si="112"/>
        <v>0</v>
      </c>
      <c r="G1235" s="109">
        <v>0</v>
      </c>
      <c r="H1235" s="109">
        <f t="shared" si="113"/>
        <v>0</v>
      </c>
      <c r="I1235" s="221">
        <f t="shared" si="114"/>
        <v>0</v>
      </c>
      <c r="J1235" s="252">
        <v>0</v>
      </c>
      <c r="K1235" s="252"/>
      <c r="L1235" s="229"/>
      <c r="M1235" s="229">
        <f t="shared" si="115"/>
        <v>0</v>
      </c>
      <c r="N1235" s="229"/>
      <c r="O1235" s="229"/>
    </row>
    <row r="1236" spans="1:15" ht="15.6" outlineLevel="2" x14ac:dyDescent="0.3">
      <c r="A1236" s="289"/>
      <c r="B1236" s="290" t="s">
        <v>766</v>
      </c>
      <c r="C1236" s="241" t="s">
        <v>31</v>
      </c>
      <c r="D1236" s="267">
        <v>1</v>
      </c>
      <c r="E1236" s="109">
        <v>0</v>
      </c>
      <c r="F1236" s="109">
        <f t="shared" si="112"/>
        <v>0</v>
      </c>
      <c r="G1236" s="109">
        <v>0</v>
      </c>
      <c r="H1236" s="109">
        <f t="shared" si="113"/>
        <v>0</v>
      </c>
      <c r="I1236" s="221">
        <f t="shared" si="114"/>
        <v>0</v>
      </c>
      <c r="J1236" s="252">
        <v>0</v>
      </c>
      <c r="K1236" s="252"/>
      <c r="L1236" s="229"/>
      <c r="M1236" s="229">
        <f t="shared" si="115"/>
        <v>0</v>
      </c>
      <c r="N1236" s="229"/>
      <c r="O1236" s="229"/>
    </row>
    <row r="1237" spans="1:15" ht="15.6" outlineLevel="2" x14ac:dyDescent="0.3">
      <c r="A1237" s="289"/>
      <c r="B1237" s="290" t="s">
        <v>767</v>
      </c>
      <c r="C1237" s="241" t="s">
        <v>31</v>
      </c>
      <c r="D1237" s="267">
        <v>1</v>
      </c>
      <c r="E1237" s="109">
        <v>0</v>
      </c>
      <c r="F1237" s="109">
        <f t="shared" si="112"/>
        <v>0</v>
      </c>
      <c r="G1237" s="109">
        <v>0</v>
      </c>
      <c r="H1237" s="109">
        <f t="shared" si="113"/>
        <v>0</v>
      </c>
      <c r="I1237" s="221">
        <f t="shared" si="114"/>
        <v>0</v>
      </c>
      <c r="J1237" s="252">
        <v>0</v>
      </c>
      <c r="K1237" s="252"/>
      <c r="L1237" s="229"/>
      <c r="M1237" s="229">
        <f t="shared" si="115"/>
        <v>0</v>
      </c>
      <c r="N1237" s="229"/>
      <c r="O1237" s="229"/>
    </row>
    <row r="1238" spans="1:15" ht="15.6" outlineLevel="2" x14ac:dyDescent="0.3">
      <c r="A1238" s="289"/>
      <c r="B1238" s="290" t="s">
        <v>768</v>
      </c>
      <c r="C1238" s="241" t="s">
        <v>31</v>
      </c>
      <c r="D1238" s="267">
        <v>39</v>
      </c>
      <c r="E1238" s="109">
        <v>0</v>
      </c>
      <c r="F1238" s="109">
        <f t="shared" si="112"/>
        <v>0</v>
      </c>
      <c r="G1238" s="109">
        <v>0</v>
      </c>
      <c r="H1238" s="109">
        <f t="shared" si="113"/>
        <v>0</v>
      </c>
      <c r="I1238" s="221">
        <f t="shared" si="114"/>
        <v>0</v>
      </c>
      <c r="J1238" s="252">
        <v>0</v>
      </c>
      <c r="K1238" s="252"/>
      <c r="L1238" s="229"/>
      <c r="M1238" s="229">
        <f t="shared" si="115"/>
        <v>0</v>
      </c>
      <c r="N1238" s="229"/>
      <c r="O1238" s="229"/>
    </row>
    <row r="1239" spans="1:15" ht="15.6" outlineLevel="2" x14ac:dyDescent="0.3">
      <c r="A1239" s="289"/>
      <c r="B1239" s="290" t="s">
        <v>769</v>
      </c>
      <c r="C1239" s="241" t="s">
        <v>31</v>
      </c>
      <c r="D1239" s="267">
        <v>35</v>
      </c>
      <c r="E1239" s="109">
        <v>0</v>
      </c>
      <c r="F1239" s="109">
        <f t="shared" si="112"/>
        <v>0</v>
      </c>
      <c r="G1239" s="109">
        <v>0</v>
      </c>
      <c r="H1239" s="109">
        <f t="shared" si="113"/>
        <v>0</v>
      </c>
      <c r="I1239" s="221">
        <f t="shared" si="114"/>
        <v>0</v>
      </c>
      <c r="J1239" s="252">
        <v>0</v>
      </c>
      <c r="K1239" s="252"/>
      <c r="L1239" s="229"/>
      <c r="M1239" s="229">
        <f t="shared" si="115"/>
        <v>0</v>
      </c>
      <c r="N1239" s="229"/>
      <c r="O1239" s="229"/>
    </row>
    <row r="1240" spans="1:15" ht="15.6" outlineLevel="2" x14ac:dyDescent="0.3">
      <c r="A1240" s="289"/>
      <c r="B1240" s="290" t="s">
        <v>461</v>
      </c>
      <c r="C1240" s="241" t="s">
        <v>6814</v>
      </c>
      <c r="D1240" s="267">
        <v>115</v>
      </c>
      <c r="E1240" s="109">
        <v>0</v>
      </c>
      <c r="F1240" s="109">
        <f t="shared" si="112"/>
        <v>0</v>
      </c>
      <c r="G1240" s="109">
        <v>0</v>
      </c>
      <c r="H1240" s="109">
        <f t="shared" si="113"/>
        <v>0</v>
      </c>
      <c r="I1240" s="221">
        <f t="shared" si="114"/>
        <v>0</v>
      </c>
      <c r="J1240" s="252">
        <v>0</v>
      </c>
      <c r="K1240" s="252"/>
      <c r="L1240" s="229"/>
      <c r="M1240" s="229">
        <f t="shared" si="115"/>
        <v>0</v>
      </c>
      <c r="N1240" s="229"/>
      <c r="O1240" s="229"/>
    </row>
    <row r="1241" spans="1:15" ht="15.6" outlineLevel="2" x14ac:dyDescent="0.3">
      <c r="A1241" s="289"/>
      <c r="B1241" s="290" t="s">
        <v>462</v>
      </c>
      <c r="C1241" s="241" t="s">
        <v>6814</v>
      </c>
      <c r="D1241" s="267">
        <v>289</v>
      </c>
      <c r="E1241" s="109">
        <v>0</v>
      </c>
      <c r="F1241" s="109">
        <f t="shared" si="112"/>
        <v>0</v>
      </c>
      <c r="G1241" s="109">
        <v>0</v>
      </c>
      <c r="H1241" s="109">
        <f t="shared" si="113"/>
        <v>0</v>
      </c>
      <c r="I1241" s="221">
        <f t="shared" si="114"/>
        <v>0</v>
      </c>
      <c r="J1241" s="252">
        <v>0</v>
      </c>
      <c r="K1241" s="252"/>
      <c r="L1241" s="229"/>
      <c r="M1241" s="229">
        <f t="shared" si="115"/>
        <v>0</v>
      </c>
      <c r="N1241" s="229"/>
      <c r="O1241" s="229"/>
    </row>
    <row r="1242" spans="1:15" ht="26.4" outlineLevel="2" x14ac:dyDescent="0.3">
      <c r="A1242" s="289"/>
      <c r="B1242" s="290" t="s">
        <v>463</v>
      </c>
      <c r="C1242" s="241" t="s">
        <v>6814</v>
      </c>
      <c r="D1242" s="267">
        <v>57.800000000000004</v>
      </c>
      <c r="E1242" s="109">
        <v>0</v>
      </c>
      <c r="F1242" s="109">
        <f t="shared" si="112"/>
        <v>0</v>
      </c>
      <c r="G1242" s="109">
        <v>0</v>
      </c>
      <c r="H1242" s="109">
        <f t="shared" si="113"/>
        <v>0</v>
      </c>
      <c r="I1242" s="221">
        <f t="shared" si="114"/>
        <v>0</v>
      </c>
      <c r="J1242" s="252">
        <v>0</v>
      </c>
      <c r="K1242" s="252"/>
      <c r="L1242" s="229"/>
      <c r="M1242" s="229">
        <f t="shared" si="115"/>
        <v>0</v>
      </c>
      <c r="N1242" s="229"/>
      <c r="O1242" s="229"/>
    </row>
    <row r="1243" spans="1:15" ht="15.6" outlineLevel="2" x14ac:dyDescent="0.3">
      <c r="A1243" s="289"/>
      <c r="B1243" s="290" t="s">
        <v>464</v>
      </c>
      <c r="C1243" s="241" t="s">
        <v>6814</v>
      </c>
      <c r="D1243" s="267">
        <v>23</v>
      </c>
      <c r="E1243" s="109">
        <v>0</v>
      </c>
      <c r="F1243" s="109">
        <f t="shared" si="112"/>
        <v>0</v>
      </c>
      <c r="G1243" s="109">
        <v>0</v>
      </c>
      <c r="H1243" s="109">
        <f t="shared" si="113"/>
        <v>0</v>
      </c>
      <c r="I1243" s="221">
        <f t="shared" si="114"/>
        <v>0</v>
      </c>
      <c r="J1243" s="252">
        <v>0</v>
      </c>
      <c r="K1243" s="252"/>
      <c r="L1243" s="229"/>
      <c r="M1243" s="229">
        <f t="shared" si="115"/>
        <v>0</v>
      </c>
      <c r="N1243" s="229"/>
      <c r="O1243" s="229"/>
    </row>
    <row r="1244" spans="1:15" ht="15.6" outlineLevel="2" x14ac:dyDescent="0.3">
      <c r="A1244" s="289"/>
      <c r="B1244" s="290" t="s">
        <v>355</v>
      </c>
      <c r="C1244" s="241" t="s">
        <v>307</v>
      </c>
      <c r="D1244" s="267">
        <v>1</v>
      </c>
      <c r="E1244" s="109">
        <v>0</v>
      </c>
      <c r="F1244" s="109">
        <f t="shared" si="112"/>
        <v>0</v>
      </c>
      <c r="G1244" s="109">
        <v>0</v>
      </c>
      <c r="H1244" s="109">
        <f t="shared" si="113"/>
        <v>0</v>
      </c>
      <c r="I1244" s="221">
        <f t="shared" si="114"/>
        <v>0</v>
      </c>
      <c r="J1244" s="252">
        <v>0</v>
      </c>
      <c r="K1244" s="252"/>
      <c r="L1244" s="229"/>
      <c r="M1244" s="229">
        <f t="shared" si="115"/>
        <v>0</v>
      </c>
      <c r="N1244" s="229"/>
      <c r="O1244" s="229"/>
    </row>
    <row r="1245" spans="1:15" ht="15.6" outlineLevel="2" x14ac:dyDescent="0.3">
      <c r="A1245" s="289"/>
      <c r="B1245" s="317" t="s">
        <v>465</v>
      </c>
      <c r="C1245" s="241"/>
      <c r="D1245" s="267"/>
      <c r="E1245" s="109">
        <v>0</v>
      </c>
      <c r="F1245" s="109">
        <f t="shared" si="112"/>
        <v>0</v>
      </c>
      <c r="G1245" s="109">
        <v>0</v>
      </c>
      <c r="H1245" s="109">
        <f t="shared" si="113"/>
        <v>0</v>
      </c>
      <c r="I1245" s="221">
        <f t="shared" si="114"/>
        <v>0</v>
      </c>
      <c r="J1245" s="252">
        <v>0</v>
      </c>
      <c r="K1245" s="252"/>
      <c r="L1245" s="229"/>
      <c r="M1245" s="229">
        <f t="shared" si="115"/>
        <v>0</v>
      </c>
      <c r="N1245" s="229"/>
      <c r="O1245" s="229"/>
    </row>
    <row r="1246" spans="1:15" ht="15.6" outlineLevel="2" x14ac:dyDescent="0.3">
      <c r="A1246" s="289"/>
      <c r="B1246" s="290" t="s">
        <v>6831</v>
      </c>
      <c r="C1246" s="241" t="s">
        <v>31</v>
      </c>
      <c r="D1246" s="267">
        <v>1</v>
      </c>
      <c r="E1246" s="109">
        <v>0</v>
      </c>
      <c r="F1246" s="109">
        <f t="shared" si="112"/>
        <v>0</v>
      </c>
      <c r="G1246" s="109">
        <v>0</v>
      </c>
      <c r="H1246" s="109">
        <f t="shared" si="113"/>
        <v>0</v>
      </c>
      <c r="I1246" s="221">
        <f t="shared" si="114"/>
        <v>0</v>
      </c>
      <c r="J1246" s="252">
        <v>0</v>
      </c>
      <c r="K1246" s="252"/>
      <c r="L1246" s="229"/>
      <c r="M1246" s="229">
        <f t="shared" si="115"/>
        <v>0</v>
      </c>
      <c r="N1246" s="229"/>
      <c r="O1246" s="229"/>
    </row>
    <row r="1247" spans="1:15" ht="15.6" outlineLevel="2" x14ac:dyDescent="0.3">
      <c r="A1247" s="289"/>
      <c r="B1247" s="290" t="s">
        <v>769</v>
      </c>
      <c r="C1247" s="241" t="s">
        <v>31</v>
      </c>
      <c r="D1247" s="267">
        <v>14</v>
      </c>
      <c r="E1247" s="109">
        <v>0</v>
      </c>
      <c r="F1247" s="109">
        <f t="shared" ref="F1247:F1278" si="116">E1247*D1247</f>
        <v>0</v>
      </c>
      <c r="G1247" s="109">
        <v>0</v>
      </c>
      <c r="H1247" s="109">
        <f t="shared" ref="H1247:H1278" si="117">G1247*D1247</f>
        <v>0</v>
      </c>
      <c r="I1247" s="221">
        <f t="shared" si="114"/>
        <v>0</v>
      </c>
      <c r="J1247" s="252">
        <v>0</v>
      </c>
      <c r="K1247" s="252"/>
      <c r="L1247" s="229"/>
      <c r="M1247" s="229">
        <f t="shared" si="115"/>
        <v>0</v>
      </c>
      <c r="N1247" s="229"/>
      <c r="O1247" s="229"/>
    </row>
    <row r="1248" spans="1:15" ht="15.6" outlineLevel="2" x14ac:dyDescent="0.3">
      <c r="A1248" s="289"/>
      <c r="B1248" s="290" t="s">
        <v>768</v>
      </c>
      <c r="C1248" s="241" t="s">
        <v>31</v>
      </c>
      <c r="D1248" s="267">
        <v>12</v>
      </c>
      <c r="E1248" s="109">
        <v>0</v>
      </c>
      <c r="F1248" s="109">
        <f t="shared" si="116"/>
        <v>0</v>
      </c>
      <c r="G1248" s="109">
        <v>0</v>
      </c>
      <c r="H1248" s="109">
        <f t="shared" si="117"/>
        <v>0</v>
      </c>
      <c r="I1248" s="221">
        <f t="shared" si="114"/>
        <v>0</v>
      </c>
      <c r="J1248" s="252">
        <v>0</v>
      </c>
      <c r="K1248" s="252"/>
      <c r="L1248" s="229"/>
      <c r="M1248" s="229">
        <f t="shared" si="115"/>
        <v>0</v>
      </c>
      <c r="N1248" s="229"/>
      <c r="O1248" s="229"/>
    </row>
    <row r="1249" spans="1:15" ht="15.6" outlineLevel="2" x14ac:dyDescent="0.3">
      <c r="A1249" s="289"/>
      <c r="B1249" s="290" t="s">
        <v>770</v>
      </c>
      <c r="C1249" s="241" t="s">
        <v>31</v>
      </c>
      <c r="D1249" s="267">
        <v>1</v>
      </c>
      <c r="E1249" s="109">
        <v>0</v>
      </c>
      <c r="F1249" s="109">
        <f t="shared" si="116"/>
        <v>0</v>
      </c>
      <c r="G1249" s="109">
        <v>0</v>
      </c>
      <c r="H1249" s="109">
        <f t="shared" si="117"/>
        <v>0</v>
      </c>
      <c r="I1249" s="221">
        <f t="shared" si="114"/>
        <v>0</v>
      </c>
      <c r="J1249" s="252">
        <v>0</v>
      </c>
      <c r="K1249" s="252"/>
      <c r="L1249" s="229"/>
      <c r="M1249" s="229">
        <f t="shared" si="115"/>
        <v>0</v>
      </c>
      <c r="N1249" s="229"/>
      <c r="O1249" s="229"/>
    </row>
    <row r="1250" spans="1:15" ht="15.6" outlineLevel="2" x14ac:dyDescent="0.3">
      <c r="A1250" s="289"/>
      <c r="B1250" s="290" t="s">
        <v>462</v>
      </c>
      <c r="C1250" s="241" t="s">
        <v>6814</v>
      </c>
      <c r="D1250" s="267">
        <v>239</v>
      </c>
      <c r="E1250" s="109">
        <v>0</v>
      </c>
      <c r="F1250" s="109">
        <f t="shared" si="116"/>
        <v>0</v>
      </c>
      <c r="G1250" s="109">
        <v>0</v>
      </c>
      <c r="H1250" s="109">
        <f t="shared" si="117"/>
        <v>0</v>
      </c>
      <c r="I1250" s="221">
        <f t="shared" si="114"/>
        <v>0</v>
      </c>
      <c r="J1250" s="252">
        <v>0</v>
      </c>
      <c r="K1250" s="252"/>
      <c r="L1250" s="229"/>
      <c r="M1250" s="229">
        <f t="shared" si="115"/>
        <v>0</v>
      </c>
      <c r="N1250" s="229"/>
      <c r="O1250" s="229"/>
    </row>
    <row r="1251" spans="1:15" ht="26.4" outlineLevel="2" x14ac:dyDescent="0.3">
      <c r="A1251" s="289"/>
      <c r="B1251" s="290" t="s">
        <v>463</v>
      </c>
      <c r="C1251" s="241" t="s">
        <v>6814</v>
      </c>
      <c r="D1251" s="267">
        <v>47.800000000000004</v>
      </c>
      <c r="E1251" s="109">
        <v>0</v>
      </c>
      <c r="F1251" s="109">
        <f t="shared" si="116"/>
        <v>0</v>
      </c>
      <c r="G1251" s="109">
        <v>0</v>
      </c>
      <c r="H1251" s="109">
        <f t="shared" si="117"/>
        <v>0</v>
      </c>
      <c r="I1251" s="221">
        <f t="shared" si="114"/>
        <v>0</v>
      </c>
      <c r="J1251" s="252">
        <v>0</v>
      </c>
      <c r="K1251" s="252"/>
      <c r="L1251" s="229"/>
      <c r="M1251" s="229">
        <f t="shared" si="115"/>
        <v>0</v>
      </c>
      <c r="N1251" s="229"/>
      <c r="O1251" s="229"/>
    </row>
    <row r="1252" spans="1:15" ht="15.6" outlineLevel="2" x14ac:dyDescent="0.3">
      <c r="A1252" s="289"/>
      <c r="B1252" s="290" t="s">
        <v>355</v>
      </c>
      <c r="C1252" s="241" t="s">
        <v>307</v>
      </c>
      <c r="D1252" s="267">
        <v>1</v>
      </c>
      <c r="E1252" s="109">
        <v>0</v>
      </c>
      <c r="F1252" s="109">
        <f t="shared" si="116"/>
        <v>0</v>
      </c>
      <c r="G1252" s="109">
        <v>0</v>
      </c>
      <c r="H1252" s="109">
        <f t="shared" si="117"/>
        <v>0</v>
      </c>
      <c r="I1252" s="221">
        <f t="shared" si="114"/>
        <v>0</v>
      </c>
      <c r="J1252" s="252">
        <v>0</v>
      </c>
      <c r="K1252" s="252"/>
      <c r="L1252" s="229"/>
      <c r="M1252" s="229">
        <f t="shared" si="115"/>
        <v>0</v>
      </c>
      <c r="N1252" s="229"/>
      <c r="O1252" s="229"/>
    </row>
    <row r="1253" spans="1:15" ht="15.6" outlineLevel="2" x14ac:dyDescent="0.3">
      <c r="A1253" s="289"/>
      <c r="B1253" s="317" t="s">
        <v>471</v>
      </c>
      <c r="C1253" s="241"/>
      <c r="D1253" s="267"/>
      <c r="E1253" s="109">
        <v>0</v>
      </c>
      <c r="F1253" s="109">
        <f t="shared" si="116"/>
        <v>0</v>
      </c>
      <c r="G1253" s="109">
        <v>0</v>
      </c>
      <c r="H1253" s="109">
        <f t="shared" si="117"/>
        <v>0</v>
      </c>
      <c r="I1253" s="221">
        <f t="shared" si="114"/>
        <v>0</v>
      </c>
      <c r="J1253" s="252">
        <v>0</v>
      </c>
      <c r="K1253" s="252"/>
      <c r="L1253" s="229"/>
      <c r="M1253" s="229">
        <f t="shared" si="115"/>
        <v>0</v>
      </c>
      <c r="N1253" s="229"/>
      <c r="O1253" s="229"/>
    </row>
    <row r="1254" spans="1:15" ht="15.6" outlineLevel="2" x14ac:dyDescent="0.3">
      <c r="A1254" s="289"/>
      <c r="B1254" s="290" t="s">
        <v>6832</v>
      </c>
      <c r="C1254" s="241" t="s">
        <v>31</v>
      </c>
      <c r="D1254" s="267">
        <v>1</v>
      </c>
      <c r="E1254" s="109">
        <v>0</v>
      </c>
      <c r="F1254" s="109">
        <f t="shared" si="116"/>
        <v>0</v>
      </c>
      <c r="G1254" s="109">
        <v>0</v>
      </c>
      <c r="H1254" s="109">
        <f t="shared" si="117"/>
        <v>0</v>
      </c>
      <c r="I1254" s="221">
        <f t="shared" si="114"/>
        <v>0</v>
      </c>
      <c r="J1254" s="252">
        <v>0</v>
      </c>
      <c r="K1254" s="252"/>
      <c r="L1254" s="229"/>
      <c r="M1254" s="229">
        <f t="shared" si="115"/>
        <v>0</v>
      </c>
      <c r="N1254" s="229"/>
      <c r="O1254" s="229"/>
    </row>
    <row r="1255" spans="1:15" ht="15.6" outlineLevel="2" x14ac:dyDescent="0.3">
      <c r="A1255" s="289"/>
      <c r="B1255" s="290" t="s">
        <v>768</v>
      </c>
      <c r="C1255" s="241" t="s">
        <v>31</v>
      </c>
      <c r="D1255" s="267">
        <v>27</v>
      </c>
      <c r="E1255" s="109">
        <v>0</v>
      </c>
      <c r="F1255" s="109">
        <f t="shared" si="116"/>
        <v>0</v>
      </c>
      <c r="G1255" s="109">
        <v>0</v>
      </c>
      <c r="H1255" s="109">
        <f t="shared" si="117"/>
        <v>0</v>
      </c>
      <c r="I1255" s="221">
        <f t="shared" si="114"/>
        <v>0</v>
      </c>
      <c r="J1255" s="252">
        <v>0</v>
      </c>
      <c r="K1255" s="252"/>
      <c r="L1255" s="229"/>
      <c r="M1255" s="229">
        <f t="shared" si="115"/>
        <v>0</v>
      </c>
      <c r="N1255" s="229"/>
      <c r="O1255" s="229"/>
    </row>
    <row r="1256" spans="1:15" ht="15.6" outlineLevel="2" x14ac:dyDescent="0.3">
      <c r="A1256" s="289"/>
      <c r="B1256" s="290" t="s">
        <v>769</v>
      </c>
      <c r="C1256" s="241" t="s">
        <v>31</v>
      </c>
      <c r="D1256" s="267">
        <v>21</v>
      </c>
      <c r="E1256" s="109">
        <v>0</v>
      </c>
      <c r="F1256" s="109">
        <f t="shared" si="116"/>
        <v>0</v>
      </c>
      <c r="G1256" s="109">
        <v>0</v>
      </c>
      <c r="H1256" s="109">
        <f t="shared" si="117"/>
        <v>0</v>
      </c>
      <c r="I1256" s="221">
        <f t="shared" si="114"/>
        <v>0</v>
      </c>
      <c r="J1256" s="252">
        <v>0</v>
      </c>
      <c r="K1256" s="252"/>
      <c r="L1256" s="229"/>
      <c r="M1256" s="229">
        <f t="shared" si="115"/>
        <v>0</v>
      </c>
      <c r="N1256" s="229"/>
      <c r="O1256" s="229"/>
    </row>
    <row r="1257" spans="1:15" ht="15.6" outlineLevel="2" x14ac:dyDescent="0.3">
      <c r="A1257" s="289"/>
      <c r="B1257" s="290" t="s">
        <v>770</v>
      </c>
      <c r="C1257" s="241" t="s">
        <v>31</v>
      </c>
      <c r="D1257" s="267">
        <v>1</v>
      </c>
      <c r="E1257" s="109">
        <v>0</v>
      </c>
      <c r="F1257" s="109">
        <f t="shared" si="116"/>
        <v>0</v>
      </c>
      <c r="G1257" s="109">
        <v>0</v>
      </c>
      <c r="H1257" s="109">
        <f t="shared" si="117"/>
        <v>0</v>
      </c>
      <c r="I1257" s="221">
        <f t="shared" si="114"/>
        <v>0</v>
      </c>
      <c r="J1257" s="252">
        <v>0</v>
      </c>
      <c r="K1257" s="252"/>
      <c r="L1257" s="229"/>
      <c r="M1257" s="229">
        <f t="shared" si="115"/>
        <v>0</v>
      </c>
      <c r="N1257" s="229"/>
      <c r="O1257" s="229"/>
    </row>
    <row r="1258" spans="1:15" ht="15.6" outlineLevel="2" x14ac:dyDescent="0.3">
      <c r="A1258" s="289"/>
      <c r="B1258" s="290" t="s">
        <v>462</v>
      </c>
      <c r="C1258" s="241" t="s">
        <v>6814</v>
      </c>
      <c r="D1258" s="267">
        <v>312</v>
      </c>
      <c r="E1258" s="109">
        <v>0</v>
      </c>
      <c r="F1258" s="109">
        <f t="shared" si="116"/>
        <v>0</v>
      </c>
      <c r="G1258" s="109">
        <v>0</v>
      </c>
      <c r="H1258" s="109">
        <f t="shared" si="117"/>
        <v>0</v>
      </c>
      <c r="I1258" s="221">
        <f t="shared" si="114"/>
        <v>0</v>
      </c>
      <c r="J1258" s="252">
        <v>0</v>
      </c>
      <c r="K1258" s="252"/>
      <c r="L1258" s="229"/>
      <c r="M1258" s="229">
        <f t="shared" si="115"/>
        <v>0</v>
      </c>
      <c r="N1258" s="229"/>
      <c r="O1258" s="229"/>
    </row>
    <row r="1259" spans="1:15" ht="26.4" outlineLevel="2" x14ac:dyDescent="0.3">
      <c r="A1259" s="289"/>
      <c r="B1259" s="290" t="s">
        <v>463</v>
      </c>
      <c r="C1259" s="241" t="s">
        <v>6814</v>
      </c>
      <c r="D1259" s="267">
        <v>62.400000000000006</v>
      </c>
      <c r="E1259" s="109">
        <v>0</v>
      </c>
      <c r="F1259" s="109">
        <f t="shared" si="116"/>
        <v>0</v>
      </c>
      <c r="G1259" s="109">
        <v>0</v>
      </c>
      <c r="H1259" s="109">
        <f t="shared" si="117"/>
        <v>0</v>
      </c>
      <c r="I1259" s="221">
        <f t="shared" si="114"/>
        <v>0</v>
      </c>
      <c r="J1259" s="252">
        <v>0</v>
      </c>
      <c r="K1259" s="252"/>
      <c r="L1259" s="229"/>
      <c r="M1259" s="229">
        <f t="shared" si="115"/>
        <v>0</v>
      </c>
      <c r="N1259" s="229"/>
      <c r="O1259" s="229"/>
    </row>
    <row r="1260" spans="1:15" ht="15.6" outlineLevel="2" x14ac:dyDescent="0.3">
      <c r="A1260" s="289"/>
      <c r="B1260" s="290" t="s">
        <v>355</v>
      </c>
      <c r="C1260" s="241" t="s">
        <v>307</v>
      </c>
      <c r="D1260" s="267">
        <v>1</v>
      </c>
      <c r="E1260" s="109">
        <v>0</v>
      </c>
      <c r="F1260" s="109">
        <f t="shared" si="116"/>
        <v>0</v>
      </c>
      <c r="G1260" s="109">
        <v>0</v>
      </c>
      <c r="H1260" s="109">
        <f t="shared" si="117"/>
        <v>0</v>
      </c>
      <c r="I1260" s="221">
        <f t="shared" si="114"/>
        <v>0</v>
      </c>
      <c r="J1260" s="252">
        <v>0</v>
      </c>
      <c r="K1260" s="252"/>
      <c r="L1260" s="229"/>
      <c r="M1260" s="229">
        <f t="shared" si="115"/>
        <v>0</v>
      </c>
      <c r="N1260" s="229"/>
      <c r="O1260" s="229"/>
    </row>
    <row r="1261" spans="1:15" ht="15.6" outlineLevel="2" x14ac:dyDescent="0.3">
      <c r="A1261" s="289"/>
      <c r="B1261" s="317" t="s">
        <v>496</v>
      </c>
      <c r="C1261" s="241"/>
      <c r="D1261" s="267"/>
      <c r="E1261" s="109">
        <v>0</v>
      </c>
      <c r="F1261" s="109">
        <f t="shared" si="116"/>
        <v>0</v>
      </c>
      <c r="G1261" s="109">
        <v>0</v>
      </c>
      <c r="H1261" s="109">
        <f t="shared" si="117"/>
        <v>0</v>
      </c>
      <c r="I1261" s="221">
        <f t="shared" si="114"/>
        <v>0</v>
      </c>
      <c r="J1261" s="252">
        <v>0</v>
      </c>
      <c r="K1261" s="252"/>
      <c r="L1261" s="229"/>
      <c r="M1261" s="229">
        <f t="shared" si="115"/>
        <v>0</v>
      </c>
      <c r="N1261" s="229"/>
      <c r="O1261" s="229"/>
    </row>
    <row r="1262" spans="1:15" ht="26.4" outlineLevel="1" x14ac:dyDescent="0.3">
      <c r="A1262" s="378"/>
      <c r="B1262" s="349" t="s">
        <v>497</v>
      </c>
      <c r="C1262" s="378" t="s">
        <v>307</v>
      </c>
      <c r="D1262" s="383">
        <v>5</v>
      </c>
      <c r="E1262" s="377">
        <v>61132.46</v>
      </c>
      <c r="F1262" s="377">
        <f t="shared" si="116"/>
        <v>305662.3</v>
      </c>
      <c r="G1262" s="377">
        <v>362404.12000000005</v>
      </c>
      <c r="H1262" s="377">
        <f t="shared" si="117"/>
        <v>1812020.6000000003</v>
      </c>
      <c r="I1262" s="377">
        <f t="shared" si="114"/>
        <v>2117682.9000000004</v>
      </c>
      <c r="J1262" s="252">
        <v>61132.46</v>
      </c>
      <c r="K1262" s="252"/>
      <c r="L1262" s="229"/>
      <c r="M1262" s="229">
        <f t="shared" si="115"/>
        <v>362404.12000000005</v>
      </c>
      <c r="N1262" s="229"/>
      <c r="O1262" s="229"/>
    </row>
    <row r="1263" spans="1:15" ht="26.4" outlineLevel="1" x14ac:dyDescent="0.3">
      <c r="A1263" s="378"/>
      <c r="B1263" s="349" t="s">
        <v>498</v>
      </c>
      <c r="C1263" s="378" t="s">
        <v>307</v>
      </c>
      <c r="D1263" s="383">
        <v>16</v>
      </c>
      <c r="E1263" s="377">
        <v>18340</v>
      </c>
      <c r="F1263" s="377">
        <f t="shared" si="116"/>
        <v>293440</v>
      </c>
      <c r="G1263" s="377">
        <v>50744.931250000001</v>
      </c>
      <c r="H1263" s="377">
        <f t="shared" si="117"/>
        <v>811918.9</v>
      </c>
      <c r="I1263" s="377">
        <f t="shared" si="114"/>
        <v>1105358.8999999999</v>
      </c>
      <c r="J1263" s="252">
        <v>18340</v>
      </c>
      <c r="K1263" s="252"/>
      <c r="L1263" s="229"/>
      <c r="M1263" s="229">
        <f t="shared" si="115"/>
        <v>50744.931250000001</v>
      </c>
      <c r="N1263" s="229"/>
      <c r="O1263" s="229"/>
    </row>
    <row r="1264" spans="1:15" ht="15.6" outlineLevel="1" x14ac:dyDescent="0.3">
      <c r="A1264" s="378"/>
      <c r="B1264" s="349" t="s">
        <v>499</v>
      </c>
      <c r="C1264" s="378" t="s">
        <v>6890</v>
      </c>
      <c r="D1264" s="383">
        <v>348</v>
      </c>
      <c r="E1264" s="377">
        <v>635</v>
      </c>
      <c r="F1264" s="377">
        <f t="shared" si="116"/>
        <v>220980</v>
      </c>
      <c r="G1264" s="377">
        <v>889</v>
      </c>
      <c r="H1264" s="377">
        <f t="shared" si="117"/>
        <v>309372</v>
      </c>
      <c r="I1264" s="377">
        <f t="shared" si="114"/>
        <v>530352</v>
      </c>
      <c r="J1264" s="252">
        <v>635</v>
      </c>
      <c r="K1264" s="252"/>
      <c r="L1264" s="229"/>
      <c r="M1264" s="229">
        <f t="shared" si="115"/>
        <v>889</v>
      </c>
      <c r="N1264" s="229"/>
      <c r="O1264" s="229"/>
    </row>
    <row r="1265" spans="1:15" ht="15.6" outlineLevel="1" x14ac:dyDescent="0.3">
      <c r="A1265" s="378"/>
      <c r="B1265" s="349" t="s">
        <v>500</v>
      </c>
      <c r="C1265" s="378" t="s">
        <v>6890</v>
      </c>
      <c r="D1265" s="383">
        <v>133</v>
      </c>
      <c r="E1265" s="377">
        <v>1310</v>
      </c>
      <c r="F1265" s="377">
        <f t="shared" si="116"/>
        <v>174230</v>
      </c>
      <c r="G1265" s="377">
        <v>1477.7774436090226</v>
      </c>
      <c r="H1265" s="377">
        <f t="shared" si="117"/>
        <v>196544.4</v>
      </c>
      <c r="I1265" s="377">
        <f t="shared" si="114"/>
        <v>370774.4</v>
      </c>
      <c r="J1265" s="252">
        <v>1310</v>
      </c>
      <c r="K1265" s="252"/>
      <c r="L1265" s="229"/>
      <c r="M1265" s="229">
        <f t="shared" si="115"/>
        <v>1477.7774436090226</v>
      </c>
      <c r="N1265" s="229"/>
      <c r="O1265" s="229"/>
    </row>
    <row r="1266" spans="1:15" ht="15.6" outlineLevel="1" x14ac:dyDescent="0.3">
      <c r="A1266" s="378"/>
      <c r="B1266" s="349" t="s">
        <v>501</v>
      </c>
      <c r="C1266" s="378" t="s">
        <v>31</v>
      </c>
      <c r="D1266" s="383">
        <v>16</v>
      </c>
      <c r="E1266" s="377">
        <v>3275</v>
      </c>
      <c r="F1266" s="377">
        <f t="shared" si="116"/>
        <v>52400</v>
      </c>
      <c r="G1266" s="377">
        <v>10674.300000000001</v>
      </c>
      <c r="H1266" s="377">
        <f t="shared" si="117"/>
        <v>170788.80000000002</v>
      </c>
      <c r="I1266" s="377">
        <f t="shared" si="114"/>
        <v>223188.80000000002</v>
      </c>
      <c r="J1266" s="252">
        <v>3275</v>
      </c>
      <c r="K1266" s="252"/>
      <c r="L1266" s="229"/>
      <c r="M1266" s="229">
        <f t="shared" si="115"/>
        <v>10674.300000000001</v>
      </c>
      <c r="N1266" s="229"/>
      <c r="O1266" s="229"/>
    </row>
    <row r="1267" spans="1:15" ht="15.6" outlineLevel="2" x14ac:dyDescent="0.3">
      <c r="A1267" s="289"/>
      <c r="B1267" s="317" t="s">
        <v>771</v>
      </c>
      <c r="C1267" s="241"/>
      <c r="D1267" s="267"/>
      <c r="E1267" s="109">
        <v>0</v>
      </c>
      <c r="F1267" s="109">
        <f t="shared" si="116"/>
        <v>0</v>
      </c>
      <c r="G1267" s="109">
        <v>0</v>
      </c>
      <c r="H1267" s="109">
        <f t="shared" si="117"/>
        <v>0</v>
      </c>
      <c r="I1267" s="221">
        <f t="shared" si="114"/>
        <v>0</v>
      </c>
      <c r="J1267" s="252">
        <v>0</v>
      </c>
      <c r="K1267" s="252"/>
      <c r="L1267" s="229"/>
      <c r="M1267" s="229">
        <f t="shared" si="115"/>
        <v>0</v>
      </c>
      <c r="N1267" s="229"/>
      <c r="O1267" s="229"/>
    </row>
    <row r="1268" spans="1:15" ht="26.4" outlineLevel="2" x14ac:dyDescent="0.3">
      <c r="A1268" s="289"/>
      <c r="B1268" s="290" t="s">
        <v>502</v>
      </c>
      <c r="C1268" s="241" t="s">
        <v>307</v>
      </c>
      <c r="D1268" s="267">
        <v>1</v>
      </c>
      <c r="E1268" s="109">
        <v>0</v>
      </c>
      <c r="F1268" s="109">
        <f t="shared" si="116"/>
        <v>0</v>
      </c>
      <c r="G1268" s="109">
        <v>0</v>
      </c>
      <c r="H1268" s="109">
        <f t="shared" si="117"/>
        <v>0</v>
      </c>
      <c r="I1268" s="221">
        <f t="shared" si="114"/>
        <v>0</v>
      </c>
      <c r="J1268" s="252">
        <v>0</v>
      </c>
      <c r="K1268" s="252"/>
      <c r="L1268" s="229"/>
      <c r="M1268" s="229">
        <f t="shared" si="115"/>
        <v>0</v>
      </c>
      <c r="N1268" s="229"/>
      <c r="O1268" s="229"/>
    </row>
    <row r="1269" spans="1:15" ht="15.6" outlineLevel="2" x14ac:dyDescent="0.3">
      <c r="A1269" s="289"/>
      <c r="B1269" s="290" t="s">
        <v>503</v>
      </c>
      <c r="C1269" s="241" t="s">
        <v>31</v>
      </c>
      <c r="D1269" s="267">
        <v>1</v>
      </c>
      <c r="E1269" s="109">
        <v>0</v>
      </c>
      <c r="F1269" s="109">
        <f t="shared" si="116"/>
        <v>0</v>
      </c>
      <c r="G1269" s="109">
        <v>0</v>
      </c>
      <c r="H1269" s="109">
        <f t="shared" si="117"/>
        <v>0</v>
      </c>
      <c r="I1269" s="221">
        <f t="shared" si="114"/>
        <v>0</v>
      </c>
      <c r="J1269" s="252">
        <v>0</v>
      </c>
      <c r="K1269" s="252"/>
      <c r="L1269" s="229"/>
      <c r="M1269" s="229">
        <f t="shared" si="115"/>
        <v>0</v>
      </c>
      <c r="N1269" s="229"/>
      <c r="O1269" s="229"/>
    </row>
    <row r="1270" spans="1:15" ht="15.6" outlineLevel="2" x14ac:dyDescent="0.3">
      <c r="A1270" s="289"/>
      <c r="B1270" s="290" t="s">
        <v>503</v>
      </c>
      <c r="C1270" s="241" t="s">
        <v>31</v>
      </c>
      <c r="D1270" s="267">
        <v>2</v>
      </c>
      <c r="E1270" s="109">
        <v>0</v>
      </c>
      <c r="F1270" s="109">
        <f t="shared" si="116"/>
        <v>0</v>
      </c>
      <c r="G1270" s="109">
        <v>0</v>
      </c>
      <c r="H1270" s="109">
        <f t="shared" si="117"/>
        <v>0</v>
      </c>
      <c r="I1270" s="221">
        <f t="shared" si="114"/>
        <v>0</v>
      </c>
      <c r="J1270" s="252">
        <v>0</v>
      </c>
      <c r="K1270" s="252"/>
      <c r="L1270" s="229"/>
      <c r="M1270" s="229">
        <f t="shared" si="115"/>
        <v>0</v>
      </c>
      <c r="N1270" s="229"/>
      <c r="O1270" s="229"/>
    </row>
    <row r="1271" spans="1:15" ht="15.6" outlineLevel="2" x14ac:dyDescent="0.3">
      <c r="A1271" s="289"/>
      <c r="B1271" s="290" t="s">
        <v>504</v>
      </c>
      <c r="C1271" s="241" t="s">
        <v>31</v>
      </c>
      <c r="D1271" s="267">
        <v>1</v>
      </c>
      <c r="E1271" s="109">
        <v>0</v>
      </c>
      <c r="F1271" s="109">
        <f t="shared" si="116"/>
        <v>0</v>
      </c>
      <c r="G1271" s="109">
        <v>0</v>
      </c>
      <c r="H1271" s="109">
        <f t="shared" si="117"/>
        <v>0</v>
      </c>
      <c r="I1271" s="221">
        <f t="shared" si="114"/>
        <v>0</v>
      </c>
      <c r="J1271" s="252">
        <v>0</v>
      </c>
      <c r="K1271" s="252"/>
      <c r="L1271" s="229"/>
      <c r="M1271" s="229">
        <f t="shared" si="115"/>
        <v>0</v>
      </c>
      <c r="N1271" s="229"/>
      <c r="O1271" s="229"/>
    </row>
    <row r="1272" spans="1:15" ht="15.6" outlineLevel="2" x14ac:dyDescent="0.3">
      <c r="A1272" s="289"/>
      <c r="B1272" s="290" t="s">
        <v>505</v>
      </c>
      <c r="C1272" s="241" t="s">
        <v>31</v>
      </c>
      <c r="D1272" s="267">
        <v>3</v>
      </c>
      <c r="E1272" s="109">
        <v>0</v>
      </c>
      <c r="F1272" s="109">
        <f t="shared" si="116"/>
        <v>0</v>
      </c>
      <c r="G1272" s="109">
        <v>0</v>
      </c>
      <c r="H1272" s="109">
        <f t="shared" si="117"/>
        <v>0</v>
      </c>
      <c r="I1272" s="221">
        <f t="shared" si="114"/>
        <v>0</v>
      </c>
      <c r="J1272" s="252">
        <v>0</v>
      </c>
      <c r="K1272" s="252"/>
      <c r="L1272" s="229"/>
      <c r="M1272" s="229">
        <f t="shared" si="115"/>
        <v>0</v>
      </c>
      <c r="N1272" s="229"/>
      <c r="O1272" s="229"/>
    </row>
    <row r="1273" spans="1:15" ht="15.6" outlineLevel="2" x14ac:dyDescent="0.3">
      <c r="A1273" s="289"/>
      <c r="B1273" s="290" t="s">
        <v>506</v>
      </c>
      <c r="C1273" s="241"/>
      <c r="D1273" s="267"/>
      <c r="E1273" s="109">
        <v>0</v>
      </c>
      <c r="F1273" s="109">
        <f t="shared" si="116"/>
        <v>0</v>
      </c>
      <c r="G1273" s="109">
        <v>0</v>
      </c>
      <c r="H1273" s="109">
        <f t="shared" si="117"/>
        <v>0</v>
      </c>
      <c r="I1273" s="221">
        <f t="shared" si="114"/>
        <v>0</v>
      </c>
      <c r="J1273" s="252">
        <v>0</v>
      </c>
      <c r="K1273" s="252"/>
      <c r="L1273" s="229"/>
      <c r="M1273" s="229">
        <f t="shared" si="115"/>
        <v>0</v>
      </c>
      <c r="N1273" s="229"/>
      <c r="O1273" s="229"/>
    </row>
    <row r="1274" spans="1:15" ht="15.6" outlineLevel="2" x14ac:dyDescent="0.3">
      <c r="A1274" s="289"/>
      <c r="B1274" s="290" t="s">
        <v>507</v>
      </c>
      <c r="C1274" s="241" t="s">
        <v>6890</v>
      </c>
      <c r="D1274" s="267">
        <v>32</v>
      </c>
      <c r="E1274" s="109">
        <v>0</v>
      </c>
      <c r="F1274" s="109">
        <f t="shared" si="116"/>
        <v>0</v>
      </c>
      <c r="G1274" s="109">
        <v>0</v>
      </c>
      <c r="H1274" s="109">
        <f t="shared" si="117"/>
        <v>0</v>
      </c>
      <c r="I1274" s="221">
        <f t="shared" si="114"/>
        <v>0</v>
      </c>
      <c r="J1274" s="252">
        <v>0</v>
      </c>
      <c r="K1274" s="252"/>
      <c r="L1274" s="229"/>
      <c r="M1274" s="229">
        <f t="shared" si="115"/>
        <v>0</v>
      </c>
      <c r="N1274" s="229"/>
      <c r="O1274" s="229"/>
    </row>
    <row r="1275" spans="1:15" ht="15.6" outlineLevel="2" x14ac:dyDescent="0.3">
      <c r="A1275" s="289"/>
      <c r="B1275" s="290" t="s">
        <v>508</v>
      </c>
      <c r="C1275" s="241" t="s">
        <v>6890</v>
      </c>
      <c r="D1275" s="267">
        <v>27</v>
      </c>
      <c r="E1275" s="109">
        <v>0</v>
      </c>
      <c r="F1275" s="109">
        <f t="shared" si="116"/>
        <v>0</v>
      </c>
      <c r="G1275" s="109">
        <v>0</v>
      </c>
      <c r="H1275" s="109">
        <f t="shared" si="117"/>
        <v>0</v>
      </c>
      <c r="I1275" s="221">
        <f t="shared" si="114"/>
        <v>0</v>
      </c>
      <c r="J1275" s="252">
        <v>0</v>
      </c>
      <c r="K1275" s="252"/>
      <c r="L1275" s="229"/>
      <c r="M1275" s="229">
        <f t="shared" si="115"/>
        <v>0</v>
      </c>
      <c r="N1275" s="229"/>
      <c r="O1275" s="229"/>
    </row>
    <row r="1276" spans="1:15" ht="15.6" outlineLevel="2" x14ac:dyDescent="0.3">
      <c r="A1276" s="289"/>
      <c r="B1276" s="290" t="s">
        <v>509</v>
      </c>
      <c r="C1276" s="241" t="s">
        <v>6890</v>
      </c>
      <c r="D1276" s="267">
        <v>15</v>
      </c>
      <c r="E1276" s="109">
        <v>0</v>
      </c>
      <c r="F1276" s="109">
        <f t="shared" si="116"/>
        <v>0</v>
      </c>
      <c r="G1276" s="109">
        <v>0</v>
      </c>
      <c r="H1276" s="109">
        <f t="shared" si="117"/>
        <v>0</v>
      </c>
      <c r="I1276" s="221">
        <f t="shared" si="114"/>
        <v>0</v>
      </c>
      <c r="J1276" s="252">
        <v>0</v>
      </c>
      <c r="K1276" s="252"/>
      <c r="L1276" s="229"/>
      <c r="M1276" s="229">
        <f t="shared" si="115"/>
        <v>0</v>
      </c>
      <c r="N1276" s="229"/>
      <c r="O1276" s="229"/>
    </row>
    <row r="1277" spans="1:15" ht="15.6" outlineLevel="2" x14ac:dyDescent="0.3">
      <c r="A1277" s="289"/>
      <c r="B1277" s="290" t="s">
        <v>510</v>
      </c>
      <c r="C1277" s="241" t="s">
        <v>6890</v>
      </c>
      <c r="D1277" s="267">
        <v>10</v>
      </c>
      <c r="E1277" s="109">
        <v>0</v>
      </c>
      <c r="F1277" s="109">
        <f t="shared" si="116"/>
        <v>0</v>
      </c>
      <c r="G1277" s="109">
        <v>0</v>
      </c>
      <c r="H1277" s="109">
        <f t="shared" si="117"/>
        <v>0</v>
      </c>
      <c r="I1277" s="221">
        <f t="shared" si="114"/>
        <v>0</v>
      </c>
      <c r="J1277" s="252">
        <v>0</v>
      </c>
      <c r="K1277" s="252"/>
      <c r="L1277" s="229"/>
      <c r="M1277" s="229">
        <f t="shared" si="115"/>
        <v>0</v>
      </c>
      <c r="N1277" s="229"/>
      <c r="O1277" s="229"/>
    </row>
    <row r="1278" spans="1:15" ht="15.6" outlineLevel="2" x14ac:dyDescent="0.3">
      <c r="A1278" s="289"/>
      <c r="B1278" s="290" t="s">
        <v>511</v>
      </c>
      <c r="C1278" s="241" t="s">
        <v>31</v>
      </c>
      <c r="D1278" s="267">
        <v>3</v>
      </c>
      <c r="E1278" s="109">
        <v>0</v>
      </c>
      <c r="F1278" s="109">
        <f t="shared" si="116"/>
        <v>0</v>
      </c>
      <c r="G1278" s="109">
        <v>0</v>
      </c>
      <c r="H1278" s="109">
        <f t="shared" si="117"/>
        <v>0</v>
      </c>
      <c r="I1278" s="221">
        <f t="shared" si="114"/>
        <v>0</v>
      </c>
      <c r="J1278" s="252">
        <v>0</v>
      </c>
      <c r="K1278" s="252"/>
      <c r="L1278" s="229"/>
      <c r="M1278" s="229">
        <f t="shared" si="115"/>
        <v>0</v>
      </c>
      <c r="N1278" s="229"/>
      <c r="O1278" s="229"/>
    </row>
    <row r="1279" spans="1:15" ht="15.6" outlineLevel="2" x14ac:dyDescent="0.3">
      <c r="A1279" s="289"/>
      <c r="B1279" s="290" t="s">
        <v>512</v>
      </c>
      <c r="C1279" s="241" t="s">
        <v>31</v>
      </c>
      <c r="D1279" s="267">
        <v>1</v>
      </c>
      <c r="E1279" s="109">
        <v>0</v>
      </c>
      <c r="F1279" s="109">
        <f t="shared" ref="F1279:F1310" si="118">E1279*D1279</f>
        <v>0</v>
      </c>
      <c r="G1279" s="109">
        <v>0</v>
      </c>
      <c r="H1279" s="109">
        <f t="shared" ref="H1279:H1310" si="119">G1279*D1279</f>
        <v>0</v>
      </c>
      <c r="I1279" s="221">
        <f t="shared" si="114"/>
        <v>0</v>
      </c>
      <c r="J1279" s="252">
        <v>0</v>
      </c>
      <c r="K1279" s="252"/>
      <c r="L1279" s="229"/>
      <c r="M1279" s="229">
        <f t="shared" ref="M1279:M1337" si="120">G1279</f>
        <v>0</v>
      </c>
      <c r="N1279" s="229"/>
      <c r="O1279" s="229"/>
    </row>
    <row r="1280" spans="1:15" ht="15.6" outlineLevel="2" x14ac:dyDescent="0.3">
      <c r="A1280" s="289"/>
      <c r="B1280" s="317" t="s">
        <v>772</v>
      </c>
      <c r="C1280" s="241"/>
      <c r="D1280" s="267"/>
      <c r="E1280" s="109">
        <v>0</v>
      </c>
      <c r="F1280" s="109">
        <f t="shared" si="118"/>
        <v>0</v>
      </c>
      <c r="G1280" s="109">
        <v>0</v>
      </c>
      <c r="H1280" s="109">
        <f t="shared" si="119"/>
        <v>0</v>
      </c>
      <c r="I1280" s="221">
        <f t="shared" ref="I1280:I1337" si="121">H1280+F1280</f>
        <v>0</v>
      </c>
      <c r="J1280" s="252">
        <v>0</v>
      </c>
      <c r="K1280" s="252"/>
      <c r="L1280" s="229"/>
      <c r="M1280" s="229">
        <f t="shared" si="120"/>
        <v>0</v>
      </c>
      <c r="N1280" s="229"/>
      <c r="O1280" s="229"/>
    </row>
    <row r="1281" spans="1:15" ht="26.4" outlineLevel="2" x14ac:dyDescent="0.3">
      <c r="A1281" s="289"/>
      <c r="B1281" s="290" t="s">
        <v>502</v>
      </c>
      <c r="C1281" s="241" t="s">
        <v>307</v>
      </c>
      <c r="D1281" s="267">
        <v>1</v>
      </c>
      <c r="E1281" s="109">
        <v>0</v>
      </c>
      <c r="F1281" s="109">
        <f t="shared" si="118"/>
        <v>0</v>
      </c>
      <c r="G1281" s="109">
        <v>0</v>
      </c>
      <c r="H1281" s="109">
        <f t="shared" si="119"/>
        <v>0</v>
      </c>
      <c r="I1281" s="221">
        <f t="shared" si="121"/>
        <v>0</v>
      </c>
      <c r="J1281" s="252">
        <v>0</v>
      </c>
      <c r="K1281" s="252"/>
      <c r="L1281" s="229"/>
      <c r="M1281" s="229">
        <f t="shared" si="120"/>
        <v>0</v>
      </c>
      <c r="N1281" s="229"/>
      <c r="O1281" s="229"/>
    </row>
    <row r="1282" spans="1:15" ht="15.6" outlineLevel="2" x14ac:dyDescent="0.3">
      <c r="A1282" s="289"/>
      <c r="B1282" s="290" t="s">
        <v>503</v>
      </c>
      <c r="C1282" s="241" t="s">
        <v>31</v>
      </c>
      <c r="D1282" s="267">
        <v>2</v>
      </c>
      <c r="E1282" s="109">
        <v>0</v>
      </c>
      <c r="F1282" s="109">
        <f t="shared" si="118"/>
        <v>0</v>
      </c>
      <c r="G1282" s="109">
        <v>0</v>
      </c>
      <c r="H1282" s="109">
        <f t="shared" si="119"/>
        <v>0</v>
      </c>
      <c r="I1282" s="221">
        <f t="shared" si="121"/>
        <v>0</v>
      </c>
      <c r="J1282" s="252">
        <v>0</v>
      </c>
      <c r="K1282" s="252"/>
      <c r="L1282" s="229"/>
      <c r="M1282" s="229">
        <f t="shared" si="120"/>
        <v>0</v>
      </c>
      <c r="N1282" s="229"/>
      <c r="O1282" s="229"/>
    </row>
    <row r="1283" spans="1:15" ht="15.6" outlineLevel="2" x14ac:dyDescent="0.3">
      <c r="A1283" s="289"/>
      <c r="B1283" s="290" t="s">
        <v>503</v>
      </c>
      <c r="C1283" s="241" t="s">
        <v>31</v>
      </c>
      <c r="D1283" s="267">
        <v>2</v>
      </c>
      <c r="E1283" s="109">
        <v>0</v>
      </c>
      <c r="F1283" s="109">
        <f t="shared" si="118"/>
        <v>0</v>
      </c>
      <c r="G1283" s="109">
        <v>0</v>
      </c>
      <c r="H1283" s="109">
        <f t="shared" si="119"/>
        <v>0</v>
      </c>
      <c r="I1283" s="221">
        <f t="shared" si="121"/>
        <v>0</v>
      </c>
      <c r="J1283" s="252">
        <v>0</v>
      </c>
      <c r="K1283" s="252"/>
      <c r="L1283" s="229"/>
      <c r="M1283" s="229">
        <f t="shared" si="120"/>
        <v>0</v>
      </c>
      <c r="N1283" s="229"/>
      <c r="O1283" s="229"/>
    </row>
    <row r="1284" spans="1:15" ht="15.6" outlineLevel="2" x14ac:dyDescent="0.3">
      <c r="A1284" s="289"/>
      <c r="B1284" s="290" t="s">
        <v>504</v>
      </c>
      <c r="C1284" s="241" t="s">
        <v>31</v>
      </c>
      <c r="D1284" s="267">
        <v>1</v>
      </c>
      <c r="E1284" s="109">
        <v>0</v>
      </c>
      <c r="F1284" s="109">
        <f t="shared" si="118"/>
        <v>0</v>
      </c>
      <c r="G1284" s="109">
        <v>0</v>
      </c>
      <c r="H1284" s="109">
        <f t="shared" si="119"/>
        <v>0</v>
      </c>
      <c r="I1284" s="221">
        <f t="shared" si="121"/>
        <v>0</v>
      </c>
      <c r="J1284" s="252">
        <v>0</v>
      </c>
      <c r="K1284" s="252"/>
      <c r="L1284" s="229"/>
      <c r="M1284" s="229">
        <f t="shared" si="120"/>
        <v>0</v>
      </c>
      <c r="N1284" s="229"/>
      <c r="O1284" s="229"/>
    </row>
    <row r="1285" spans="1:15" ht="15.6" outlineLevel="2" x14ac:dyDescent="0.3">
      <c r="A1285" s="289"/>
      <c r="B1285" s="290" t="s">
        <v>505</v>
      </c>
      <c r="C1285" s="241" t="s">
        <v>31</v>
      </c>
      <c r="D1285" s="267">
        <v>4</v>
      </c>
      <c r="E1285" s="109">
        <v>0</v>
      </c>
      <c r="F1285" s="109">
        <f t="shared" si="118"/>
        <v>0</v>
      </c>
      <c r="G1285" s="109">
        <v>0</v>
      </c>
      <c r="H1285" s="109">
        <f t="shared" si="119"/>
        <v>0</v>
      </c>
      <c r="I1285" s="221">
        <f t="shared" si="121"/>
        <v>0</v>
      </c>
      <c r="J1285" s="252">
        <v>0</v>
      </c>
      <c r="K1285" s="252"/>
      <c r="L1285" s="229"/>
      <c r="M1285" s="229">
        <f t="shared" si="120"/>
        <v>0</v>
      </c>
      <c r="N1285" s="229"/>
      <c r="O1285" s="229"/>
    </row>
    <row r="1286" spans="1:15" ht="15.6" outlineLevel="2" x14ac:dyDescent="0.3">
      <c r="A1286" s="289"/>
      <c r="B1286" s="290" t="s">
        <v>506</v>
      </c>
      <c r="C1286" s="241"/>
      <c r="D1286" s="267"/>
      <c r="E1286" s="109">
        <v>0</v>
      </c>
      <c r="F1286" s="109">
        <f t="shared" si="118"/>
        <v>0</v>
      </c>
      <c r="G1286" s="109">
        <v>0</v>
      </c>
      <c r="H1286" s="109">
        <f t="shared" si="119"/>
        <v>0</v>
      </c>
      <c r="I1286" s="221">
        <f t="shared" si="121"/>
        <v>0</v>
      </c>
      <c r="J1286" s="252">
        <v>0</v>
      </c>
      <c r="K1286" s="252"/>
      <c r="L1286" s="229"/>
      <c r="M1286" s="229">
        <f t="shared" si="120"/>
        <v>0</v>
      </c>
      <c r="N1286" s="229"/>
      <c r="O1286" s="229"/>
    </row>
    <row r="1287" spans="1:15" ht="15.6" outlineLevel="2" x14ac:dyDescent="0.3">
      <c r="A1287" s="289"/>
      <c r="B1287" s="290" t="s">
        <v>507</v>
      </c>
      <c r="C1287" s="241" t="s">
        <v>6890</v>
      </c>
      <c r="D1287" s="267">
        <v>22</v>
      </c>
      <c r="E1287" s="109">
        <v>0</v>
      </c>
      <c r="F1287" s="109">
        <f t="shared" si="118"/>
        <v>0</v>
      </c>
      <c r="G1287" s="109">
        <v>0</v>
      </c>
      <c r="H1287" s="109">
        <f t="shared" si="119"/>
        <v>0</v>
      </c>
      <c r="I1287" s="221">
        <f t="shared" si="121"/>
        <v>0</v>
      </c>
      <c r="J1287" s="252">
        <v>0</v>
      </c>
      <c r="K1287" s="252"/>
      <c r="L1287" s="229"/>
      <c r="M1287" s="229">
        <f t="shared" si="120"/>
        <v>0</v>
      </c>
      <c r="N1287" s="229"/>
      <c r="O1287" s="229"/>
    </row>
    <row r="1288" spans="1:15" ht="15.6" outlineLevel="2" x14ac:dyDescent="0.3">
      <c r="A1288" s="289"/>
      <c r="B1288" s="290" t="s">
        <v>508</v>
      </c>
      <c r="C1288" s="241" t="s">
        <v>6890</v>
      </c>
      <c r="D1288" s="267">
        <v>24</v>
      </c>
      <c r="E1288" s="109">
        <v>0</v>
      </c>
      <c r="F1288" s="109">
        <f t="shared" si="118"/>
        <v>0</v>
      </c>
      <c r="G1288" s="109">
        <v>0</v>
      </c>
      <c r="H1288" s="109">
        <f t="shared" si="119"/>
        <v>0</v>
      </c>
      <c r="I1288" s="221">
        <f t="shared" si="121"/>
        <v>0</v>
      </c>
      <c r="J1288" s="252">
        <v>0</v>
      </c>
      <c r="K1288" s="252"/>
      <c r="L1288" s="229"/>
      <c r="M1288" s="229">
        <f t="shared" si="120"/>
        <v>0</v>
      </c>
      <c r="N1288" s="229"/>
      <c r="O1288" s="229"/>
    </row>
    <row r="1289" spans="1:15" ht="15.6" outlineLevel="2" x14ac:dyDescent="0.3">
      <c r="A1289" s="289"/>
      <c r="B1289" s="290" t="s">
        <v>509</v>
      </c>
      <c r="C1289" s="241" t="s">
        <v>6890</v>
      </c>
      <c r="D1289" s="267">
        <v>8</v>
      </c>
      <c r="E1289" s="109">
        <v>0</v>
      </c>
      <c r="F1289" s="109">
        <f t="shared" si="118"/>
        <v>0</v>
      </c>
      <c r="G1289" s="109">
        <v>0</v>
      </c>
      <c r="H1289" s="109">
        <f t="shared" si="119"/>
        <v>0</v>
      </c>
      <c r="I1289" s="221">
        <f t="shared" si="121"/>
        <v>0</v>
      </c>
      <c r="J1289" s="252">
        <v>0</v>
      </c>
      <c r="K1289" s="252"/>
      <c r="L1289" s="229"/>
      <c r="M1289" s="229">
        <f t="shared" si="120"/>
        <v>0</v>
      </c>
      <c r="N1289" s="229"/>
      <c r="O1289" s="229"/>
    </row>
    <row r="1290" spans="1:15" ht="15.6" outlineLevel="2" x14ac:dyDescent="0.3">
      <c r="A1290" s="289"/>
      <c r="B1290" s="290" t="s">
        <v>773</v>
      </c>
      <c r="C1290" s="241" t="s">
        <v>6890</v>
      </c>
      <c r="D1290" s="267">
        <v>10</v>
      </c>
      <c r="E1290" s="109">
        <v>0</v>
      </c>
      <c r="F1290" s="109">
        <f t="shared" si="118"/>
        <v>0</v>
      </c>
      <c r="G1290" s="109">
        <v>0</v>
      </c>
      <c r="H1290" s="109">
        <f t="shared" si="119"/>
        <v>0</v>
      </c>
      <c r="I1290" s="221">
        <f t="shared" si="121"/>
        <v>0</v>
      </c>
      <c r="J1290" s="252">
        <v>0</v>
      </c>
      <c r="K1290" s="252"/>
      <c r="L1290" s="229"/>
      <c r="M1290" s="229">
        <f t="shared" si="120"/>
        <v>0</v>
      </c>
      <c r="N1290" s="229"/>
      <c r="O1290" s="229"/>
    </row>
    <row r="1291" spans="1:15" ht="15.6" outlineLevel="2" x14ac:dyDescent="0.3">
      <c r="A1291" s="289"/>
      <c r="B1291" s="290" t="s">
        <v>511</v>
      </c>
      <c r="C1291" s="241" t="s">
        <v>31</v>
      </c>
      <c r="D1291" s="267">
        <v>4</v>
      </c>
      <c r="E1291" s="109">
        <v>0</v>
      </c>
      <c r="F1291" s="109">
        <f t="shared" si="118"/>
        <v>0</v>
      </c>
      <c r="G1291" s="109">
        <v>0</v>
      </c>
      <c r="H1291" s="109">
        <f t="shared" si="119"/>
        <v>0</v>
      </c>
      <c r="I1291" s="221">
        <f t="shared" si="121"/>
        <v>0</v>
      </c>
      <c r="J1291" s="252">
        <v>0</v>
      </c>
      <c r="K1291" s="252"/>
      <c r="L1291" s="229"/>
      <c r="M1291" s="229">
        <f t="shared" si="120"/>
        <v>0</v>
      </c>
      <c r="N1291" s="229"/>
      <c r="O1291" s="229"/>
    </row>
    <row r="1292" spans="1:15" ht="15.6" outlineLevel="2" x14ac:dyDescent="0.3">
      <c r="A1292" s="289"/>
      <c r="B1292" s="290" t="s">
        <v>512</v>
      </c>
      <c r="C1292" s="241" t="s">
        <v>31</v>
      </c>
      <c r="D1292" s="267">
        <v>1</v>
      </c>
      <c r="E1292" s="109">
        <v>0</v>
      </c>
      <c r="F1292" s="109">
        <f t="shared" si="118"/>
        <v>0</v>
      </c>
      <c r="G1292" s="109">
        <v>0</v>
      </c>
      <c r="H1292" s="109">
        <f t="shared" si="119"/>
        <v>0</v>
      </c>
      <c r="I1292" s="221">
        <f t="shared" si="121"/>
        <v>0</v>
      </c>
      <c r="J1292" s="252">
        <v>0</v>
      </c>
      <c r="K1292" s="252"/>
      <c r="L1292" s="229"/>
      <c r="M1292" s="229">
        <f t="shared" si="120"/>
        <v>0</v>
      </c>
      <c r="N1292" s="229"/>
      <c r="O1292" s="229"/>
    </row>
    <row r="1293" spans="1:15" ht="15.6" outlineLevel="2" x14ac:dyDescent="0.3">
      <c r="A1293" s="289"/>
      <c r="B1293" s="317" t="s">
        <v>774</v>
      </c>
      <c r="C1293" s="241"/>
      <c r="D1293" s="267"/>
      <c r="E1293" s="109">
        <v>0</v>
      </c>
      <c r="F1293" s="109">
        <f t="shared" si="118"/>
        <v>0</v>
      </c>
      <c r="G1293" s="109">
        <v>0</v>
      </c>
      <c r="H1293" s="109">
        <f t="shared" si="119"/>
        <v>0</v>
      </c>
      <c r="I1293" s="221">
        <f t="shared" si="121"/>
        <v>0</v>
      </c>
      <c r="J1293" s="252">
        <v>0</v>
      </c>
      <c r="K1293" s="252"/>
      <c r="L1293" s="229"/>
      <c r="M1293" s="229">
        <f t="shared" si="120"/>
        <v>0</v>
      </c>
      <c r="N1293" s="229"/>
      <c r="O1293" s="229"/>
    </row>
    <row r="1294" spans="1:15" ht="26.4" outlineLevel="2" x14ac:dyDescent="0.3">
      <c r="A1294" s="289"/>
      <c r="B1294" s="290" t="s">
        <v>502</v>
      </c>
      <c r="C1294" s="241" t="s">
        <v>307</v>
      </c>
      <c r="D1294" s="267">
        <v>1</v>
      </c>
      <c r="E1294" s="109">
        <v>0</v>
      </c>
      <c r="F1294" s="109">
        <f t="shared" si="118"/>
        <v>0</v>
      </c>
      <c r="G1294" s="109">
        <v>0</v>
      </c>
      <c r="H1294" s="109">
        <f t="shared" si="119"/>
        <v>0</v>
      </c>
      <c r="I1294" s="221">
        <f t="shared" si="121"/>
        <v>0</v>
      </c>
      <c r="J1294" s="252">
        <v>0</v>
      </c>
      <c r="K1294" s="252"/>
      <c r="L1294" s="229"/>
      <c r="M1294" s="229">
        <f t="shared" si="120"/>
        <v>0</v>
      </c>
      <c r="N1294" s="229"/>
      <c r="O1294" s="229"/>
    </row>
    <row r="1295" spans="1:15" ht="15.6" outlineLevel="2" x14ac:dyDescent="0.3">
      <c r="A1295" s="289"/>
      <c r="B1295" s="290" t="s">
        <v>503</v>
      </c>
      <c r="C1295" s="241" t="s">
        <v>31</v>
      </c>
      <c r="D1295" s="267">
        <v>1</v>
      </c>
      <c r="E1295" s="109">
        <v>0</v>
      </c>
      <c r="F1295" s="109">
        <f t="shared" si="118"/>
        <v>0</v>
      </c>
      <c r="G1295" s="109">
        <v>0</v>
      </c>
      <c r="H1295" s="109">
        <f t="shared" si="119"/>
        <v>0</v>
      </c>
      <c r="I1295" s="221">
        <f t="shared" si="121"/>
        <v>0</v>
      </c>
      <c r="J1295" s="252">
        <v>0</v>
      </c>
      <c r="K1295" s="252"/>
      <c r="L1295" s="229"/>
      <c r="M1295" s="229">
        <f t="shared" si="120"/>
        <v>0</v>
      </c>
      <c r="N1295" s="229"/>
      <c r="O1295" s="229"/>
    </row>
    <row r="1296" spans="1:15" ht="15.6" outlineLevel="2" x14ac:dyDescent="0.3">
      <c r="A1296" s="289"/>
      <c r="B1296" s="290" t="s">
        <v>503</v>
      </c>
      <c r="C1296" s="241" t="s">
        <v>31</v>
      </c>
      <c r="D1296" s="267">
        <v>1</v>
      </c>
      <c r="E1296" s="109">
        <v>0</v>
      </c>
      <c r="F1296" s="109">
        <f t="shared" si="118"/>
        <v>0</v>
      </c>
      <c r="G1296" s="109">
        <v>0</v>
      </c>
      <c r="H1296" s="109">
        <f t="shared" si="119"/>
        <v>0</v>
      </c>
      <c r="I1296" s="221">
        <f t="shared" si="121"/>
        <v>0</v>
      </c>
      <c r="J1296" s="252">
        <v>0</v>
      </c>
      <c r="K1296" s="252"/>
      <c r="L1296" s="229"/>
      <c r="M1296" s="229">
        <f t="shared" si="120"/>
        <v>0</v>
      </c>
      <c r="N1296" s="229"/>
      <c r="O1296" s="229"/>
    </row>
    <row r="1297" spans="1:15" ht="15.6" outlineLevel="2" x14ac:dyDescent="0.3">
      <c r="A1297" s="289"/>
      <c r="B1297" s="290" t="s">
        <v>503</v>
      </c>
      <c r="C1297" s="241" t="s">
        <v>31</v>
      </c>
      <c r="D1297" s="267">
        <v>1</v>
      </c>
      <c r="E1297" s="109">
        <v>0</v>
      </c>
      <c r="F1297" s="109">
        <f t="shared" si="118"/>
        <v>0</v>
      </c>
      <c r="G1297" s="109">
        <v>0</v>
      </c>
      <c r="H1297" s="109">
        <f t="shared" si="119"/>
        <v>0</v>
      </c>
      <c r="I1297" s="221">
        <f t="shared" si="121"/>
        <v>0</v>
      </c>
      <c r="J1297" s="252">
        <v>0</v>
      </c>
      <c r="K1297" s="252"/>
      <c r="L1297" s="229"/>
      <c r="M1297" s="229">
        <f t="shared" si="120"/>
        <v>0</v>
      </c>
      <c r="N1297" s="229"/>
      <c r="O1297" s="229"/>
    </row>
    <row r="1298" spans="1:15" ht="15.6" outlineLevel="2" x14ac:dyDescent="0.3">
      <c r="A1298" s="289"/>
      <c r="B1298" s="290" t="s">
        <v>504</v>
      </c>
      <c r="C1298" s="241" t="s">
        <v>31</v>
      </c>
      <c r="D1298" s="267">
        <v>1</v>
      </c>
      <c r="E1298" s="109">
        <v>0</v>
      </c>
      <c r="F1298" s="109">
        <f t="shared" si="118"/>
        <v>0</v>
      </c>
      <c r="G1298" s="109">
        <v>0</v>
      </c>
      <c r="H1298" s="109">
        <f t="shared" si="119"/>
        <v>0</v>
      </c>
      <c r="I1298" s="221">
        <f t="shared" si="121"/>
        <v>0</v>
      </c>
      <c r="J1298" s="252">
        <v>0</v>
      </c>
      <c r="K1298" s="252"/>
      <c r="L1298" s="229"/>
      <c r="M1298" s="229">
        <f t="shared" si="120"/>
        <v>0</v>
      </c>
      <c r="N1298" s="229"/>
      <c r="O1298" s="229"/>
    </row>
    <row r="1299" spans="1:15" ht="15.6" outlineLevel="2" x14ac:dyDescent="0.3">
      <c r="A1299" s="289"/>
      <c r="B1299" s="290" t="s">
        <v>505</v>
      </c>
      <c r="C1299" s="241" t="s">
        <v>31</v>
      </c>
      <c r="D1299" s="267">
        <v>3</v>
      </c>
      <c r="E1299" s="109">
        <v>0</v>
      </c>
      <c r="F1299" s="109">
        <f t="shared" si="118"/>
        <v>0</v>
      </c>
      <c r="G1299" s="109">
        <v>0</v>
      </c>
      <c r="H1299" s="109">
        <f t="shared" si="119"/>
        <v>0</v>
      </c>
      <c r="I1299" s="221">
        <f t="shared" si="121"/>
        <v>0</v>
      </c>
      <c r="J1299" s="252">
        <v>0</v>
      </c>
      <c r="K1299" s="252"/>
      <c r="L1299" s="229"/>
      <c r="M1299" s="229">
        <f t="shared" si="120"/>
        <v>0</v>
      </c>
      <c r="N1299" s="229"/>
      <c r="O1299" s="229"/>
    </row>
    <row r="1300" spans="1:15" ht="15.6" outlineLevel="2" x14ac:dyDescent="0.3">
      <c r="A1300" s="289"/>
      <c r="B1300" s="290" t="s">
        <v>506</v>
      </c>
      <c r="C1300" s="241"/>
      <c r="D1300" s="267"/>
      <c r="E1300" s="109">
        <v>0</v>
      </c>
      <c r="F1300" s="109">
        <f t="shared" si="118"/>
        <v>0</v>
      </c>
      <c r="G1300" s="109">
        <v>0</v>
      </c>
      <c r="H1300" s="109">
        <f t="shared" si="119"/>
        <v>0</v>
      </c>
      <c r="I1300" s="221">
        <f t="shared" si="121"/>
        <v>0</v>
      </c>
      <c r="J1300" s="252">
        <v>0</v>
      </c>
      <c r="K1300" s="252"/>
      <c r="L1300" s="229"/>
      <c r="M1300" s="229">
        <f t="shared" si="120"/>
        <v>0</v>
      </c>
      <c r="N1300" s="229"/>
      <c r="O1300" s="229"/>
    </row>
    <row r="1301" spans="1:15" ht="15.6" outlineLevel="2" x14ac:dyDescent="0.3">
      <c r="A1301" s="289"/>
      <c r="B1301" s="290" t="s">
        <v>507</v>
      </c>
      <c r="C1301" s="241" t="s">
        <v>6890</v>
      </c>
      <c r="D1301" s="267">
        <v>20</v>
      </c>
      <c r="E1301" s="109">
        <v>0</v>
      </c>
      <c r="F1301" s="109">
        <f t="shared" si="118"/>
        <v>0</v>
      </c>
      <c r="G1301" s="109">
        <v>0</v>
      </c>
      <c r="H1301" s="109">
        <f t="shared" si="119"/>
        <v>0</v>
      </c>
      <c r="I1301" s="221">
        <f t="shared" si="121"/>
        <v>0</v>
      </c>
      <c r="J1301" s="252">
        <v>0</v>
      </c>
      <c r="K1301" s="252"/>
      <c r="L1301" s="229"/>
      <c r="M1301" s="229">
        <f t="shared" si="120"/>
        <v>0</v>
      </c>
      <c r="N1301" s="229"/>
      <c r="O1301" s="229"/>
    </row>
    <row r="1302" spans="1:15" ht="15.6" outlineLevel="2" x14ac:dyDescent="0.3">
      <c r="A1302" s="289"/>
      <c r="B1302" s="290" t="s">
        <v>508</v>
      </c>
      <c r="C1302" s="241" t="s">
        <v>6890</v>
      </c>
      <c r="D1302" s="267">
        <v>35</v>
      </c>
      <c r="E1302" s="109">
        <v>0</v>
      </c>
      <c r="F1302" s="109">
        <f t="shared" si="118"/>
        <v>0</v>
      </c>
      <c r="G1302" s="109">
        <v>0</v>
      </c>
      <c r="H1302" s="109">
        <f t="shared" si="119"/>
        <v>0</v>
      </c>
      <c r="I1302" s="221">
        <f t="shared" si="121"/>
        <v>0</v>
      </c>
      <c r="J1302" s="252">
        <v>0</v>
      </c>
      <c r="K1302" s="252"/>
      <c r="L1302" s="229"/>
      <c r="M1302" s="229">
        <f t="shared" si="120"/>
        <v>0</v>
      </c>
      <c r="N1302" s="229"/>
      <c r="O1302" s="229"/>
    </row>
    <row r="1303" spans="1:15" ht="15.6" outlineLevel="2" x14ac:dyDescent="0.3">
      <c r="A1303" s="289"/>
      <c r="B1303" s="290" t="s">
        <v>510</v>
      </c>
      <c r="C1303" s="241" t="s">
        <v>6890</v>
      </c>
      <c r="D1303" s="267">
        <v>15</v>
      </c>
      <c r="E1303" s="109">
        <v>0</v>
      </c>
      <c r="F1303" s="109">
        <f t="shared" si="118"/>
        <v>0</v>
      </c>
      <c r="G1303" s="109">
        <v>0</v>
      </c>
      <c r="H1303" s="109">
        <f t="shared" si="119"/>
        <v>0</v>
      </c>
      <c r="I1303" s="221">
        <f t="shared" si="121"/>
        <v>0</v>
      </c>
      <c r="J1303" s="252">
        <v>0</v>
      </c>
      <c r="K1303" s="252"/>
      <c r="L1303" s="229"/>
      <c r="M1303" s="229">
        <f t="shared" si="120"/>
        <v>0</v>
      </c>
      <c r="N1303" s="229"/>
      <c r="O1303" s="229"/>
    </row>
    <row r="1304" spans="1:15" ht="15.6" outlineLevel="2" x14ac:dyDescent="0.3">
      <c r="A1304" s="289"/>
      <c r="B1304" s="290" t="s">
        <v>511</v>
      </c>
      <c r="C1304" s="241" t="s">
        <v>31</v>
      </c>
      <c r="D1304" s="267">
        <v>3</v>
      </c>
      <c r="E1304" s="109">
        <v>0</v>
      </c>
      <c r="F1304" s="109">
        <f t="shared" si="118"/>
        <v>0</v>
      </c>
      <c r="G1304" s="109">
        <v>0</v>
      </c>
      <c r="H1304" s="109">
        <f t="shared" si="119"/>
        <v>0</v>
      </c>
      <c r="I1304" s="221">
        <f t="shared" si="121"/>
        <v>0</v>
      </c>
      <c r="J1304" s="252">
        <v>0</v>
      </c>
      <c r="K1304" s="252"/>
      <c r="L1304" s="229"/>
      <c r="M1304" s="229">
        <f t="shared" si="120"/>
        <v>0</v>
      </c>
      <c r="N1304" s="229"/>
      <c r="O1304" s="229"/>
    </row>
    <row r="1305" spans="1:15" ht="15.6" outlineLevel="2" x14ac:dyDescent="0.3">
      <c r="A1305" s="289"/>
      <c r="B1305" s="290" t="s">
        <v>512</v>
      </c>
      <c r="C1305" s="241" t="s">
        <v>31</v>
      </c>
      <c r="D1305" s="267">
        <v>1</v>
      </c>
      <c r="E1305" s="109">
        <v>0</v>
      </c>
      <c r="F1305" s="109">
        <f t="shared" si="118"/>
        <v>0</v>
      </c>
      <c r="G1305" s="109">
        <v>0</v>
      </c>
      <c r="H1305" s="109">
        <f t="shared" si="119"/>
        <v>0</v>
      </c>
      <c r="I1305" s="221">
        <f t="shared" si="121"/>
        <v>0</v>
      </c>
      <c r="J1305" s="252">
        <v>0</v>
      </c>
      <c r="K1305" s="252"/>
      <c r="L1305" s="229"/>
      <c r="M1305" s="229">
        <f t="shared" si="120"/>
        <v>0</v>
      </c>
      <c r="N1305" s="229"/>
      <c r="O1305" s="229"/>
    </row>
    <row r="1306" spans="1:15" ht="15.6" outlineLevel="2" x14ac:dyDescent="0.3">
      <c r="A1306" s="289"/>
      <c r="B1306" s="317" t="s">
        <v>775</v>
      </c>
      <c r="C1306" s="241"/>
      <c r="D1306" s="267"/>
      <c r="E1306" s="109">
        <v>0</v>
      </c>
      <c r="F1306" s="109">
        <f t="shared" si="118"/>
        <v>0</v>
      </c>
      <c r="G1306" s="109">
        <v>0</v>
      </c>
      <c r="H1306" s="109">
        <f t="shared" si="119"/>
        <v>0</v>
      </c>
      <c r="I1306" s="221">
        <f t="shared" si="121"/>
        <v>0</v>
      </c>
      <c r="J1306" s="252">
        <v>0</v>
      </c>
      <c r="K1306" s="252"/>
      <c r="L1306" s="229"/>
      <c r="M1306" s="229">
        <f t="shared" si="120"/>
        <v>0</v>
      </c>
      <c r="N1306" s="229"/>
      <c r="O1306" s="229"/>
    </row>
    <row r="1307" spans="1:15" ht="26.4" outlineLevel="2" x14ac:dyDescent="0.3">
      <c r="A1307" s="289"/>
      <c r="B1307" s="290" t="s">
        <v>502</v>
      </c>
      <c r="C1307" s="241" t="s">
        <v>307</v>
      </c>
      <c r="D1307" s="267">
        <v>1</v>
      </c>
      <c r="E1307" s="109">
        <v>0</v>
      </c>
      <c r="F1307" s="109">
        <f t="shared" si="118"/>
        <v>0</v>
      </c>
      <c r="G1307" s="109">
        <v>0</v>
      </c>
      <c r="H1307" s="109">
        <f t="shared" si="119"/>
        <v>0</v>
      </c>
      <c r="I1307" s="221">
        <f t="shared" si="121"/>
        <v>0</v>
      </c>
      <c r="J1307" s="252">
        <v>0</v>
      </c>
      <c r="K1307" s="252"/>
      <c r="L1307" s="229"/>
      <c r="M1307" s="229">
        <f t="shared" si="120"/>
        <v>0</v>
      </c>
      <c r="N1307" s="229"/>
      <c r="O1307" s="229"/>
    </row>
    <row r="1308" spans="1:15" ht="15.6" outlineLevel="2" x14ac:dyDescent="0.3">
      <c r="A1308" s="289"/>
      <c r="B1308" s="290" t="s">
        <v>503</v>
      </c>
      <c r="C1308" s="241" t="s">
        <v>31</v>
      </c>
      <c r="D1308" s="267">
        <v>2</v>
      </c>
      <c r="E1308" s="109">
        <v>0</v>
      </c>
      <c r="F1308" s="109">
        <f t="shared" si="118"/>
        <v>0</v>
      </c>
      <c r="G1308" s="109">
        <v>0</v>
      </c>
      <c r="H1308" s="109">
        <f t="shared" si="119"/>
        <v>0</v>
      </c>
      <c r="I1308" s="221">
        <f t="shared" si="121"/>
        <v>0</v>
      </c>
      <c r="J1308" s="252">
        <v>0</v>
      </c>
      <c r="K1308" s="252"/>
      <c r="L1308" s="229"/>
      <c r="M1308" s="229">
        <f t="shared" si="120"/>
        <v>0</v>
      </c>
      <c r="N1308" s="229"/>
      <c r="O1308" s="229"/>
    </row>
    <row r="1309" spans="1:15" ht="15.6" outlineLevel="2" x14ac:dyDescent="0.3">
      <c r="A1309" s="289"/>
      <c r="B1309" s="290" t="s">
        <v>503</v>
      </c>
      <c r="C1309" s="241" t="s">
        <v>31</v>
      </c>
      <c r="D1309" s="267">
        <v>1</v>
      </c>
      <c r="E1309" s="109">
        <v>0</v>
      </c>
      <c r="F1309" s="109">
        <f t="shared" si="118"/>
        <v>0</v>
      </c>
      <c r="G1309" s="109">
        <v>0</v>
      </c>
      <c r="H1309" s="109">
        <f t="shared" si="119"/>
        <v>0</v>
      </c>
      <c r="I1309" s="221">
        <f t="shared" si="121"/>
        <v>0</v>
      </c>
      <c r="J1309" s="252">
        <v>0</v>
      </c>
      <c r="K1309" s="252"/>
      <c r="L1309" s="229"/>
      <c r="M1309" s="229">
        <f t="shared" si="120"/>
        <v>0</v>
      </c>
      <c r="N1309" s="229"/>
      <c r="O1309" s="229"/>
    </row>
    <row r="1310" spans="1:15" ht="15.6" outlineLevel="2" x14ac:dyDescent="0.3">
      <c r="A1310" s="289"/>
      <c r="B1310" s="290" t="s">
        <v>504</v>
      </c>
      <c r="C1310" s="241" t="s">
        <v>31</v>
      </c>
      <c r="D1310" s="267">
        <v>1</v>
      </c>
      <c r="E1310" s="109">
        <v>0</v>
      </c>
      <c r="F1310" s="109">
        <f t="shared" si="118"/>
        <v>0</v>
      </c>
      <c r="G1310" s="109">
        <v>0</v>
      </c>
      <c r="H1310" s="109">
        <f t="shared" si="119"/>
        <v>0</v>
      </c>
      <c r="I1310" s="221">
        <f t="shared" si="121"/>
        <v>0</v>
      </c>
      <c r="J1310" s="252">
        <v>0</v>
      </c>
      <c r="K1310" s="252"/>
      <c r="L1310" s="229"/>
      <c r="M1310" s="229">
        <f t="shared" si="120"/>
        <v>0</v>
      </c>
      <c r="N1310" s="229"/>
      <c r="O1310" s="229"/>
    </row>
    <row r="1311" spans="1:15" ht="15.6" outlineLevel="2" x14ac:dyDescent="0.3">
      <c r="A1311" s="289"/>
      <c r="B1311" s="290" t="s">
        <v>505</v>
      </c>
      <c r="C1311" s="241" t="s">
        <v>31</v>
      </c>
      <c r="D1311" s="267">
        <v>3</v>
      </c>
      <c r="E1311" s="109">
        <v>0</v>
      </c>
      <c r="F1311" s="109">
        <f t="shared" ref="F1311:F1337" si="122">E1311*D1311</f>
        <v>0</v>
      </c>
      <c r="G1311" s="109">
        <v>0</v>
      </c>
      <c r="H1311" s="109">
        <f t="shared" ref="H1311:H1337" si="123">G1311*D1311</f>
        <v>0</v>
      </c>
      <c r="I1311" s="221">
        <f t="shared" si="121"/>
        <v>0</v>
      </c>
      <c r="J1311" s="252">
        <v>0</v>
      </c>
      <c r="K1311" s="252"/>
      <c r="L1311" s="229"/>
      <c r="M1311" s="229">
        <f t="shared" si="120"/>
        <v>0</v>
      </c>
      <c r="N1311" s="229"/>
      <c r="O1311" s="229"/>
    </row>
    <row r="1312" spans="1:15" ht="15.6" outlineLevel="2" x14ac:dyDescent="0.3">
      <c r="A1312" s="289"/>
      <c r="B1312" s="290" t="s">
        <v>506</v>
      </c>
      <c r="C1312" s="241"/>
      <c r="D1312" s="267"/>
      <c r="E1312" s="109">
        <v>0</v>
      </c>
      <c r="F1312" s="109">
        <f t="shared" si="122"/>
        <v>0</v>
      </c>
      <c r="G1312" s="109">
        <v>0</v>
      </c>
      <c r="H1312" s="109">
        <f t="shared" si="123"/>
        <v>0</v>
      </c>
      <c r="I1312" s="221">
        <f t="shared" si="121"/>
        <v>0</v>
      </c>
      <c r="J1312" s="252">
        <v>0</v>
      </c>
      <c r="K1312" s="252"/>
      <c r="L1312" s="229"/>
      <c r="M1312" s="229">
        <f t="shared" si="120"/>
        <v>0</v>
      </c>
      <c r="N1312" s="229"/>
      <c r="O1312" s="229"/>
    </row>
    <row r="1313" spans="1:15" ht="15.6" outlineLevel="2" x14ac:dyDescent="0.3">
      <c r="A1313" s="289"/>
      <c r="B1313" s="290" t="s">
        <v>507</v>
      </c>
      <c r="C1313" s="241" t="s">
        <v>6890</v>
      </c>
      <c r="D1313" s="267">
        <v>20</v>
      </c>
      <c r="E1313" s="109">
        <v>0</v>
      </c>
      <c r="F1313" s="109">
        <f t="shared" si="122"/>
        <v>0</v>
      </c>
      <c r="G1313" s="109">
        <v>0</v>
      </c>
      <c r="H1313" s="109">
        <f t="shared" si="123"/>
        <v>0</v>
      </c>
      <c r="I1313" s="221">
        <f t="shared" si="121"/>
        <v>0</v>
      </c>
      <c r="J1313" s="252">
        <v>0</v>
      </c>
      <c r="K1313" s="252"/>
      <c r="L1313" s="229"/>
      <c r="M1313" s="229">
        <f t="shared" si="120"/>
        <v>0</v>
      </c>
      <c r="N1313" s="229"/>
      <c r="O1313" s="229"/>
    </row>
    <row r="1314" spans="1:15" ht="15.6" outlineLevel="2" x14ac:dyDescent="0.3">
      <c r="A1314" s="289"/>
      <c r="B1314" s="290" t="s">
        <v>508</v>
      </c>
      <c r="C1314" s="241" t="s">
        <v>6890</v>
      </c>
      <c r="D1314" s="267">
        <v>35</v>
      </c>
      <c r="E1314" s="109">
        <v>0</v>
      </c>
      <c r="F1314" s="109">
        <f t="shared" si="122"/>
        <v>0</v>
      </c>
      <c r="G1314" s="109">
        <v>0</v>
      </c>
      <c r="H1314" s="109">
        <f t="shared" si="123"/>
        <v>0</v>
      </c>
      <c r="I1314" s="221">
        <f t="shared" si="121"/>
        <v>0</v>
      </c>
      <c r="J1314" s="252">
        <v>0</v>
      </c>
      <c r="K1314" s="252"/>
      <c r="L1314" s="229"/>
      <c r="M1314" s="229">
        <f t="shared" si="120"/>
        <v>0</v>
      </c>
      <c r="N1314" s="229"/>
      <c r="O1314" s="229"/>
    </row>
    <row r="1315" spans="1:15" ht="15.6" outlineLevel="2" x14ac:dyDescent="0.3">
      <c r="A1315" s="289"/>
      <c r="B1315" s="290" t="s">
        <v>510</v>
      </c>
      <c r="C1315" s="241" t="s">
        <v>6890</v>
      </c>
      <c r="D1315" s="267">
        <v>15</v>
      </c>
      <c r="E1315" s="109">
        <v>0</v>
      </c>
      <c r="F1315" s="109">
        <f t="shared" si="122"/>
        <v>0</v>
      </c>
      <c r="G1315" s="109">
        <v>0</v>
      </c>
      <c r="H1315" s="109">
        <f t="shared" si="123"/>
        <v>0</v>
      </c>
      <c r="I1315" s="221">
        <f t="shared" si="121"/>
        <v>0</v>
      </c>
      <c r="J1315" s="252">
        <v>0</v>
      </c>
      <c r="K1315" s="252"/>
      <c r="L1315" s="229"/>
      <c r="M1315" s="229">
        <f t="shared" si="120"/>
        <v>0</v>
      </c>
      <c r="N1315" s="229"/>
      <c r="O1315" s="229"/>
    </row>
    <row r="1316" spans="1:15" ht="15.6" outlineLevel="2" x14ac:dyDescent="0.3">
      <c r="A1316" s="289"/>
      <c r="B1316" s="290" t="s">
        <v>511</v>
      </c>
      <c r="C1316" s="241" t="s">
        <v>31</v>
      </c>
      <c r="D1316" s="267">
        <v>3</v>
      </c>
      <c r="E1316" s="109">
        <v>0</v>
      </c>
      <c r="F1316" s="109">
        <f t="shared" si="122"/>
        <v>0</v>
      </c>
      <c r="G1316" s="109">
        <v>0</v>
      </c>
      <c r="H1316" s="109">
        <f t="shared" si="123"/>
        <v>0</v>
      </c>
      <c r="I1316" s="221">
        <f t="shared" si="121"/>
        <v>0</v>
      </c>
      <c r="J1316" s="252">
        <v>0</v>
      </c>
      <c r="K1316" s="252"/>
      <c r="L1316" s="229"/>
      <c r="M1316" s="229">
        <f t="shared" si="120"/>
        <v>0</v>
      </c>
      <c r="N1316" s="229"/>
      <c r="O1316" s="229"/>
    </row>
    <row r="1317" spans="1:15" ht="15.6" outlineLevel="2" x14ac:dyDescent="0.3">
      <c r="A1317" s="289"/>
      <c r="B1317" s="290" t="s">
        <v>512</v>
      </c>
      <c r="C1317" s="241" t="s">
        <v>31</v>
      </c>
      <c r="D1317" s="267">
        <v>1</v>
      </c>
      <c r="E1317" s="109">
        <v>0</v>
      </c>
      <c r="F1317" s="109">
        <f t="shared" si="122"/>
        <v>0</v>
      </c>
      <c r="G1317" s="109">
        <v>0</v>
      </c>
      <c r="H1317" s="109">
        <f t="shared" si="123"/>
        <v>0</v>
      </c>
      <c r="I1317" s="221">
        <f t="shared" si="121"/>
        <v>0</v>
      </c>
      <c r="J1317" s="252">
        <v>0</v>
      </c>
      <c r="K1317" s="252"/>
      <c r="L1317" s="229"/>
      <c r="M1317" s="229">
        <f t="shared" si="120"/>
        <v>0</v>
      </c>
      <c r="N1317" s="229"/>
      <c r="O1317" s="229"/>
    </row>
    <row r="1318" spans="1:15" ht="15.6" outlineLevel="2" x14ac:dyDescent="0.3">
      <c r="A1318" s="289"/>
      <c r="B1318" s="317" t="s">
        <v>776</v>
      </c>
      <c r="C1318" s="241"/>
      <c r="D1318" s="267"/>
      <c r="E1318" s="109">
        <v>0</v>
      </c>
      <c r="F1318" s="109">
        <f t="shared" si="122"/>
        <v>0</v>
      </c>
      <c r="G1318" s="109">
        <v>0</v>
      </c>
      <c r="H1318" s="109">
        <f t="shared" si="123"/>
        <v>0</v>
      </c>
      <c r="I1318" s="221">
        <f t="shared" si="121"/>
        <v>0</v>
      </c>
      <c r="J1318" s="252">
        <v>0</v>
      </c>
      <c r="K1318" s="252"/>
      <c r="L1318" s="229"/>
      <c r="M1318" s="229">
        <f t="shared" si="120"/>
        <v>0</v>
      </c>
      <c r="N1318" s="229"/>
      <c r="O1318" s="229"/>
    </row>
    <row r="1319" spans="1:15" ht="26.4" outlineLevel="2" x14ac:dyDescent="0.3">
      <c r="A1319" s="289"/>
      <c r="B1319" s="290" t="s">
        <v>502</v>
      </c>
      <c r="C1319" s="241" t="s">
        <v>307</v>
      </c>
      <c r="D1319" s="267">
        <v>1</v>
      </c>
      <c r="E1319" s="109">
        <v>0</v>
      </c>
      <c r="F1319" s="109">
        <f t="shared" si="122"/>
        <v>0</v>
      </c>
      <c r="G1319" s="109">
        <v>0</v>
      </c>
      <c r="H1319" s="109">
        <f t="shared" si="123"/>
        <v>0</v>
      </c>
      <c r="I1319" s="221">
        <f t="shared" si="121"/>
        <v>0</v>
      </c>
      <c r="J1319" s="252">
        <v>0</v>
      </c>
      <c r="K1319" s="252"/>
      <c r="L1319" s="229"/>
      <c r="M1319" s="229">
        <f t="shared" si="120"/>
        <v>0</v>
      </c>
      <c r="N1319" s="229"/>
      <c r="O1319" s="229"/>
    </row>
    <row r="1320" spans="1:15" ht="15.6" outlineLevel="2" x14ac:dyDescent="0.3">
      <c r="A1320" s="289"/>
      <c r="B1320" s="290" t="s">
        <v>503</v>
      </c>
      <c r="C1320" s="241" t="s">
        <v>31</v>
      </c>
      <c r="D1320" s="267">
        <v>3</v>
      </c>
      <c r="E1320" s="109">
        <v>0</v>
      </c>
      <c r="F1320" s="109">
        <f t="shared" si="122"/>
        <v>0</v>
      </c>
      <c r="G1320" s="109">
        <v>0</v>
      </c>
      <c r="H1320" s="109">
        <f t="shared" si="123"/>
        <v>0</v>
      </c>
      <c r="I1320" s="221">
        <f t="shared" si="121"/>
        <v>0</v>
      </c>
      <c r="J1320" s="252">
        <v>0</v>
      </c>
      <c r="K1320" s="252"/>
      <c r="L1320" s="229"/>
      <c r="M1320" s="229">
        <f t="shared" si="120"/>
        <v>0</v>
      </c>
      <c r="N1320" s="229"/>
      <c r="O1320" s="229"/>
    </row>
    <row r="1321" spans="1:15" ht="15.6" outlineLevel="2" x14ac:dyDescent="0.3">
      <c r="A1321" s="289"/>
      <c r="B1321" s="290" t="s">
        <v>504</v>
      </c>
      <c r="C1321" s="241" t="s">
        <v>31</v>
      </c>
      <c r="D1321" s="267">
        <v>1</v>
      </c>
      <c r="E1321" s="109">
        <v>0</v>
      </c>
      <c r="F1321" s="109">
        <f t="shared" si="122"/>
        <v>0</v>
      </c>
      <c r="G1321" s="109">
        <v>0</v>
      </c>
      <c r="H1321" s="109">
        <f t="shared" si="123"/>
        <v>0</v>
      </c>
      <c r="I1321" s="221">
        <f t="shared" si="121"/>
        <v>0</v>
      </c>
      <c r="J1321" s="252">
        <v>0</v>
      </c>
      <c r="K1321" s="252"/>
      <c r="L1321" s="229"/>
      <c r="M1321" s="229">
        <f t="shared" si="120"/>
        <v>0</v>
      </c>
      <c r="N1321" s="229"/>
      <c r="O1321" s="229"/>
    </row>
    <row r="1322" spans="1:15" ht="15.6" outlineLevel="2" x14ac:dyDescent="0.3">
      <c r="A1322" s="289"/>
      <c r="B1322" s="290" t="s">
        <v>505</v>
      </c>
      <c r="C1322" s="241" t="s">
        <v>31</v>
      </c>
      <c r="D1322" s="267">
        <v>3</v>
      </c>
      <c r="E1322" s="109">
        <v>0</v>
      </c>
      <c r="F1322" s="109">
        <f t="shared" si="122"/>
        <v>0</v>
      </c>
      <c r="G1322" s="109">
        <v>0</v>
      </c>
      <c r="H1322" s="109">
        <f t="shared" si="123"/>
        <v>0</v>
      </c>
      <c r="I1322" s="221">
        <f t="shared" si="121"/>
        <v>0</v>
      </c>
      <c r="J1322" s="252">
        <v>0</v>
      </c>
      <c r="K1322" s="252"/>
      <c r="L1322" s="229"/>
      <c r="M1322" s="229">
        <f t="shared" si="120"/>
        <v>0</v>
      </c>
      <c r="N1322" s="229"/>
      <c r="O1322" s="229"/>
    </row>
    <row r="1323" spans="1:15" ht="15.6" outlineLevel="2" x14ac:dyDescent="0.3">
      <c r="A1323" s="289"/>
      <c r="B1323" s="290" t="s">
        <v>506</v>
      </c>
      <c r="C1323" s="241"/>
      <c r="D1323" s="267"/>
      <c r="E1323" s="109">
        <v>0</v>
      </c>
      <c r="F1323" s="109">
        <f t="shared" si="122"/>
        <v>0</v>
      </c>
      <c r="G1323" s="109">
        <v>0</v>
      </c>
      <c r="H1323" s="109">
        <f t="shared" si="123"/>
        <v>0</v>
      </c>
      <c r="I1323" s="221">
        <f t="shared" si="121"/>
        <v>0</v>
      </c>
      <c r="J1323" s="252">
        <v>0</v>
      </c>
      <c r="K1323" s="252"/>
      <c r="L1323" s="229"/>
      <c r="M1323" s="229">
        <f t="shared" si="120"/>
        <v>0</v>
      </c>
      <c r="N1323" s="229"/>
      <c r="O1323" s="229"/>
    </row>
    <row r="1324" spans="1:15" ht="15.6" outlineLevel="2" x14ac:dyDescent="0.3">
      <c r="A1324" s="289"/>
      <c r="B1324" s="290" t="s">
        <v>507</v>
      </c>
      <c r="C1324" s="241" t="s">
        <v>6890</v>
      </c>
      <c r="D1324" s="267">
        <v>20</v>
      </c>
      <c r="E1324" s="109">
        <v>0</v>
      </c>
      <c r="F1324" s="109">
        <f t="shared" si="122"/>
        <v>0</v>
      </c>
      <c r="G1324" s="109">
        <v>0</v>
      </c>
      <c r="H1324" s="109">
        <f t="shared" si="123"/>
        <v>0</v>
      </c>
      <c r="I1324" s="221">
        <f t="shared" si="121"/>
        <v>0</v>
      </c>
      <c r="J1324" s="252">
        <v>0</v>
      </c>
      <c r="K1324" s="252"/>
      <c r="L1324" s="229"/>
      <c r="M1324" s="229">
        <f t="shared" si="120"/>
        <v>0</v>
      </c>
      <c r="N1324" s="229"/>
      <c r="O1324" s="229"/>
    </row>
    <row r="1325" spans="1:15" ht="15.6" outlineLevel="2" x14ac:dyDescent="0.3">
      <c r="A1325" s="289"/>
      <c r="B1325" s="290" t="s">
        <v>508</v>
      </c>
      <c r="C1325" s="241" t="s">
        <v>6890</v>
      </c>
      <c r="D1325" s="267">
        <v>27</v>
      </c>
      <c r="E1325" s="109">
        <v>0</v>
      </c>
      <c r="F1325" s="109">
        <f t="shared" si="122"/>
        <v>0</v>
      </c>
      <c r="G1325" s="109">
        <v>0</v>
      </c>
      <c r="H1325" s="109">
        <f t="shared" si="123"/>
        <v>0</v>
      </c>
      <c r="I1325" s="221">
        <f t="shared" si="121"/>
        <v>0</v>
      </c>
      <c r="J1325" s="252">
        <v>0</v>
      </c>
      <c r="K1325" s="252"/>
      <c r="L1325" s="229"/>
      <c r="M1325" s="229">
        <f t="shared" si="120"/>
        <v>0</v>
      </c>
      <c r="N1325" s="229"/>
      <c r="O1325" s="229"/>
    </row>
    <row r="1326" spans="1:15" ht="15.6" outlineLevel="2" x14ac:dyDescent="0.3">
      <c r="A1326" s="289"/>
      <c r="B1326" s="290" t="s">
        <v>509</v>
      </c>
      <c r="C1326" s="241" t="s">
        <v>6890</v>
      </c>
      <c r="D1326" s="267">
        <v>3</v>
      </c>
      <c r="E1326" s="109">
        <v>0</v>
      </c>
      <c r="F1326" s="109">
        <f t="shared" si="122"/>
        <v>0</v>
      </c>
      <c r="G1326" s="109">
        <v>0</v>
      </c>
      <c r="H1326" s="109">
        <f t="shared" si="123"/>
        <v>0</v>
      </c>
      <c r="I1326" s="221">
        <f t="shared" si="121"/>
        <v>0</v>
      </c>
      <c r="J1326" s="252">
        <v>0</v>
      </c>
      <c r="K1326" s="252"/>
      <c r="L1326" s="229"/>
      <c r="M1326" s="229">
        <f t="shared" si="120"/>
        <v>0</v>
      </c>
      <c r="N1326" s="229"/>
      <c r="O1326" s="229"/>
    </row>
    <row r="1327" spans="1:15" ht="15.6" outlineLevel="2" x14ac:dyDescent="0.3">
      <c r="A1327" s="289"/>
      <c r="B1327" s="290" t="s">
        <v>510</v>
      </c>
      <c r="C1327" s="241" t="s">
        <v>6890</v>
      </c>
      <c r="D1327" s="267">
        <v>10</v>
      </c>
      <c r="E1327" s="109">
        <v>0</v>
      </c>
      <c r="F1327" s="109">
        <f t="shared" si="122"/>
        <v>0</v>
      </c>
      <c r="G1327" s="109">
        <v>0</v>
      </c>
      <c r="H1327" s="109">
        <f t="shared" si="123"/>
        <v>0</v>
      </c>
      <c r="I1327" s="221">
        <f t="shared" si="121"/>
        <v>0</v>
      </c>
      <c r="J1327" s="252">
        <v>0</v>
      </c>
      <c r="K1327" s="252"/>
      <c r="L1327" s="229"/>
      <c r="M1327" s="229">
        <f t="shared" si="120"/>
        <v>0</v>
      </c>
      <c r="N1327" s="229"/>
      <c r="O1327" s="229"/>
    </row>
    <row r="1328" spans="1:15" ht="15.6" outlineLevel="2" x14ac:dyDescent="0.3">
      <c r="A1328" s="289"/>
      <c r="B1328" s="290" t="s">
        <v>511</v>
      </c>
      <c r="C1328" s="241" t="s">
        <v>31</v>
      </c>
      <c r="D1328" s="267">
        <v>3</v>
      </c>
      <c r="E1328" s="109">
        <v>0</v>
      </c>
      <c r="F1328" s="109">
        <f t="shared" si="122"/>
        <v>0</v>
      </c>
      <c r="G1328" s="109">
        <v>0</v>
      </c>
      <c r="H1328" s="109">
        <f t="shared" si="123"/>
        <v>0</v>
      </c>
      <c r="I1328" s="221">
        <f t="shared" si="121"/>
        <v>0</v>
      </c>
      <c r="J1328" s="252">
        <v>0</v>
      </c>
      <c r="K1328" s="252"/>
      <c r="L1328" s="229"/>
      <c r="M1328" s="229">
        <f t="shared" si="120"/>
        <v>0</v>
      </c>
      <c r="N1328" s="229"/>
      <c r="O1328" s="229"/>
    </row>
    <row r="1329" spans="1:15" ht="15.6" outlineLevel="2" x14ac:dyDescent="0.3">
      <c r="A1329" s="289"/>
      <c r="B1329" s="290" t="s">
        <v>512</v>
      </c>
      <c r="C1329" s="241" t="s">
        <v>31</v>
      </c>
      <c r="D1329" s="267">
        <v>1</v>
      </c>
      <c r="E1329" s="109">
        <v>0</v>
      </c>
      <c r="F1329" s="109">
        <f t="shared" si="122"/>
        <v>0</v>
      </c>
      <c r="G1329" s="109">
        <v>0</v>
      </c>
      <c r="H1329" s="109">
        <f t="shared" si="123"/>
        <v>0</v>
      </c>
      <c r="I1329" s="221">
        <f t="shared" si="121"/>
        <v>0</v>
      </c>
      <c r="J1329" s="252">
        <v>0</v>
      </c>
      <c r="K1329" s="252"/>
      <c r="L1329" s="229"/>
      <c r="M1329" s="229">
        <f t="shared" si="120"/>
        <v>0</v>
      </c>
      <c r="N1329" s="229"/>
      <c r="O1329" s="229"/>
    </row>
    <row r="1330" spans="1:15" ht="15.6" outlineLevel="2" x14ac:dyDescent="0.3">
      <c r="A1330" s="289"/>
      <c r="B1330" s="290" t="s">
        <v>6918</v>
      </c>
      <c r="C1330" s="241" t="s">
        <v>307</v>
      </c>
      <c r="D1330" s="267">
        <v>1</v>
      </c>
      <c r="E1330" s="109">
        <v>0</v>
      </c>
      <c r="F1330" s="109">
        <f t="shared" si="122"/>
        <v>0</v>
      </c>
      <c r="G1330" s="109">
        <v>0</v>
      </c>
      <c r="H1330" s="109">
        <f t="shared" si="123"/>
        <v>0</v>
      </c>
      <c r="I1330" s="221">
        <f t="shared" si="121"/>
        <v>0</v>
      </c>
      <c r="J1330" s="252">
        <v>0</v>
      </c>
      <c r="K1330" s="252"/>
      <c r="L1330" s="229"/>
      <c r="M1330" s="229">
        <f t="shared" si="120"/>
        <v>0</v>
      </c>
      <c r="N1330" s="229"/>
      <c r="O1330" s="229"/>
    </row>
    <row r="1331" spans="1:15" ht="15.6" outlineLevel="2" x14ac:dyDescent="0.3">
      <c r="A1331" s="289"/>
      <c r="B1331" s="290"/>
      <c r="C1331" s="241"/>
      <c r="D1331" s="267"/>
      <c r="E1331" s="109">
        <v>0</v>
      </c>
      <c r="F1331" s="109">
        <f t="shared" si="122"/>
        <v>0</v>
      </c>
      <c r="G1331" s="109">
        <v>0</v>
      </c>
      <c r="H1331" s="109">
        <f t="shared" si="123"/>
        <v>0</v>
      </c>
      <c r="I1331" s="221">
        <f t="shared" si="121"/>
        <v>0</v>
      </c>
      <c r="J1331" s="252">
        <v>0</v>
      </c>
      <c r="K1331" s="252"/>
      <c r="L1331" s="229"/>
      <c r="M1331" s="229">
        <f t="shared" si="120"/>
        <v>0</v>
      </c>
      <c r="N1331" s="229"/>
      <c r="O1331" s="229"/>
    </row>
    <row r="1332" spans="1:15" ht="15.6" outlineLevel="2" x14ac:dyDescent="0.3">
      <c r="A1332" s="289"/>
      <c r="B1332" s="290" t="s">
        <v>777</v>
      </c>
      <c r="C1332" s="241" t="s">
        <v>6890</v>
      </c>
      <c r="D1332" s="267">
        <v>67</v>
      </c>
      <c r="E1332" s="109">
        <v>0</v>
      </c>
      <c r="F1332" s="109">
        <f t="shared" si="122"/>
        <v>0</v>
      </c>
      <c r="G1332" s="109">
        <v>0</v>
      </c>
      <c r="H1332" s="109">
        <f t="shared" si="123"/>
        <v>0</v>
      </c>
      <c r="I1332" s="221">
        <f t="shared" si="121"/>
        <v>0</v>
      </c>
      <c r="J1332" s="252">
        <v>0</v>
      </c>
      <c r="K1332" s="252"/>
      <c r="L1332" s="229"/>
      <c r="M1332" s="229">
        <f t="shared" si="120"/>
        <v>0</v>
      </c>
      <c r="N1332" s="229"/>
      <c r="O1332" s="229"/>
    </row>
    <row r="1333" spans="1:15" ht="15.6" outlineLevel="2" x14ac:dyDescent="0.3">
      <c r="A1333" s="289"/>
      <c r="B1333" s="290" t="s">
        <v>778</v>
      </c>
      <c r="C1333" s="241" t="s">
        <v>6890</v>
      </c>
      <c r="D1333" s="267">
        <v>24</v>
      </c>
      <c r="E1333" s="109">
        <v>0</v>
      </c>
      <c r="F1333" s="109">
        <f t="shared" si="122"/>
        <v>0</v>
      </c>
      <c r="G1333" s="109">
        <v>0</v>
      </c>
      <c r="H1333" s="109">
        <f t="shared" si="123"/>
        <v>0</v>
      </c>
      <c r="I1333" s="221">
        <f t="shared" si="121"/>
        <v>0</v>
      </c>
      <c r="J1333" s="252">
        <v>0</v>
      </c>
      <c r="K1333" s="252"/>
      <c r="L1333" s="229"/>
      <c r="M1333" s="229">
        <f t="shared" si="120"/>
        <v>0</v>
      </c>
      <c r="N1333" s="229"/>
      <c r="O1333" s="229"/>
    </row>
    <row r="1334" spans="1:15" ht="15.6" outlineLevel="2" x14ac:dyDescent="0.3">
      <c r="A1334" s="289"/>
      <c r="B1334" s="290" t="s">
        <v>779</v>
      </c>
      <c r="C1334" s="241" t="s">
        <v>6890</v>
      </c>
      <c r="D1334" s="267">
        <v>25</v>
      </c>
      <c r="E1334" s="109">
        <v>0</v>
      </c>
      <c r="F1334" s="109">
        <f t="shared" si="122"/>
        <v>0</v>
      </c>
      <c r="G1334" s="109">
        <v>0</v>
      </c>
      <c r="H1334" s="109">
        <f t="shared" si="123"/>
        <v>0</v>
      </c>
      <c r="I1334" s="221">
        <f t="shared" si="121"/>
        <v>0</v>
      </c>
      <c r="J1334" s="252">
        <v>0</v>
      </c>
      <c r="K1334" s="252"/>
      <c r="L1334" s="229"/>
      <c r="M1334" s="229">
        <f t="shared" si="120"/>
        <v>0</v>
      </c>
      <c r="N1334" s="229"/>
      <c r="O1334" s="229"/>
    </row>
    <row r="1335" spans="1:15" ht="15.6" outlineLevel="2" x14ac:dyDescent="0.3">
      <c r="A1335" s="289"/>
      <c r="B1335" s="290" t="s">
        <v>780</v>
      </c>
      <c r="C1335" s="241" t="s">
        <v>6890</v>
      </c>
      <c r="D1335" s="267">
        <v>17</v>
      </c>
      <c r="E1335" s="109">
        <v>0</v>
      </c>
      <c r="F1335" s="109">
        <f t="shared" si="122"/>
        <v>0</v>
      </c>
      <c r="G1335" s="109">
        <v>0</v>
      </c>
      <c r="H1335" s="109">
        <f t="shared" si="123"/>
        <v>0</v>
      </c>
      <c r="I1335" s="221">
        <f t="shared" si="121"/>
        <v>0</v>
      </c>
      <c r="J1335" s="252">
        <v>0</v>
      </c>
      <c r="K1335" s="252"/>
      <c r="L1335" s="229"/>
      <c r="M1335" s="229">
        <f t="shared" si="120"/>
        <v>0</v>
      </c>
      <c r="N1335" s="229"/>
      <c r="O1335" s="229"/>
    </row>
    <row r="1336" spans="1:15" ht="15.6" outlineLevel="2" x14ac:dyDescent="0.3">
      <c r="A1336" s="289"/>
      <c r="B1336" s="290" t="s">
        <v>6882</v>
      </c>
      <c r="C1336" s="241" t="s">
        <v>6890</v>
      </c>
      <c r="D1336" s="267">
        <v>133</v>
      </c>
      <c r="E1336" s="109">
        <v>0</v>
      </c>
      <c r="F1336" s="109">
        <f t="shared" si="122"/>
        <v>0</v>
      </c>
      <c r="G1336" s="109">
        <v>0</v>
      </c>
      <c r="H1336" s="109">
        <f t="shared" si="123"/>
        <v>0</v>
      </c>
      <c r="I1336" s="221">
        <f t="shared" si="121"/>
        <v>0</v>
      </c>
      <c r="J1336" s="252">
        <v>0</v>
      </c>
      <c r="K1336" s="252"/>
      <c r="L1336" s="229"/>
      <c r="M1336" s="229">
        <f t="shared" si="120"/>
        <v>0</v>
      </c>
      <c r="N1336" s="229"/>
      <c r="O1336" s="229"/>
    </row>
    <row r="1337" spans="1:15" ht="15.6" outlineLevel="1" x14ac:dyDescent="0.3">
      <c r="A1337" s="378"/>
      <c r="B1337" s="349" t="s">
        <v>415</v>
      </c>
      <c r="C1337" s="378" t="s">
        <v>307</v>
      </c>
      <c r="D1337" s="383">
        <v>1</v>
      </c>
      <c r="E1337" s="377">
        <v>738840</v>
      </c>
      <c r="F1337" s="377">
        <f t="shared" si="122"/>
        <v>738840</v>
      </c>
      <c r="G1337" s="377">
        <v>0</v>
      </c>
      <c r="H1337" s="377">
        <f t="shared" si="123"/>
        <v>0</v>
      </c>
      <c r="I1337" s="377">
        <f t="shared" si="121"/>
        <v>738840</v>
      </c>
      <c r="J1337" s="252">
        <v>738840</v>
      </c>
      <c r="K1337" s="252"/>
      <c r="L1337" s="229"/>
      <c r="M1337" s="229">
        <f t="shared" si="120"/>
        <v>0</v>
      </c>
      <c r="N1337" s="229"/>
      <c r="O1337" s="229"/>
    </row>
    <row r="1338" spans="1:15" ht="15.6" x14ac:dyDescent="0.3">
      <c r="A1338" s="339" t="s">
        <v>781</v>
      </c>
      <c r="B1338" s="340" t="s">
        <v>6946</v>
      </c>
      <c r="C1338" s="341"/>
      <c r="D1338" s="342"/>
      <c r="E1338" s="342"/>
      <c r="F1338" s="342">
        <f>SUM(F1339:F1376)</f>
        <v>4059849.4719999996</v>
      </c>
      <c r="G1338" s="342"/>
      <c r="H1338" s="342">
        <f>SUM(H1339:H1376)</f>
        <v>11732552.540000001</v>
      </c>
      <c r="I1338" s="343">
        <f>SUM(I1339:I1376)</f>
        <v>15792402.012</v>
      </c>
      <c r="J1338" s="344"/>
      <c r="K1338" s="344"/>
      <c r="L1338" s="345"/>
      <c r="M1338" s="345"/>
      <c r="N1338" s="345"/>
      <c r="O1338" s="345"/>
    </row>
    <row r="1339" spans="1:15" ht="15.6" outlineLevel="1" x14ac:dyDescent="0.3">
      <c r="A1339" s="120"/>
      <c r="B1339" s="300" t="s">
        <v>665</v>
      </c>
      <c r="C1339" s="117" t="s">
        <v>31</v>
      </c>
      <c r="D1339" s="116">
        <v>19</v>
      </c>
      <c r="E1339" s="109">
        <v>6288</v>
      </c>
      <c r="F1339" s="109">
        <f t="shared" ref="F1339:F1376" si="124">E1339*D1339</f>
        <v>119472</v>
      </c>
      <c r="G1339" s="109">
        <v>39720</v>
      </c>
      <c r="H1339" s="109">
        <f t="shared" ref="H1339:H1376" si="125">G1339*D1339</f>
        <v>754680</v>
      </c>
      <c r="I1339" s="221">
        <f>H1339+F1339</f>
        <v>874152</v>
      </c>
      <c r="J1339" s="148">
        <v>6288</v>
      </c>
      <c r="K1339" s="148">
        <f>'ВСЕ СМЕТЫ КДС'!G7164</f>
        <v>5343.8136824217609</v>
      </c>
      <c r="L1339" s="153">
        <f>((J1339/(K1339/100))-100)/100</f>
        <v>0.17668773158841561</v>
      </c>
      <c r="M1339" s="229">
        <f t="shared" ref="M1339:M1376" si="126">G1339</f>
        <v>39720</v>
      </c>
      <c r="N1339" s="229"/>
      <c r="O1339" s="229"/>
    </row>
    <row r="1340" spans="1:15" ht="15.6" outlineLevel="1" x14ac:dyDescent="0.3">
      <c r="A1340" s="120"/>
      <c r="B1340" s="300" t="s">
        <v>782</v>
      </c>
      <c r="C1340" s="117" t="s">
        <v>31</v>
      </c>
      <c r="D1340" s="116">
        <v>65</v>
      </c>
      <c r="E1340" s="109">
        <v>3144</v>
      </c>
      <c r="F1340" s="109">
        <f t="shared" si="124"/>
        <v>204360</v>
      </c>
      <c r="G1340" s="109">
        <v>11432.2</v>
      </c>
      <c r="H1340" s="109">
        <f t="shared" si="125"/>
        <v>743093</v>
      </c>
      <c r="I1340" s="221">
        <f t="shared" ref="I1340:I1376" si="127">H1340+F1340</f>
        <v>947453</v>
      </c>
      <c r="J1340" s="252">
        <v>3144</v>
      </c>
      <c r="K1340" s="252"/>
      <c r="L1340" s="229"/>
      <c r="M1340" s="229">
        <f t="shared" si="126"/>
        <v>11432.2</v>
      </c>
      <c r="N1340" s="229"/>
      <c r="O1340" s="229"/>
    </row>
    <row r="1341" spans="1:15" ht="15.6" outlineLevel="1" x14ac:dyDescent="0.3">
      <c r="A1341" s="120"/>
      <c r="B1341" s="300" t="s">
        <v>783</v>
      </c>
      <c r="C1341" s="117" t="s">
        <v>31</v>
      </c>
      <c r="D1341" s="116">
        <v>1</v>
      </c>
      <c r="E1341" s="109">
        <v>6288</v>
      </c>
      <c r="F1341" s="109">
        <f t="shared" si="124"/>
        <v>6288</v>
      </c>
      <c r="G1341" s="109">
        <v>48332.700000000004</v>
      </c>
      <c r="H1341" s="109">
        <f t="shared" si="125"/>
        <v>48332.700000000004</v>
      </c>
      <c r="I1341" s="221">
        <f t="shared" si="127"/>
        <v>54620.700000000004</v>
      </c>
      <c r="J1341" s="252">
        <v>6288</v>
      </c>
      <c r="K1341" s="252"/>
      <c r="L1341" s="229"/>
      <c r="M1341" s="229">
        <f t="shared" si="126"/>
        <v>48332.700000000004</v>
      </c>
      <c r="N1341" s="229"/>
      <c r="O1341" s="229"/>
    </row>
    <row r="1342" spans="1:15" ht="15.6" outlineLevel="1" x14ac:dyDescent="0.3">
      <c r="A1342" s="120"/>
      <c r="B1342" s="300" t="s">
        <v>784</v>
      </c>
      <c r="C1342" s="117" t="s">
        <v>31</v>
      </c>
      <c r="D1342" s="116">
        <v>1</v>
      </c>
      <c r="E1342" s="109">
        <v>6288</v>
      </c>
      <c r="F1342" s="109">
        <f t="shared" si="124"/>
        <v>6288</v>
      </c>
      <c r="G1342" s="109">
        <v>51976.6</v>
      </c>
      <c r="H1342" s="109">
        <f t="shared" si="125"/>
        <v>51976.6</v>
      </c>
      <c r="I1342" s="221">
        <f t="shared" si="127"/>
        <v>58264.6</v>
      </c>
      <c r="J1342" s="252">
        <v>6288</v>
      </c>
      <c r="K1342" s="252"/>
      <c r="L1342" s="229"/>
      <c r="M1342" s="229">
        <f t="shared" si="126"/>
        <v>51976.6</v>
      </c>
      <c r="N1342" s="229"/>
      <c r="O1342" s="229"/>
    </row>
    <row r="1343" spans="1:15" ht="15.6" outlineLevel="1" x14ac:dyDescent="0.3">
      <c r="A1343" s="120"/>
      <c r="B1343" s="300" t="s">
        <v>784</v>
      </c>
      <c r="C1343" s="117" t="s">
        <v>31</v>
      </c>
      <c r="D1343" s="116">
        <v>1</v>
      </c>
      <c r="E1343" s="109">
        <v>6288</v>
      </c>
      <c r="F1343" s="109">
        <f t="shared" si="124"/>
        <v>6288</v>
      </c>
      <c r="G1343" s="109">
        <v>51976.6</v>
      </c>
      <c r="H1343" s="109">
        <f t="shared" si="125"/>
        <v>51976.6</v>
      </c>
      <c r="I1343" s="221">
        <f t="shared" si="127"/>
        <v>58264.6</v>
      </c>
      <c r="J1343" s="252">
        <v>6288</v>
      </c>
      <c r="K1343" s="252"/>
      <c r="L1343" s="229"/>
      <c r="M1343" s="229">
        <f t="shared" si="126"/>
        <v>51976.6</v>
      </c>
      <c r="N1343" s="229"/>
      <c r="O1343" s="229"/>
    </row>
    <row r="1344" spans="1:15" ht="15.6" outlineLevel="1" x14ac:dyDescent="0.3">
      <c r="A1344" s="120"/>
      <c r="B1344" s="300" t="s">
        <v>6933</v>
      </c>
      <c r="C1344" s="117" t="s">
        <v>31</v>
      </c>
      <c r="D1344" s="116">
        <v>2</v>
      </c>
      <c r="E1344" s="109">
        <v>6288</v>
      </c>
      <c r="F1344" s="109">
        <f t="shared" si="124"/>
        <v>12576</v>
      </c>
      <c r="G1344" s="109">
        <v>76653.2</v>
      </c>
      <c r="H1344" s="109">
        <f t="shared" si="125"/>
        <v>153306.4</v>
      </c>
      <c r="I1344" s="221">
        <f t="shared" si="127"/>
        <v>165882.4</v>
      </c>
      <c r="J1344" s="252">
        <v>6288</v>
      </c>
      <c r="K1344" s="252"/>
      <c r="L1344" s="229"/>
      <c r="M1344" s="229">
        <f t="shared" si="126"/>
        <v>76653.2</v>
      </c>
      <c r="N1344" s="229"/>
      <c r="O1344" s="229"/>
    </row>
    <row r="1345" spans="1:15" ht="15.6" outlineLevel="1" x14ac:dyDescent="0.3">
      <c r="A1345" s="120"/>
      <c r="B1345" s="300" t="s">
        <v>785</v>
      </c>
      <c r="C1345" s="117" t="s">
        <v>31</v>
      </c>
      <c r="D1345" s="116">
        <v>1</v>
      </c>
      <c r="E1345" s="109">
        <v>6288</v>
      </c>
      <c r="F1345" s="109">
        <f t="shared" si="124"/>
        <v>6288</v>
      </c>
      <c r="G1345" s="109">
        <v>73866</v>
      </c>
      <c r="H1345" s="109">
        <f t="shared" si="125"/>
        <v>73866</v>
      </c>
      <c r="I1345" s="221">
        <f t="shared" si="127"/>
        <v>80154</v>
      </c>
      <c r="J1345" s="252">
        <v>6288</v>
      </c>
      <c r="K1345" s="252"/>
      <c r="L1345" s="229"/>
      <c r="M1345" s="229">
        <f t="shared" si="126"/>
        <v>73866</v>
      </c>
      <c r="N1345" s="229"/>
      <c r="O1345" s="229"/>
    </row>
    <row r="1346" spans="1:15" ht="15.6" outlineLevel="1" x14ac:dyDescent="0.3">
      <c r="A1346" s="120"/>
      <c r="B1346" s="300" t="s">
        <v>786</v>
      </c>
      <c r="C1346" s="117" t="s">
        <v>31</v>
      </c>
      <c r="D1346" s="116">
        <v>1</v>
      </c>
      <c r="E1346" s="109">
        <v>6288</v>
      </c>
      <c r="F1346" s="109">
        <f t="shared" si="124"/>
        <v>6288</v>
      </c>
      <c r="G1346" s="109">
        <v>55684.200000000004</v>
      </c>
      <c r="H1346" s="109">
        <f t="shared" si="125"/>
        <v>55684.200000000004</v>
      </c>
      <c r="I1346" s="221">
        <f t="shared" si="127"/>
        <v>61972.200000000004</v>
      </c>
      <c r="J1346" s="252">
        <v>6288</v>
      </c>
      <c r="K1346" s="252"/>
      <c r="L1346" s="229"/>
      <c r="M1346" s="229">
        <f t="shared" si="126"/>
        <v>55684.200000000004</v>
      </c>
      <c r="N1346" s="229"/>
      <c r="O1346" s="229"/>
    </row>
    <row r="1347" spans="1:15" ht="15.6" outlineLevel="1" x14ac:dyDescent="0.3">
      <c r="A1347" s="120"/>
      <c r="B1347" s="300" t="s">
        <v>787</v>
      </c>
      <c r="C1347" s="117" t="s">
        <v>31</v>
      </c>
      <c r="D1347" s="116">
        <v>32</v>
      </c>
      <c r="E1347" s="109">
        <v>2615</v>
      </c>
      <c r="F1347" s="109">
        <f t="shared" si="124"/>
        <v>83680</v>
      </c>
      <c r="G1347" s="109">
        <v>5902</v>
      </c>
      <c r="H1347" s="109">
        <f t="shared" si="125"/>
        <v>188864</v>
      </c>
      <c r="I1347" s="221">
        <f t="shared" si="127"/>
        <v>272544</v>
      </c>
      <c r="J1347" s="148">
        <v>2615</v>
      </c>
      <c r="K1347" s="148">
        <f>'ВСЕ СМЕТЫ КДС'!G7194</f>
        <v>2013.164184665088</v>
      </c>
      <c r="L1347" s="153">
        <f t="shared" ref="L1347:L1355" si="128">((J1347/(K1347/100))-100)/100</f>
        <v>0.29895018991460659</v>
      </c>
      <c r="M1347" s="228">
        <f t="shared" si="126"/>
        <v>5902</v>
      </c>
      <c r="N1347" s="228">
        <f>'ВСЕ СМЕТЫ КДС'!G7195</f>
        <v>4899.6821909235205</v>
      </c>
      <c r="O1347" s="153">
        <f t="shared" ref="O1347:O1355" si="129">((M1347/(N1347/100))-100)/100</f>
        <v>0.20456792298350224</v>
      </c>
    </row>
    <row r="1348" spans="1:15" ht="15.6" outlineLevel="1" x14ac:dyDescent="0.3">
      <c r="A1348" s="120"/>
      <c r="B1348" s="300" t="s">
        <v>788</v>
      </c>
      <c r="C1348" s="117" t="s">
        <v>188</v>
      </c>
      <c r="D1348" s="116">
        <v>100</v>
      </c>
      <c r="E1348" s="109">
        <v>354</v>
      </c>
      <c r="F1348" s="109">
        <f t="shared" si="124"/>
        <v>35400</v>
      </c>
      <c r="G1348" s="109">
        <v>9430.2000000000007</v>
      </c>
      <c r="H1348" s="109">
        <f t="shared" si="125"/>
        <v>943020.00000000012</v>
      </c>
      <c r="I1348" s="221">
        <f t="shared" si="127"/>
        <v>978420.00000000012</v>
      </c>
      <c r="J1348" s="148">
        <v>354</v>
      </c>
      <c r="K1348" s="148">
        <f>'ВСЕ СМЕТЫ КДС'!G6982</f>
        <v>550.10202331503228</v>
      </c>
      <c r="L1348" s="153">
        <f t="shared" si="128"/>
        <v>-0.35648300679441164</v>
      </c>
      <c r="M1348" s="228">
        <f t="shared" si="126"/>
        <v>9430.2000000000007</v>
      </c>
      <c r="N1348" s="228">
        <f>'ВСЕ СМЕТЫ КДС'!G6984</f>
        <v>7299.687084812047</v>
      </c>
      <c r="O1348" s="153">
        <f t="shared" si="129"/>
        <v>0.29186359503282888</v>
      </c>
    </row>
    <row r="1349" spans="1:15" ht="15.6" outlineLevel="1" x14ac:dyDescent="0.3">
      <c r="A1349" s="120"/>
      <c r="B1349" s="300" t="s">
        <v>789</v>
      </c>
      <c r="C1349" s="117" t="s">
        <v>188</v>
      </c>
      <c r="D1349" s="116">
        <v>610</v>
      </c>
      <c r="E1349" s="109">
        <v>244</v>
      </c>
      <c r="F1349" s="109">
        <f t="shared" si="124"/>
        <v>148840</v>
      </c>
      <c r="G1349" s="109">
        <v>3762.2000000000003</v>
      </c>
      <c r="H1349" s="109">
        <f t="shared" si="125"/>
        <v>2294942</v>
      </c>
      <c r="I1349" s="221">
        <f t="shared" si="127"/>
        <v>2443782</v>
      </c>
      <c r="J1349" s="148">
        <v>244</v>
      </c>
      <c r="K1349" s="148">
        <f>'ВСЕ СМЕТЫ КДС'!G6972</f>
        <v>199.51958347775997</v>
      </c>
      <c r="L1349" s="153">
        <f t="shared" si="128"/>
        <v>0.22293759713666489</v>
      </c>
      <c r="M1349" s="228">
        <f t="shared" si="126"/>
        <v>3762.2000000000003</v>
      </c>
      <c r="N1349" s="228">
        <f>'ВСЕ СМЕТЫ КДС'!G7036</f>
        <v>3190.8959295518121</v>
      </c>
      <c r="O1349" s="153">
        <f t="shared" si="129"/>
        <v>0.17904190016263954</v>
      </c>
    </row>
    <row r="1350" spans="1:15" ht="15.6" outlineLevel="1" x14ac:dyDescent="0.3">
      <c r="A1350" s="120"/>
      <c r="B1350" s="300" t="s">
        <v>790</v>
      </c>
      <c r="C1350" s="117" t="s">
        <v>188</v>
      </c>
      <c r="D1350" s="116">
        <v>260</v>
      </c>
      <c r="E1350" s="109">
        <v>186.02</v>
      </c>
      <c r="F1350" s="109">
        <f t="shared" si="124"/>
        <v>48365.200000000004</v>
      </c>
      <c r="G1350" s="109">
        <v>1500</v>
      </c>
      <c r="H1350" s="109">
        <f t="shared" si="125"/>
        <v>390000</v>
      </c>
      <c r="I1350" s="221">
        <f t="shared" si="127"/>
        <v>438365.2</v>
      </c>
      <c r="J1350" s="148">
        <v>186.02</v>
      </c>
      <c r="K1350" s="148">
        <f>'ВСЕ СМЕТЫ КДС'!G6963</f>
        <v>151.26581595340798</v>
      </c>
      <c r="L1350" s="153">
        <f t="shared" si="128"/>
        <v>0.22975570407326401</v>
      </c>
      <c r="M1350" s="228">
        <v>1500</v>
      </c>
      <c r="N1350" s="228">
        <v>1200</v>
      </c>
      <c r="O1350" s="153">
        <f t="shared" si="129"/>
        <v>0.25</v>
      </c>
    </row>
    <row r="1351" spans="1:15" ht="15.6" outlineLevel="1" x14ac:dyDescent="0.3">
      <c r="A1351" s="120"/>
      <c r="B1351" s="300" t="s">
        <v>791</v>
      </c>
      <c r="C1351" s="117" t="s">
        <v>188</v>
      </c>
      <c r="D1351" s="116">
        <v>1610</v>
      </c>
      <c r="E1351" s="109">
        <v>182</v>
      </c>
      <c r="F1351" s="109">
        <f t="shared" si="124"/>
        <v>293020</v>
      </c>
      <c r="G1351" s="109">
        <v>1086</v>
      </c>
      <c r="H1351" s="109">
        <f t="shared" si="125"/>
        <v>1748460</v>
      </c>
      <c r="I1351" s="221">
        <f t="shared" si="127"/>
        <v>2041480</v>
      </c>
      <c r="J1351" s="148">
        <v>182</v>
      </c>
      <c r="K1351" s="148">
        <f>'ВСЕ СМЕТЫ КДС'!G$6963</f>
        <v>151.26581595340798</v>
      </c>
      <c r="L1351" s="153">
        <f t="shared" si="128"/>
        <v>0.20317997065548896</v>
      </c>
      <c r="M1351" s="228">
        <v>1086</v>
      </c>
      <c r="N1351" s="228">
        <f>'ВСЕ СМЕТЫ КДС'!G6973</f>
        <v>865.06640222569433</v>
      </c>
      <c r="O1351" s="153">
        <f t="shared" si="129"/>
        <v>0.25539495835912079</v>
      </c>
    </row>
    <row r="1352" spans="1:15" ht="15.6" outlineLevel="1" x14ac:dyDescent="0.3">
      <c r="A1352" s="120"/>
      <c r="B1352" s="300" t="s">
        <v>792</v>
      </c>
      <c r="C1352" s="117" t="s">
        <v>188</v>
      </c>
      <c r="D1352" s="116">
        <v>40</v>
      </c>
      <c r="E1352" s="109">
        <v>182</v>
      </c>
      <c r="F1352" s="109">
        <f t="shared" si="124"/>
        <v>7280</v>
      </c>
      <c r="G1352" s="109">
        <v>611</v>
      </c>
      <c r="H1352" s="109">
        <f t="shared" si="125"/>
        <v>24440</v>
      </c>
      <c r="I1352" s="221">
        <f t="shared" si="127"/>
        <v>31720</v>
      </c>
      <c r="J1352" s="148">
        <v>182</v>
      </c>
      <c r="K1352" s="148">
        <f>'ВСЕ СМЕТЫ КДС'!G$6963</f>
        <v>151.26581595340798</v>
      </c>
      <c r="L1352" s="153">
        <f t="shared" si="128"/>
        <v>0.20317997065548896</v>
      </c>
      <c r="M1352" s="228">
        <f t="shared" si="126"/>
        <v>611</v>
      </c>
      <c r="N1352" s="228">
        <f>'ВСЕ СМЕТЫ КДС'!G6968</f>
        <v>511.66949185355304</v>
      </c>
      <c r="O1352" s="153">
        <f t="shared" si="129"/>
        <v>0.19413021438236697</v>
      </c>
    </row>
    <row r="1353" spans="1:15" ht="15.6" outlineLevel="1" x14ac:dyDescent="0.3">
      <c r="A1353" s="120"/>
      <c r="B1353" s="300" t="s">
        <v>793</v>
      </c>
      <c r="C1353" s="117" t="s">
        <v>188</v>
      </c>
      <c r="D1353" s="116">
        <v>760</v>
      </c>
      <c r="E1353" s="109">
        <v>182</v>
      </c>
      <c r="F1353" s="109">
        <f t="shared" si="124"/>
        <v>138320</v>
      </c>
      <c r="G1353" s="109">
        <v>496.6</v>
      </c>
      <c r="H1353" s="109">
        <f t="shared" si="125"/>
        <v>377416</v>
      </c>
      <c r="I1353" s="221">
        <f t="shared" si="127"/>
        <v>515736</v>
      </c>
      <c r="J1353" s="148">
        <v>182</v>
      </c>
      <c r="K1353" s="148">
        <f>'ВСЕ СМЕТЫ КДС'!$G$6963</f>
        <v>151.26581595340798</v>
      </c>
      <c r="L1353" s="153">
        <f t="shared" si="128"/>
        <v>0.20317997065548896</v>
      </c>
      <c r="M1353" s="228">
        <f t="shared" si="126"/>
        <v>496.6</v>
      </c>
      <c r="N1353" s="228">
        <f>'ВСЕ СМЕТЫ КДС'!G7007</f>
        <v>401.66214055454122</v>
      </c>
      <c r="O1353" s="153">
        <f t="shared" si="129"/>
        <v>0.23636247945695374</v>
      </c>
    </row>
    <row r="1354" spans="1:15" ht="15.6" outlineLevel="1" x14ac:dyDescent="0.3">
      <c r="A1354" s="120"/>
      <c r="B1354" s="300" t="s">
        <v>794</v>
      </c>
      <c r="C1354" s="117" t="s">
        <v>188</v>
      </c>
      <c r="D1354" s="116">
        <v>210</v>
      </c>
      <c r="E1354" s="109">
        <v>182</v>
      </c>
      <c r="F1354" s="109">
        <f t="shared" si="124"/>
        <v>38220</v>
      </c>
      <c r="G1354" s="109">
        <v>322.40000000000003</v>
      </c>
      <c r="H1354" s="109">
        <f t="shared" si="125"/>
        <v>67704</v>
      </c>
      <c r="I1354" s="221">
        <f t="shared" si="127"/>
        <v>105924</v>
      </c>
      <c r="J1354" s="148">
        <v>182</v>
      </c>
      <c r="K1354" s="148">
        <f>'ВСЕ СМЕТЫ КДС'!$G$6963</f>
        <v>151.26581595340798</v>
      </c>
      <c r="L1354" s="153">
        <f t="shared" si="128"/>
        <v>0.20317997065548896</v>
      </c>
      <c r="M1354" s="228">
        <f t="shared" si="126"/>
        <v>322.40000000000003</v>
      </c>
      <c r="N1354" s="228">
        <f>'ВСЕ СМЕТЫ КДС'!G7019</f>
        <v>248.60592050392299</v>
      </c>
      <c r="O1354" s="153">
        <f t="shared" si="129"/>
        <v>0.29683154506737736</v>
      </c>
    </row>
    <row r="1355" spans="1:15" ht="15.6" outlineLevel="1" x14ac:dyDescent="0.3">
      <c r="A1355" s="120"/>
      <c r="B1355" s="300" t="s">
        <v>795</v>
      </c>
      <c r="C1355" s="117" t="s">
        <v>188</v>
      </c>
      <c r="D1355" s="116">
        <v>1320</v>
      </c>
      <c r="E1355" s="109">
        <v>182</v>
      </c>
      <c r="F1355" s="109">
        <f t="shared" si="124"/>
        <v>240240</v>
      </c>
      <c r="G1355" s="109">
        <v>184.6</v>
      </c>
      <c r="H1355" s="109">
        <f t="shared" si="125"/>
        <v>243672</v>
      </c>
      <c r="I1355" s="221">
        <f t="shared" si="127"/>
        <v>483912</v>
      </c>
      <c r="J1355" s="148">
        <v>182</v>
      </c>
      <c r="K1355" s="148">
        <f>'ВСЕ СМЕТЫ КДС'!$G$6963</f>
        <v>151.26581595340798</v>
      </c>
      <c r="L1355" s="153">
        <f t="shared" si="128"/>
        <v>0.20317997065548896</v>
      </c>
      <c r="M1355" s="228">
        <f t="shared" si="126"/>
        <v>184.6</v>
      </c>
      <c r="N1355" s="228">
        <f>'ВСЕ СМЕТЫ КДС'!G7002</f>
        <v>149.14180068025831</v>
      </c>
      <c r="O1355" s="153">
        <f t="shared" si="129"/>
        <v>0.23774823126723349</v>
      </c>
    </row>
    <row r="1356" spans="1:15" ht="15.6" outlineLevel="1" x14ac:dyDescent="0.3">
      <c r="A1356" s="120"/>
      <c r="B1356" s="300" t="s">
        <v>796</v>
      </c>
      <c r="C1356" s="117" t="s">
        <v>31</v>
      </c>
      <c r="D1356" s="116">
        <v>20</v>
      </c>
      <c r="E1356" s="109">
        <v>262</v>
      </c>
      <c r="F1356" s="109">
        <f t="shared" si="124"/>
        <v>5240</v>
      </c>
      <c r="G1356" s="109">
        <v>200.20000000000002</v>
      </c>
      <c r="H1356" s="109">
        <f t="shared" si="125"/>
        <v>4004.0000000000005</v>
      </c>
      <c r="I1356" s="221">
        <f t="shared" si="127"/>
        <v>9244</v>
      </c>
      <c r="J1356" s="252">
        <v>262</v>
      </c>
      <c r="K1356" s="252"/>
      <c r="L1356" s="229"/>
      <c r="M1356" s="229">
        <f t="shared" si="126"/>
        <v>200.20000000000002</v>
      </c>
      <c r="N1356" s="229"/>
      <c r="O1356" s="229"/>
    </row>
    <row r="1357" spans="1:15" ht="15.6" outlineLevel="1" x14ac:dyDescent="0.3">
      <c r="A1357" s="120"/>
      <c r="B1357" s="300" t="s">
        <v>796</v>
      </c>
      <c r="C1357" s="117" t="s">
        <v>31</v>
      </c>
      <c r="D1357" s="116">
        <v>250</v>
      </c>
      <c r="E1357" s="109">
        <v>262</v>
      </c>
      <c r="F1357" s="109">
        <f t="shared" si="124"/>
        <v>65500</v>
      </c>
      <c r="G1357" s="109">
        <v>80.600000000000009</v>
      </c>
      <c r="H1357" s="109">
        <f t="shared" si="125"/>
        <v>20150.000000000004</v>
      </c>
      <c r="I1357" s="221">
        <f t="shared" si="127"/>
        <v>85650</v>
      </c>
      <c r="J1357" s="252">
        <v>262</v>
      </c>
      <c r="K1357" s="252"/>
      <c r="L1357" s="229"/>
      <c r="M1357" s="229">
        <f t="shared" si="126"/>
        <v>80.600000000000009</v>
      </c>
      <c r="N1357" s="229"/>
      <c r="O1357" s="229"/>
    </row>
    <row r="1358" spans="1:15" ht="15.6" outlineLevel="1" x14ac:dyDescent="0.3">
      <c r="A1358" s="120"/>
      <c r="B1358" s="300" t="s">
        <v>797</v>
      </c>
      <c r="C1358" s="117" t="s">
        <v>31</v>
      </c>
      <c r="D1358" s="116">
        <v>32</v>
      </c>
      <c r="E1358" s="109">
        <v>131</v>
      </c>
      <c r="F1358" s="109">
        <f t="shared" si="124"/>
        <v>4192</v>
      </c>
      <c r="G1358" s="109">
        <v>3434.6</v>
      </c>
      <c r="H1358" s="109">
        <f t="shared" si="125"/>
        <v>109907.2</v>
      </c>
      <c r="I1358" s="221">
        <f t="shared" si="127"/>
        <v>114099.2</v>
      </c>
      <c r="J1358" s="252">
        <v>131</v>
      </c>
      <c r="K1358" s="252"/>
      <c r="L1358" s="229"/>
      <c r="M1358" s="229">
        <f t="shared" si="126"/>
        <v>3434.6</v>
      </c>
      <c r="N1358" s="229"/>
      <c r="O1358" s="229"/>
    </row>
    <row r="1359" spans="1:15" ht="15.6" outlineLevel="1" x14ac:dyDescent="0.3">
      <c r="A1359" s="120"/>
      <c r="B1359" s="300" t="s">
        <v>798</v>
      </c>
      <c r="C1359" s="117" t="s">
        <v>188</v>
      </c>
      <c r="D1359" s="116">
        <v>636</v>
      </c>
      <c r="E1359" s="109">
        <v>838.40000000000009</v>
      </c>
      <c r="F1359" s="109">
        <f t="shared" si="124"/>
        <v>533222.40000000002</v>
      </c>
      <c r="G1359" s="109">
        <v>1759</v>
      </c>
      <c r="H1359" s="109">
        <f t="shared" si="125"/>
        <v>1118724</v>
      </c>
      <c r="I1359" s="221">
        <f t="shared" si="127"/>
        <v>1651946.4</v>
      </c>
      <c r="J1359" s="148">
        <v>838.40000000000009</v>
      </c>
      <c r="K1359" s="148">
        <f>'ВСЕ СМЕТЫ КДС'!G7298</f>
        <v>652.31339049676797</v>
      </c>
      <c r="L1359" s="153">
        <f>((J1359/(K1359/100))-100)/100</f>
        <v>0.28527179146440373</v>
      </c>
      <c r="M1359" s="228">
        <v>1759</v>
      </c>
      <c r="N1359" s="228">
        <f>'ВСЕ СМЕТЫ КДС'!$G$7302+'ВСЕ СМЕТЫ КДС'!$G$7303</f>
        <v>2147.6637664035843</v>
      </c>
      <c r="O1359" s="153">
        <f>((M1359/(N1359/100))-100)/100</f>
        <v>-0.18097049104405641</v>
      </c>
    </row>
    <row r="1360" spans="1:15" ht="15.6" outlineLevel="1" x14ac:dyDescent="0.3">
      <c r="A1360" s="120"/>
      <c r="B1360" s="300" t="s">
        <v>799</v>
      </c>
      <c r="C1360" s="117" t="s">
        <v>31</v>
      </c>
      <c r="D1360" s="116">
        <v>20</v>
      </c>
      <c r="E1360" s="109">
        <v>1965</v>
      </c>
      <c r="F1360" s="109">
        <f t="shared" si="124"/>
        <v>39300</v>
      </c>
      <c r="G1360" s="109">
        <v>20594.600000000002</v>
      </c>
      <c r="H1360" s="109">
        <f t="shared" si="125"/>
        <v>411892.00000000006</v>
      </c>
      <c r="I1360" s="221">
        <f t="shared" si="127"/>
        <v>451192.00000000006</v>
      </c>
      <c r="J1360" s="252">
        <v>1965</v>
      </c>
      <c r="K1360" s="252"/>
      <c r="L1360" s="229"/>
      <c r="M1360" s="229">
        <f>G1360</f>
        <v>20594.600000000002</v>
      </c>
      <c r="N1360" s="229"/>
      <c r="O1360" s="229"/>
    </row>
    <row r="1361" spans="1:15" ht="26.4" outlineLevel="1" x14ac:dyDescent="0.3">
      <c r="A1361" s="120"/>
      <c r="B1361" s="300" t="s">
        <v>726</v>
      </c>
      <c r="C1361" s="117" t="s">
        <v>188</v>
      </c>
      <c r="D1361" s="116">
        <v>860</v>
      </c>
      <c r="E1361" s="109">
        <v>246</v>
      </c>
      <c r="F1361" s="109">
        <f t="shared" si="124"/>
        <v>211560</v>
      </c>
      <c r="G1361" s="109">
        <v>101</v>
      </c>
      <c r="H1361" s="109">
        <f t="shared" si="125"/>
        <v>86860</v>
      </c>
      <c r="I1361" s="221">
        <f t="shared" si="127"/>
        <v>298420</v>
      </c>
      <c r="J1361" s="148">
        <v>246</v>
      </c>
      <c r="K1361" s="148">
        <f>'ВСЕ СМЕТЫ КДС'!G7200</f>
        <v>239.99382963419134</v>
      </c>
      <c r="L1361" s="153">
        <f>((J1361/(K1361/100))-100)/100</f>
        <v>2.5026353281513564E-2</v>
      </c>
      <c r="M1361" s="228">
        <v>101</v>
      </c>
      <c r="N1361" s="228">
        <f>'ВСЕ СМЕТЫ КДС'!G7203</f>
        <v>98.665805387882372</v>
      </c>
      <c r="O1361" s="153">
        <f>((M1361/(N1361/100))-100)/100</f>
        <v>2.3657584336754384E-2</v>
      </c>
    </row>
    <row r="1362" spans="1:15" ht="15.6" outlineLevel="1" x14ac:dyDescent="0.3">
      <c r="A1362" s="120"/>
      <c r="B1362" s="300" t="s">
        <v>800</v>
      </c>
      <c r="C1362" s="117" t="s">
        <v>31</v>
      </c>
      <c r="D1362" s="116">
        <v>64</v>
      </c>
      <c r="E1362" s="109">
        <v>131</v>
      </c>
      <c r="F1362" s="109">
        <f t="shared" si="124"/>
        <v>8384</v>
      </c>
      <c r="G1362" s="109">
        <v>408.2</v>
      </c>
      <c r="H1362" s="109">
        <f t="shared" si="125"/>
        <v>26124.799999999999</v>
      </c>
      <c r="I1362" s="221">
        <f t="shared" si="127"/>
        <v>34508.800000000003</v>
      </c>
      <c r="J1362" s="252">
        <v>131</v>
      </c>
      <c r="K1362" s="252"/>
      <c r="L1362" s="229"/>
      <c r="M1362" s="229">
        <f t="shared" si="126"/>
        <v>408.2</v>
      </c>
      <c r="N1362" s="229"/>
      <c r="O1362" s="229"/>
    </row>
    <row r="1363" spans="1:15" ht="15.6" outlineLevel="1" x14ac:dyDescent="0.3">
      <c r="A1363" s="120"/>
      <c r="B1363" s="300" t="s">
        <v>728</v>
      </c>
      <c r="C1363" s="117" t="s">
        <v>188</v>
      </c>
      <c r="D1363" s="116">
        <v>400</v>
      </c>
      <c r="E1363" s="109">
        <v>65.5</v>
      </c>
      <c r="F1363" s="109">
        <f t="shared" si="124"/>
        <v>26200</v>
      </c>
      <c r="G1363" s="109">
        <v>166.71200000000002</v>
      </c>
      <c r="H1363" s="109">
        <f t="shared" si="125"/>
        <v>66684.800000000003</v>
      </c>
      <c r="I1363" s="221">
        <f t="shared" si="127"/>
        <v>92884.800000000003</v>
      </c>
      <c r="J1363" s="252">
        <v>65.5</v>
      </c>
      <c r="K1363" s="252"/>
      <c r="L1363" s="229"/>
      <c r="M1363" s="229">
        <f t="shared" si="126"/>
        <v>166.71200000000002</v>
      </c>
      <c r="N1363" s="229"/>
      <c r="O1363" s="229"/>
    </row>
    <row r="1364" spans="1:15" ht="15.6" outlineLevel="1" x14ac:dyDescent="0.3">
      <c r="A1364" s="120"/>
      <c r="B1364" s="300" t="s">
        <v>729</v>
      </c>
      <c r="C1364" s="117" t="s">
        <v>31</v>
      </c>
      <c r="D1364" s="116">
        <v>1240</v>
      </c>
      <c r="E1364" s="109">
        <v>32.75</v>
      </c>
      <c r="F1364" s="109">
        <f t="shared" si="124"/>
        <v>40610</v>
      </c>
      <c r="G1364" s="109">
        <v>36.816000000000003</v>
      </c>
      <c r="H1364" s="109">
        <f t="shared" si="125"/>
        <v>45651.840000000004</v>
      </c>
      <c r="I1364" s="221">
        <f t="shared" si="127"/>
        <v>86261.84</v>
      </c>
      <c r="J1364" s="252">
        <v>32.75</v>
      </c>
      <c r="K1364" s="252"/>
      <c r="L1364" s="229"/>
      <c r="M1364" s="229">
        <f t="shared" si="126"/>
        <v>36.816000000000003</v>
      </c>
      <c r="N1364" s="229"/>
      <c r="O1364" s="229"/>
    </row>
    <row r="1365" spans="1:15" ht="15.6" outlineLevel="1" x14ac:dyDescent="0.3">
      <c r="A1365" s="120"/>
      <c r="B1365" s="300" t="s">
        <v>727</v>
      </c>
      <c r="C1365" s="117" t="s">
        <v>31</v>
      </c>
      <c r="D1365" s="116">
        <v>120</v>
      </c>
      <c r="E1365" s="109">
        <v>262</v>
      </c>
      <c r="F1365" s="109">
        <f t="shared" si="124"/>
        <v>31440</v>
      </c>
      <c r="G1365" s="109">
        <v>681.2</v>
      </c>
      <c r="H1365" s="109">
        <f t="shared" si="125"/>
        <v>81744</v>
      </c>
      <c r="I1365" s="221">
        <f t="shared" si="127"/>
        <v>113184</v>
      </c>
      <c r="J1365" s="252">
        <v>262</v>
      </c>
      <c r="K1365" s="252"/>
      <c r="L1365" s="229"/>
      <c r="M1365" s="229">
        <f t="shared" si="126"/>
        <v>681.2</v>
      </c>
      <c r="N1365" s="229"/>
      <c r="O1365" s="229"/>
    </row>
    <row r="1366" spans="1:15" ht="26.4" outlineLevel="1" x14ac:dyDescent="0.3">
      <c r="A1366" s="120"/>
      <c r="B1366" s="300" t="s">
        <v>801</v>
      </c>
      <c r="C1366" s="117" t="s">
        <v>188</v>
      </c>
      <c r="D1366" s="116">
        <v>10</v>
      </c>
      <c r="E1366" s="109">
        <v>65.5</v>
      </c>
      <c r="F1366" s="109">
        <f t="shared" si="124"/>
        <v>655</v>
      </c>
      <c r="G1366" s="109">
        <v>348.40000000000003</v>
      </c>
      <c r="H1366" s="109">
        <f t="shared" si="125"/>
        <v>3484.0000000000005</v>
      </c>
      <c r="I1366" s="221">
        <f t="shared" si="127"/>
        <v>4139</v>
      </c>
      <c r="J1366" s="252">
        <v>65.5</v>
      </c>
      <c r="K1366" s="252"/>
      <c r="L1366" s="229"/>
      <c r="M1366" s="229">
        <f t="shared" si="126"/>
        <v>348.40000000000003</v>
      </c>
      <c r="N1366" s="229"/>
      <c r="O1366" s="229"/>
    </row>
    <row r="1367" spans="1:15" ht="15.6" outlineLevel="1" x14ac:dyDescent="0.3">
      <c r="A1367" s="120"/>
      <c r="B1367" s="300" t="s">
        <v>732</v>
      </c>
      <c r="C1367" s="117" t="s">
        <v>188</v>
      </c>
      <c r="D1367" s="116">
        <v>1500</v>
      </c>
      <c r="E1367" s="109">
        <v>458.5</v>
      </c>
      <c r="F1367" s="109">
        <f t="shared" si="124"/>
        <v>687750</v>
      </c>
      <c r="G1367" s="109">
        <v>369.2</v>
      </c>
      <c r="H1367" s="109">
        <f t="shared" si="125"/>
        <v>553800</v>
      </c>
      <c r="I1367" s="221">
        <f t="shared" si="127"/>
        <v>1241550</v>
      </c>
      <c r="J1367" s="252">
        <v>458.5</v>
      </c>
      <c r="K1367" s="252"/>
      <c r="L1367" s="229"/>
      <c r="M1367" s="229">
        <f t="shared" si="126"/>
        <v>369.2</v>
      </c>
      <c r="N1367" s="229"/>
      <c r="O1367" s="229"/>
    </row>
    <row r="1368" spans="1:15" ht="15.6" outlineLevel="1" x14ac:dyDescent="0.3">
      <c r="A1368" s="120"/>
      <c r="B1368" s="300" t="s">
        <v>6901</v>
      </c>
      <c r="C1368" s="117" t="s">
        <v>188</v>
      </c>
      <c r="D1368" s="116">
        <v>105</v>
      </c>
      <c r="E1368" s="109">
        <v>458.5</v>
      </c>
      <c r="F1368" s="109">
        <f t="shared" si="124"/>
        <v>48142.5</v>
      </c>
      <c r="G1368" s="109">
        <v>254.8</v>
      </c>
      <c r="H1368" s="109">
        <f t="shared" si="125"/>
        <v>26754</v>
      </c>
      <c r="I1368" s="221">
        <f t="shared" si="127"/>
        <v>74896.5</v>
      </c>
      <c r="J1368" s="252">
        <v>458.5</v>
      </c>
      <c r="K1368" s="252"/>
      <c r="L1368" s="229"/>
      <c r="M1368" s="229">
        <f t="shared" si="126"/>
        <v>254.8</v>
      </c>
      <c r="N1368" s="229"/>
      <c r="O1368" s="229"/>
    </row>
    <row r="1369" spans="1:15" ht="15.6" outlineLevel="1" x14ac:dyDescent="0.3">
      <c r="A1369" s="120"/>
      <c r="B1369" s="300" t="s">
        <v>802</v>
      </c>
      <c r="C1369" s="117" t="s">
        <v>188</v>
      </c>
      <c r="D1369" s="116">
        <v>40</v>
      </c>
      <c r="E1369" s="109">
        <v>1283.8</v>
      </c>
      <c r="F1369" s="109">
        <f t="shared" si="124"/>
        <v>51352</v>
      </c>
      <c r="G1369" s="109">
        <v>2241.2000000000003</v>
      </c>
      <c r="H1369" s="109">
        <f t="shared" si="125"/>
        <v>89648.000000000015</v>
      </c>
      <c r="I1369" s="221">
        <f t="shared" si="127"/>
        <v>141000</v>
      </c>
      <c r="J1369" s="252">
        <v>1283.8</v>
      </c>
      <c r="K1369" s="252"/>
      <c r="L1369" s="229"/>
      <c r="M1369" s="229">
        <f t="shared" si="126"/>
        <v>2241.2000000000003</v>
      </c>
      <c r="N1369" s="229"/>
      <c r="O1369" s="229"/>
    </row>
    <row r="1370" spans="1:15" ht="15.6" outlineLevel="1" x14ac:dyDescent="0.3">
      <c r="A1370" s="120"/>
      <c r="B1370" s="300" t="s">
        <v>803</v>
      </c>
      <c r="C1370" s="117" t="s">
        <v>188</v>
      </c>
      <c r="D1370" s="116">
        <v>780</v>
      </c>
      <c r="E1370" s="109">
        <v>1048</v>
      </c>
      <c r="F1370" s="109">
        <f t="shared" si="124"/>
        <v>817440</v>
      </c>
      <c r="G1370" s="109">
        <v>1084.2</v>
      </c>
      <c r="H1370" s="109">
        <f t="shared" si="125"/>
        <v>845676</v>
      </c>
      <c r="I1370" s="221">
        <f t="shared" si="127"/>
        <v>1663116</v>
      </c>
      <c r="J1370" s="252">
        <v>1048</v>
      </c>
      <c r="K1370" s="252"/>
      <c r="L1370" s="217"/>
      <c r="M1370" s="229">
        <f t="shared" si="126"/>
        <v>1084.2</v>
      </c>
      <c r="N1370" s="229"/>
      <c r="O1370" s="217"/>
    </row>
    <row r="1371" spans="1:15" ht="15.6" outlineLevel="1" x14ac:dyDescent="0.3">
      <c r="A1371" s="120"/>
      <c r="B1371" s="300" t="s">
        <v>804</v>
      </c>
      <c r="C1371" s="117" t="s">
        <v>6820</v>
      </c>
      <c r="D1371" s="116">
        <v>2.7</v>
      </c>
      <c r="E1371" s="109">
        <v>1249.74</v>
      </c>
      <c r="F1371" s="109">
        <f t="shared" si="124"/>
        <v>3374.2980000000002</v>
      </c>
      <c r="G1371" s="109">
        <v>0</v>
      </c>
      <c r="H1371" s="109">
        <f t="shared" si="125"/>
        <v>0</v>
      </c>
      <c r="I1371" s="221">
        <f t="shared" si="127"/>
        <v>3374.2980000000002</v>
      </c>
      <c r="J1371" s="252">
        <v>1249.74</v>
      </c>
      <c r="K1371" s="252"/>
      <c r="L1371" s="229"/>
      <c r="M1371" s="229">
        <f t="shared" si="126"/>
        <v>0</v>
      </c>
      <c r="N1371" s="229"/>
      <c r="O1371" s="229"/>
    </row>
    <row r="1372" spans="1:15" ht="15.6" outlineLevel="1" x14ac:dyDescent="0.3">
      <c r="A1372" s="120"/>
      <c r="B1372" s="300" t="s">
        <v>805</v>
      </c>
      <c r="C1372" s="119" t="s">
        <v>6820</v>
      </c>
      <c r="D1372" s="129">
        <v>1.2</v>
      </c>
      <c r="E1372" s="109">
        <v>1522.22</v>
      </c>
      <c r="F1372" s="109">
        <f t="shared" si="124"/>
        <v>1826.664</v>
      </c>
      <c r="G1372" s="109">
        <v>1092</v>
      </c>
      <c r="H1372" s="109">
        <f t="shared" si="125"/>
        <v>1310.3999999999999</v>
      </c>
      <c r="I1372" s="221">
        <f t="shared" si="127"/>
        <v>3137.0639999999999</v>
      </c>
      <c r="J1372" s="252">
        <v>1522.22</v>
      </c>
      <c r="K1372" s="252"/>
      <c r="L1372" s="229"/>
      <c r="M1372" s="229">
        <f t="shared" si="126"/>
        <v>1092</v>
      </c>
      <c r="N1372" s="229"/>
      <c r="O1372" s="229"/>
    </row>
    <row r="1373" spans="1:15" ht="15.6" outlineLevel="1" x14ac:dyDescent="0.3">
      <c r="A1373" s="120"/>
      <c r="B1373" s="300" t="s">
        <v>6867</v>
      </c>
      <c r="C1373" s="117" t="s">
        <v>6820</v>
      </c>
      <c r="D1373" s="116">
        <v>1.5</v>
      </c>
      <c r="E1373" s="109">
        <v>1249.74</v>
      </c>
      <c r="F1373" s="109">
        <f t="shared" si="124"/>
        <v>1874.6100000000001</v>
      </c>
      <c r="G1373" s="109">
        <v>0</v>
      </c>
      <c r="H1373" s="109">
        <f t="shared" si="125"/>
        <v>0</v>
      </c>
      <c r="I1373" s="221">
        <f t="shared" si="127"/>
        <v>1874.6100000000001</v>
      </c>
      <c r="J1373" s="252">
        <v>1249.74</v>
      </c>
      <c r="K1373" s="252"/>
      <c r="L1373" s="229"/>
      <c r="M1373" s="229">
        <f t="shared" si="126"/>
        <v>0</v>
      </c>
      <c r="N1373" s="229"/>
      <c r="O1373" s="229"/>
    </row>
    <row r="1374" spans="1:15" ht="15.6" outlineLevel="1" x14ac:dyDescent="0.3">
      <c r="A1374" s="120"/>
      <c r="B1374" s="300" t="s">
        <v>806</v>
      </c>
      <c r="C1374" s="117" t="s">
        <v>6820</v>
      </c>
      <c r="D1374" s="116">
        <v>1.2</v>
      </c>
      <c r="E1374" s="109">
        <v>3144</v>
      </c>
      <c r="F1374" s="109">
        <f t="shared" si="124"/>
        <v>3772.7999999999997</v>
      </c>
      <c r="G1374" s="109">
        <v>0</v>
      </c>
      <c r="H1374" s="109">
        <f t="shared" si="125"/>
        <v>0</v>
      </c>
      <c r="I1374" s="221">
        <f t="shared" si="127"/>
        <v>3772.7999999999997</v>
      </c>
      <c r="J1374" s="252">
        <v>3144</v>
      </c>
      <c r="K1374" s="252"/>
      <c r="L1374" s="229"/>
      <c r="M1374" s="229">
        <f t="shared" si="126"/>
        <v>0</v>
      </c>
      <c r="N1374" s="229"/>
      <c r="O1374" s="229"/>
    </row>
    <row r="1375" spans="1:15" ht="15.6" outlineLevel="1" x14ac:dyDescent="0.3">
      <c r="A1375" s="120"/>
      <c r="B1375" s="300" t="s">
        <v>302</v>
      </c>
      <c r="C1375" s="117" t="s">
        <v>307</v>
      </c>
      <c r="D1375" s="116">
        <v>1</v>
      </c>
      <c r="E1375" s="109">
        <v>0</v>
      </c>
      <c r="F1375" s="109">
        <f t="shared" si="124"/>
        <v>0</v>
      </c>
      <c r="G1375" s="109">
        <v>28704</v>
      </c>
      <c r="H1375" s="109">
        <f t="shared" si="125"/>
        <v>28704</v>
      </c>
      <c r="I1375" s="221">
        <f t="shared" si="127"/>
        <v>28704</v>
      </c>
      <c r="J1375" s="252">
        <v>0</v>
      </c>
      <c r="K1375" s="252"/>
      <c r="L1375" s="229"/>
      <c r="M1375" s="229">
        <f t="shared" si="126"/>
        <v>28704</v>
      </c>
      <c r="N1375" s="229"/>
      <c r="O1375" s="229"/>
    </row>
    <row r="1376" spans="1:15" ht="15.6" outlineLevel="1" x14ac:dyDescent="0.3">
      <c r="A1376" s="120"/>
      <c r="B1376" s="300" t="s">
        <v>560</v>
      </c>
      <c r="C1376" s="117" t="s">
        <v>307</v>
      </c>
      <c r="D1376" s="116">
        <v>1</v>
      </c>
      <c r="E1376" s="109">
        <v>76800</v>
      </c>
      <c r="F1376" s="109">
        <f t="shared" si="124"/>
        <v>76800</v>
      </c>
      <c r="G1376" s="109">
        <v>0</v>
      </c>
      <c r="H1376" s="109">
        <f t="shared" si="125"/>
        <v>0</v>
      </c>
      <c r="I1376" s="221">
        <f t="shared" si="127"/>
        <v>76800</v>
      </c>
      <c r="J1376" s="252">
        <v>76800</v>
      </c>
      <c r="K1376" s="252"/>
      <c r="L1376" s="229"/>
      <c r="M1376" s="229">
        <f t="shared" si="126"/>
        <v>0</v>
      </c>
      <c r="N1376" s="229"/>
      <c r="O1376" s="229"/>
    </row>
    <row r="1377" spans="1:15" ht="15.6" x14ac:dyDescent="0.3">
      <c r="A1377" s="339" t="s">
        <v>807</v>
      </c>
      <c r="B1377" s="340" t="s">
        <v>6833</v>
      </c>
      <c r="C1377" s="341"/>
      <c r="D1377" s="342"/>
      <c r="E1377" s="342"/>
      <c r="F1377" s="342">
        <f>SUM(F1378:F1395)</f>
        <v>557498.30000000005</v>
      </c>
      <c r="G1377" s="342"/>
      <c r="H1377" s="342">
        <f>SUM(H1378:H1395)</f>
        <v>1249440.52</v>
      </c>
      <c r="I1377" s="343">
        <f>SUM(I1378:I1395)</f>
        <v>1806938.82</v>
      </c>
      <c r="J1377" s="344"/>
      <c r="K1377" s="344"/>
      <c r="L1377" s="345"/>
      <c r="M1377" s="345"/>
      <c r="N1377" s="345"/>
      <c r="O1377" s="345"/>
    </row>
    <row r="1378" spans="1:15" ht="15.6" outlineLevel="1" x14ac:dyDescent="0.3">
      <c r="A1378" s="120"/>
      <c r="B1378" s="300" t="s">
        <v>665</v>
      </c>
      <c r="C1378" s="117" t="s">
        <v>31</v>
      </c>
      <c r="D1378" s="116">
        <v>1</v>
      </c>
      <c r="E1378" s="109">
        <v>5502</v>
      </c>
      <c r="F1378" s="109">
        <f t="shared" ref="F1378:F1395" si="130">E1378*D1378</f>
        <v>5502</v>
      </c>
      <c r="G1378" s="109">
        <v>87964</v>
      </c>
      <c r="H1378" s="109">
        <f t="shared" ref="H1378:H1395" si="131">G1378*D1378</f>
        <v>87964</v>
      </c>
      <c r="I1378" s="221">
        <f>H1378+F1378</f>
        <v>93466</v>
      </c>
      <c r="J1378" s="252">
        <v>5502</v>
      </c>
      <c r="K1378" s="252"/>
      <c r="L1378" s="229"/>
      <c r="M1378" s="229">
        <f t="shared" ref="M1378:M1395" si="132">G1378</f>
        <v>87964</v>
      </c>
      <c r="N1378" s="229"/>
      <c r="O1378" s="229"/>
    </row>
    <row r="1379" spans="1:15" ht="15.6" outlineLevel="1" x14ac:dyDescent="0.3">
      <c r="A1379" s="120"/>
      <c r="B1379" s="300" t="s">
        <v>665</v>
      </c>
      <c r="C1379" s="117" t="s">
        <v>188</v>
      </c>
      <c r="D1379" s="116">
        <v>70</v>
      </c>
      <c r="E1379" s="109">
        <v>314.40000000000003</v>
      </c>
      <c r="F1379" s="109">
        <f t="shared" si="130"/>
        <v>22008.000000000004</v>
      </c>
      <c r="G1379" s="109">
        <v>2857.4</v>
      </c>
      <c r="H1379" s="109">
        <f t="shared" si="131"/>
        <v>200018</v>
      </c>
      <c r="I1379" s="221">
        <f t="shared" ref="I1379:I1395" si="133">H1379+F1379</f>
        <v>222026</v>
      </c>
      <c r="J1379" s="252">
        <v>314.40000000000003</v>
      </c>
      <c r="K1379" s="252"/>
      <c r="L1379" s="229"/>
      <c r="M1379" s="229">
        <f t="shared" si="132"/>
        <v>2857.4</v>
      </c>
      <c r="N1379" s="229"/>
      <c r="O1379" s="229"/>
    </row>
    <row r="1380" spans="1:15" ht="15.6" outlineLevel="1" x14ac:dyDescent="0.3">
      <c r="A1380" s="120"/>
      <c r="B1380" s="300" t="s">
        <v>723</v>
      </c>
      <c r="C1380" s="117" t="s">
        <v>188</v>
      </c>
      <c r="D1380" s="116">
        <v>15</v>
      </c>
      <c r="E1380" s="109">
        <v>162.44</v>
      </c>
      <c r="F1380" s="109">
        <f t="shared" si="130"/>
        <v>2436.6</v>
      </c>
      <c r="G1380" s="109">
        <v>496.6</v>
      </c>
      <c r="H1380" s="109">
        <f t="shared" si="131"/>
        <v>7449</v>
      </c>
      <c r="I1380" s="221">
        <f t="shared" si="133"/>
        <v>9885.6</v>
      </c>
      <c r="J1380" s="252">
        <v>162.44</v>
      </c>
      <c r="K1380" s="252"/>
      <c r="L1380" s="229"/>
      <c r="M1380" s="229">
        <f t="shared" si="132"/>
        <v>496.6</v>
      </c>
      <c r="N1380" s="229"/>
      <c r="O1380" s="229"/>
    </row>
    <row r="1381" spans="1:15" ht="15.6" outlineLevel="1" x14ac:dyDescent="0.3">
      <c r="A1381" s="120"/>
      <c r="B1381" s="300" t="s">
        <v>723</v>
      </c>
      <c r="C1381" s="117" t="s">
        <v>188</v>
      </c>
      <c r="D1381" s="116">
        <v>350</v>
      </c>
      <c r="E1381" s="109">
        <v>162.44</v>
      </c>
      <c r="F1381" s="109">
        <f t="shared" si="130"/>
        <v>56854</v>
      </c>
      <c r="G1381" s="109">
        <v>434.2</v>
      </c>
      <c r="H1381" s="109">
        <f t="shared" si="131"/>
        <v>151970</v>
      </c>
      <c r="I1381" s="221">
        <f t="shared" si="133"/>
        <v>208824</v>
      </c>
      <c r="J1381" s="252">
        <v>162.44</v>
      </c>
      <c r="K1381" s="252"/>
      <c r="L1381" s="229"/>
      <c r="M1381" s="229">
        <f t="shared" si="132"/>
        <v>434.2</v>
      </c>
      <c r="N1381" s="229"/>
      <c r="O1381" s="229"/>
    </row>
    <row r="1382" spans="1:15" ht="15.6" outlineLevel="1" x14ac:dyDescent="0.3">
      <c r="A1382" s="120"/>
      <c r="B1382" s="300" t="s">
        <v>723</v>
      </c>
      <c r="C1382" s="117" t="s">
        <v>188</v>
      </c>
      <c r="D1382" s="116">
        <v>210</v>
      </c>
      <c r="E1382" s="109">
        <v>162.44</v>
      </c>
      <c r="F1382" s="109">
        <f t="shared" si="130"/>
        <v>34112.400000000001</v>
      </c>
      <c r="G1382" s="109">
        <v>184.6</v>
      </c>
      <c r="H1382" s="109">
        <f t="shared" si="131"/>
        <v>38766</v>
      </c>
      <c r="I1382" s="221">
        <f t="shared" si="133"/>
        <v>72878.399999999994</v>
      </c>
      <c r="J1382" s="252">
        <v>162.44</v>
      </c>
      <c r="K1382" s="252"/>
      <c r="L1382" s="229"/>
      <c r="M1382" s="229">
        <f t="shared" si="132"/>
        <v>184.6</v>
      </c>
      <c r="N1382" s="229"/>
      <c r="O1382" s="229"/>
    </row>
    <row r="1383" spans="1:15" ht="15.6" outlineLevel="1" x14ac:dyDescent="0.3">
      <c r="A1383" s="120"/>
      <c r="B1383" s="300" t="s">
        <v>723</v>
      </c>
      <c r="C1383" s="117" t="s">
        <v>188</v>
      </c>
      <c r="D1383" s="116">
        <v>270</v>
      </c>
      <c r="E1383" s="109">
        <v>162.44</v>
      </c>
      <c r="F1383" s="109">
        <f t="shared" si="130"/>
        <v>43858.8</v>
      </c>
      <c r="G1383" s="109">
        <v>166.92000000000002</v>
      </c>
      <c r="H1383" s="109">
        <f t="shared" si="131"/>
        <v>45068.4</v>
      </c>
      <c r="I1383" s="221">
        <f t="shared" si="133"/>
        <v>88927.200000000012</v>
      </c>
      <c r="J1383" s="252">
        <v>162.44</v>
      </c>
      <c r="K1383" s="252"/>
      <c r="L1383" s="229"/>
      <c r="M1383" s="229">
        <f t="shared" si="132"/>
        <v>166.92000000000002</v>
      </c>
      <c r="N1383" s="229"/>
      <c r="O1383" s="229"/>
    </row>
    <row r="1384" spans="1:15" ht="15.6" outlineLevel="1" x14ac:dyDescent="0.3">
      <c r="A1384" s="120"/>
      <c r="B1384" s="300" t="s">
        <v>672</v>
      </c>
      <c r="C1384" s="117" t="s">
        <v>199</v>
      </c>
      <c r="D1384" s="116">
        <v>300</v>
      </c>
      <c r="E1384" s="109">
        <v>838.40000000000009</v>
      </c>
      <c r="F1384" s="109">
        <f t="shared" si="130"/>
        <v>251520.00000000003</v>
      </c>
      <c r="G1384" s="109">
        <v>1759</v>
      </c>
      <c r="H1384" s="109">
        <f t="shared" si="131"/>
        <v>527700</v>
      </c>
      <c r="I1384" s="221">
        <f t="shared" si="133"/>
        <v>779220</v>
      </c>
      <c r="J1384" s="252">
        <v>838.40000000000009</v>
      </c>
      <c r="K1384" s="252"/>
      <c r="L1384" s="229"/>
      <c r="M1384" s="229">
        <v>1759</v>
      </c>
      <c r="N1384" s="228">
        <f>'ВСЕ СМЕТЫ КДС'!$G$7302+'ВСЕ СМЕТЫ КДС'!$G$7303</f>
        <v>2147.6637664035843</v>
      </c>
      <c r="O1384" s="229"/>
    </row>
    <row r="1385" spans="1:15" ht="26.4" outlineLevel="1" x14ac:dyDescent="0.3">
      <c r="A1385" s="120"/>
      <c r="B1385" s="300" t="s">
        <v>726</v>
      </c>
      <c r="C1385" s="117" t="s">
        <v>31</v>
      </c>
      <c r="D1385" s="116">
        <v>110</v>
      </c>
      <c r="E1385" s="109">
        <v>262</v>
      </c>
      <c r="F1385" s="109">
        <f t="shared" si="130"/>
        <v>28820</v>
      </c>
      <c r="G1385" s="109">
        <v>681.2</v>
      </c>
      <c r="H1385" s="109">
        <f t="shared" si="131"/>
        <v>74932</v>
      </c>
      <c r="I1385" s="221">
        <f t="shared" si="133"/>
        <v>103752</v>
      </c>
      <c r="J1385" s="252">
        <v>262</v>
      </c>
      <c r="K1385" s="252"/>
      <c r="L1385" s="229"/>
      <c r="M1385" s="229">
        <f t="shared" si="132"/>
        <v>681.2</v>
      </c>
      <c r="N1385" s="229"/>
      <c r="O1385" s="229"/>
    </row>
    <row r="1386" spans="1:15" ht="15.6" outlineLevel="1" x14ac:dyDescent="0.3">
      <c r="A1386" s="120"/>
      <c r="B1386" s="300" t="s">
        <v>808</v>
      </c>
      <c r="C1386" s="117" t="s">
        <v>199</v>
      </c>
      <c r="D1386" s="116">
        <v>30</v>
      </c>
      <c r="E1386" s="109">
        <v>52.400000000000006</v>
      </c>
      <c r="F1386" s="109">
        <f t="shared" si="130"/>
        <v>1572.0000000000002</v>
      </c>
      <c r="G1386" s="109">
        <v>130</v>
      </c>
      <c r="H1386" s="109">
        <f t="shared" si="131"/>
        <v>3900</v>
      </c>
      <c r="I1386" s="221">
        <f t="shared" si="133"/>
        <v>5472</v>
      </c>
      <c r="J1386" s="252">
        <v>52.400000000000006</v>
      </c>
      <c r="K1386" s="252"/>
      <c r="L1386" s="229"/>
      <c r="M1386" s="229">
        <f t="shared" si="132"/>
        <v>130</v>
      </c>
      <c r="N1386" s="229"/>
      <c r="O1386" s="229"/>
    </row>
    <row r="1387" spans="1:15" ht="15.6" outlineLevel="1" x14ac:dyDescent="0.3">
      <c r="A1387" s="120"/>
      <c r="B1387" s="300" t="s">
        <v>727</v>
      </c>
      <c r="C1387" s="119" t="s">
        <v>199</v>
      </c>
      <c r="D1387" s="129">
        <v>320</v>
      </c>
      <c r="E1387" s="109">
        <v>45.85</v>
      </c>
      <c r="F1387" s="109">
        <f t="shared" si="130"/>
        <v>14672</v>
      </c>
      <c r="G1387" s="109">
        <v>58.5</v>
      </c>
      <c r="H1387" s="109">
        <f t="shared" si="131"/>
        <v>18720</v>
      </c>
      <c r="I1387" s="221">
        <f t="shared" si="133"/>
        <v>33392</v>
      </c>
      <c r="J1387" s="252">
        <v>45.85</v>
      </c>
      <c r="K1387" s="252"/>
      <c r="L1387" s="229"/>
      <c r="M1387" s="229">
        <f t="shared" si="132"/>
        <v>58.5</v>
      </c>
      <c r="N1387" s="229"/>
      <c r="O1387" s="229"/>
    </row>
    <row r="1388" spans="1:15" ht="15.6" outlineLevel="1" x14ac:dyDescent="0.3">
      <c r="A1388" s="120"/>
      <c r="B1388" s="300"/>
      <c r="C1388" s="119" t="s">
        <v>188</v>
      </c>
      <c r="D1388" s="129">
        <v>100</v>
      </c>
      <c r="E1388" s="109">
        <v>65.5</v>
      </c>
      <c r="F1388" s="109">
        <f t="shared" si="130"/>
        <v>6550</v>
      </c>
      <c r="G1388" s="109">
        <v>166.71200000000002</v>
      </c>
      <c r="H1388" s="109">
        <f t="shared" si="131"/>
        <v>16671.2</v>
      </c>
      <c r="I1388" s="221">
        <f t="shared" si="133"/>
        <v>23221.200000000001</v>
      </c>
      <c r="J1388" s="252">
        <v>65.5</v>
      </c>
      <c r="K1388" s="252"/>
      <c r="L1388" s="229"/>
      <c r="M1388" s="229">
        <f t="shared" si="132"/>
        <v>166.71200000000002</v>
      </c>
      <c r="N1388" s="229"/>
      <c r="O1388" s="229"/>
    </row>
    <row r="1389" spans="1:15" ht="15.6" outlineLevel="1" x14ac:dyDescent="0.3">
      <c r="A1389" s="120"/>
      <c r="B1389" s="300"/>
      <c r="C1389" s="119" t="s">
        <v>31</v>
      </c>
      <c r="D1389" s="129">
        <v>30</v>
      </c>
      <c r="E1389" s="109">
        <v>32.75</v>
      </c>
      <c r="F1389" s="109">
        <f t="shared" si="130"/>
        <v>982.5</v>
      </c>
      <c r="G1389" s="109">
        <v>43.42</v>
      </c>
      <c r="H1389" s="109">
        <f t="shared" si="131"/>
        <v>1302.6000000000001</v>
      </c>
      <c r="I1389" s="221">
        <f t="shared" si="133"/>
        <v>2285.1000000000004</v>
      </c>
      <c r="J1389" s="252">
        <v>32.75</v>
      </c>
      <c r="K1389" s="252"/>
      <c r="L1389" s="229"/>
      <c r="M1389" s="229">
        <f t="shared" si="132"/>
        <v>43.42</v>
      </c>
      <c r="N1389" s="229"/>
      <c r="O1389" s="229"/>
    </row>
    <row r="1390" spans="1:15" ht="15.6" outlineLevel="1" x14ac:dyDescent="0.3">
      <c r="A1390" s="120"/>
      <c r="B1390" s="300"/>
      <c r="C1390" s="119" t="s">
        <v>31</v>
      </c>
      <c r="D1390" s="129">
        <v>420</v>
      </c>
      <c r="E1390" s="109">
        <v>32.75</v>
      </c>
      <c r="F1390" s="109">
        <f t="shared" si="130"/>
        <v>13755</v>
      </c>
      <c r="G1390" s="109">
        <v>36.816000000000003</v>
      </c>
      <c r="H1390" s="109">
        <f t="shared" si="131"/>
        <v>15462.720000000001</v>
      </c>
      <c r="I1390" s="221">
        <f t="shared" si="133"/>
        <v>29217.72</v>
      </c>
      <c r="J1390" s="252">
        <v>32.75</v>
      </c>
      <c r="K1390" s="252"/>
      <c r="L1390" s="229"/>
      <c r="M1390" s="229">
        <f t="shared" si="132"/>
        <v>36.816000000000003</v>
      </c>
      <c r="N1390" s="229"/>
      <c r="O1390" s="229"/>
    </row>
    <row r="1391" spans="1:15" ht="15.6" outlineLevel="1" x14ac:dyDescent="0.3">
      <c r="A1391" s="120"/>
      <c r="B1391" s="300" t="s">
        <v>728</v>
      </c>
      <c r="C1391" s="117" t="s">
        <v>31</v>
      </c>
      <c r="D1391" s="116">
        <v>1</v>
      </c>
      <c r="E1391" s="109">
        <v>1965</v>
      </c>
      <c r="F1391" s="109">
        <f t="shared" si="130"/>
        <v>1965</v>
      </c>
      <c r="G1391" s="109">
        <v>20594.600000000002</v>
      </c>
      <c r="H1391" s="109">
        <f t="shared" si="131"/>
        <v>20594.600000000002</v>
      </c>
      <c r="I1391" s="221">
        <f t="shared" si="133"/>
        <v>22559.600000000002</v>
      </c>
      <c r="J1391" s="252">
        <v>1965</v>
      </c>
      <c r="K1391" s="252"/>
      <c r="L1391" s="229"/>
      <c r="M1391" s="229">
        <f t="shared" si="132"/>
        <v>20594.600000000002</v>
      </c>
      <c r="N1391" s="229"/>
      <c r="O1391" s="229"/>
    </row>
    <row r="1392" spans="1:15" ht="15.6" outlineLevel="1" x14ac:dyDescent="0.3">
      <c r="A1392" s="120"/>
      <c r="B1392" s="300" t="s">
        <v>729</v>
      </c>
      <c r="C1392" s="117" t="s">
        <v>31</v>
      </c>
      <c r="D1392" s="116">
        <v>15</v>
      </c>
      <c r="E1392" s="109">
        <v>262</v>
      </c>
      <c r="F1392" s="109">
        <f t="shared" si="130"/>
        <v>3930</v>
      </c>
      <c r="G1392" s="109">
        <v>109.2</v>
      </c>
      <c r="H1392" s="109">
        <f t="shared" si="131"/>
        <v>1638</v>
      </c>
      <c r="I1392" s="221">
        <f t="shared" si="133"/>
        <v>5568</v>
      </c>
      <c r="J1392" s="252">
        <v>262</v>
      </c>
      <c r="K1392" s="252"/>
      <c r="L1392" s="229"/>
      <c r="M1392" s="229">
        <f t="shared" si="132"/>
        <v>109.2</v>
      </c>
      <c r="N1392" s="229"/>
      <c r="O1392" s="229"/>
    </row>
    <row r="1393" spans="1:15" ht="15.6" outlineLevel="1" x14ac:dyDescent="0.3">
      <c r="A1393" s="120"/>
      <c r="B1393" s="300" t="s">
        <v>730</v>
      </c>
      <c r="C1393" s="117" t="s">
        <v>188</v>
      </c>
      <c r="D1393" s="116">
        <v>20</v>
      </c>
      <c r="E1393" s="109">
        <v>1048</v>
      </c>
      <c r="F1393" s="109">
        <f t="shared" si="130"/>
        <v>20960</v>
      </c>
      <c r="G1393" s="109">
        <v>1084.2</v>
      </c>
      <c r="H1393" s="109">
        <f t="shared" si="131"/>
        <v>21684</v>
      </c>
      <c r="I1393" s="221">
        <f t="shared" si="133"/>
        <v>42644</v>
      </c>
      <c r="J1393" s="252">
        <v>1048</v>
      </c>
      <c r="K1393" s="252"/>
      <c r="L1393" s="229"/>
      <c r="M1393" s="229">
        <f t="shared" si="132"/>
        <v>1084.2</v>
      </c>
      <c r="N1393" s="229"/>
      <c r="O1393" s="229"/>
    </row>
    <row r="1394" spans="1:15" ht="15.6" outlineLevel="1" x14ac:dyDescent="0.3">
      <c r="A1394" s="120"/>
      <c r="B1394" s="300" t="s">
        <v>302</v>
      </c>
      <c r="C1394" s="117" t="s">
        <v>307</v>
      </c>
      <c r="D1394" s="116">
        <v>1</v>
      </c>
      <c r="E1394" s="109">
        <v>0</v>
      </c>
      <c r="F1394" s="109">
        <f t="shared" si="130"/>
        <v>0</v>
      </c>
      <c r="G1394" s="109">
        <v>15600</v>
      </c>
      <c r="H1394" s="109">
        <f t="shared" si="131"/>
        <v>15600</v>
      </c>
      <c r="I1394" s="221">
        <f t="shared" si="133"/>
        <v>15600</v>
      </c>
      <c r="J1394" s="252">
        <v>0</v>
      </c>
      <c r="K1394" s="252"/>
      <c r="L1394" s="229"/>
      <c r="M1394" s="229">
        <f t="shared" si="132"/>
        <v>15600</v>
      </c>
      <c r="N1394" s="229"/>
      <c r="O1394" s="229"/>
    </row>
    <row r="1395" spans="1:15" ht="15.6" outlineLevel="1" x14ac:dyDescent="0.3">
      <c r="A1395" s="120"/>
      <c r="B1395" s="300" t="s">
        <v>560</v>
      </c>
      <c r="C1395" s="117" t="s">
        <v>307</v>
      </c>
      <c r="D1395" s="116">
        <v>1</v>
      </c>
      <c r="E1395" s="109">
        <v>48000</v>
      </c>
      <c r="F1395" s="109">
        <f t="shared" si="130"/>
        <v>48000</v>
      </c>
      <c r="G1395" s="109">
        <v>0</v>
      </c>
      <c r="H1395" s="109">
        <f t="shared" si="131"/>
        <v>0</v>
      </c>
      <c r="I1395" s="221">
        <f t="shared" si="133"/>
        <v>48000</v>
      </c>
      <c r="J1395" s="252">
        <v>48000</v>
      </c>
      <c r="K1395" s="252"/>
      <c r="L1395" s="229"/>
      <c r="M1395" s="229">
        <f t="shared" si="132"/>
        <v>0</v>
      </c>
      <c r="N1395" s="229"/>
      <c r="O1395" s="229"/>
    </row>
    <row r="1396" spans="1:15" ht="15.6" x14ac:dyDescent="0.3">
      <c r="A1396" s="339" t="s">
        <v>809</v>
      </c>
      <c r="B1396" s="340" t="s">
        <v>810</v>
      </c>
      <c r="C1396" s="341"/>
      <c r="D1396" s="342"/>
      <c r="E1396" s="342"/>
      <c r="F1396" s="342">
        <f>SUM(F1397:F1442)</f>
        <v>5968365.7944</v>
      </c>
      <c r="G1396" s="342"/>
      <c r="H1396" s="342">
        <f>SUM(H1397:H1442)</f>
        <v>11061320.059999999</v>
      </c>
      <c r="I1396" s="343">
        <f>SUM(I1397:I1442)</f>
        <v>17029685.854400001</v>
      </c>
      <c r="J1396" s="344"/>
      <c r="K1396" s="344"/>
      <c r="L1396" s="345"/>
      <c r="M1396" s="345"/>
      <c r="N1396" s="345"/>
      <c r="O1396" s="345"/>
    </row>
    <row r="1397" spans="1:15" ht="15.6" outlineLevel="1" x14ac:dyDescent="0.3">
      <c r="A1397" s="378">
        <v>46</v>
      </c>
      <c r="B1397" s="349" t="s">
        <v>6913</v>
      </c>
      <c r="C1397" s="378" t="s">
        <v>307</v>
      </c>
      <c r="D1397" s="383">
        <f>D1408+D1409</f>
        <v>16</v>
      </c>
      <c r="E1397" s="377">
        <v>29532.639999999999</v>
      </c>
      <c r="F1397" s="377">
        <f>E1397*D1397</f>
        <v>472522.23999999999</v>
      </c>
      <c r="G1397" s="377">
        <v>262311.77374999999</v>
      </c>
      <c r="H1397" s="377">
        <f t="shared" ref="H1397:H1442" si="134">G1397*D1397</f>
        <v>4196988.38</v>
      </c>
      <c r="I1397" s="377">
        <f t="shared" ref="I1397:I1445" si="135">H1397+F1397</f>
        <v>4669510.62</v>
      </c>
      <c r="J1397" s="252">
        <v>29532.639999999999</v>
      </c>
      <c r="K1397" s="252"/>
      <c r="L1397" s="229"/>
      <c r="M1397" s="229">
        <f t="shared" ref="M1397:M1442" si="136">G1397</f>
        <v>262311.77374999999</v>
      </c>
      <c r="N1397" s="229"/>
      <c r="O1397" s="229"/>
    </row>
    <row r="1398" spans="1:15" ht="15.6" outlineLevel="1" x14ac:dyDescent="0.3">
      <c r="A1398" s="378">
        <v>47</v>
      </c>
      <c r="B1398" s="349" t="s">
        <v>413</v>
      </c>
      <c r="C1398" s="378" t="s">
        <v>6890</v>
      </c>
      <c r="D1398" s="383">
        <f>SUM(D1430:D1440)</f>
        <v>14210</v>
      </c>
      <c r="E1398" s="377">
        <v>305</v>
      </c>
      <c r="F1398" s="377">
        <f>E1398*D1398</f>
        <v>4334050</v>
      </c>
      <c r="G1398" s="377">
        <v>405</v>
      </c>
      <c r="H1398" s="377">
        <f t="shared" si="134"/>
        <v>5755050</v>
      </c>
      <c r="I1398" s="377">
        <f t="shared" si="135"/>
        <v>10089100</v>
      </c>
      <c r="J1398" s="252">
        <v>305</v>
      </c>
      <c r="K1398" s="252"/>
      <c r="L1398" s="229"/>
      <c r="M1398" s="229">
        <v>405</v>
      </c>
      <c r="N1398" s="229"/>
      <c r="O1398" s="229"/>
    </row>
    <row r="1399" spans="1:15" ht="15.6" outlineLevel="1" x14ac:dyDescent="0.3">
      <c r="A1399" s="378">
        <v>48</v>
      </c>
      <c r="B1399" s="349" t="s">
        <v>449</v>
      </c>
      <c r="C1399" s="378" t="s">
        <v>31</v>
      </c>
      <c r="D1399" s="383">
        <f>D1410+D1411+D1412+D1413</f>
        <v>6</v>
      </c>
      <c r="E1399" s="377">
        <v>55632.259066666666</v>
      </c>
      <c r="F1399" s="377">
        <f>E1399*D1399</f>
        <v>333793.55440000002</v>
      </c>
      <c r="G1399" s="377">
        <v>184880.27999999997</v>
      </c>
      <c r="H1399" s="377">
        <f t="shared" si="134"/>
        <v>1109281.6799999997</v>
      </c>
      <c r="I1399" s="377">
        <f t="shared" si="135"/>
        <v>1443075.2343999997</v>
      </c>
      <c r="J1399" s="252">
        <v>55632.259066666666</v>
      </c>
      <c r="K1399" s="252"/>
      <c r="L1399" s="229"/>
      <c r="M1399" s="229">
        <f t="shared" si="136"/>
        <v>184880.27999999997</v>
      </c>
      <c r="N1399" s="229"/>
      <c r="O1399" s="229"/>
    </row>
    <row r="1400" spans="1:15" ht="15.6" outlineLevel="2" x14ac:dyDescent="0.3">
      <c r="A1400" s="289"/>
      <c r="B1400" s="290" t="s">
        <v>575</v>
      </c>
      <c r="C1400" s="241" t="s">
        <v>31</v>
      </c>
      <c r="D1400" s="267">
        <v>1</v>
      </c>
      <c r="E1400" s="109"/>
      <c r="F1400" s="109"/>
      <c r="G1400" s="109"/>
      <c r="H1400" s="109"/>
      <c r="I1400" s="221"/>
      <c r="J1400" s="252"/>
      <c r="K1400" s="252"/>
      <c r="L1400" s="229"/>
      <c r="M1400" s="229">
        <f t="shared" si="136"/>
        <v>0</v>
      </c>
      <c r="N1400" s="229"/>
      <c r="O1400" s="229"/>
    </row>
    <row r="1401" spans="1:15" ht="15.6" outlineLevel="2" x14ac:dyDescent="0.3">
      <c r="A1401" s="289"/>
      <c r="B1401" s="290" t="s">
        <v>811</v>
      </c>
      <c r="C1401" s="241" t="s">
        <v>31</v>
      </c>
      <c r="D1401" s="267">
        <v>2</v>
      </c>
      <c r="E1401" s="109"/>
      <c r="F1401" s="109"/>
      <c r="G1401" s="109"/>
      <c r="H1401" s="109"/>
      <c r="I1401" s="221"/>
      <c r="J1401" s="252"/>
      <c r="K1401" s="252"/>
      <c r="L1401" s="229"/>
      <c r="M1401" s="229">
        <f t="shared" si="136"/>
        <v>0</v>
      </c>
      <c r="N1401" s="229"/>
      <c r="O1401" s="229"/>
    </row>
    <row r="1402" spans="1:15" ht="15.6" outlineLevel="2" x14ac:dyDescent="0.3">
      <c r="A1402" s="289"/>
      <c r="B1402" s="290" t="s">
        <v>811</v>
      </c>
      <c r="C1402" s="241" t="s">
        <v>31</v>
      </c>
      <c r="D1402" s="267">
        <v>8</v>
      </c>
      <c r="E1402" s="109"/>
      <c r="F1402" s="109"/>
      <c r="G1402" s="109"/>
      <c r="H1402" s="109"/>
      <c r="I1402" s="221"/>
      <c r="J1402" s="252"/>
      <c r="K1402" s="252"/>
      <c r="L1402" s="229"/>
      <c r="M1402" s="229">
        <f t="shared" si="136"/>
        <v>0</v>
      </c>
      <c r="N1402" s="229"/>
      <c r="O1402" s="229"/>
    </row>
    <row r="1403" spans="1:15" ht="15.6" outlineLevel="2" x14ac:dyDescent="0.3">
      <c r="A1403" s="289"/>
      <c r="B1403" s="290" t="s">
        <v>811</v>
      </c>
      <c r="C1403" s="241" t="s">
        <v>31</v>
      </c>
      <c r="D1403" s="267">
        <v>2</v>
      </c>
      <c r="E1403" s="109"/>
      <c r="F1403" s="109"/>
      <c r="G1403" s="109"/>
      <c r="H1403" s="109"/>
      <c r="I1403" s="221"/>
      <c r="J1403" s="252"/>
      <c r="K1403" s="252"/>
      <c r="L1403" s="229"/>
      <c r="M1403" s="229">
        <f t="shared" si="136"/>
        <v>0</v>
      </c>
      <c r="N1403" s="229"/>
      <c r="O1403" s="229"/>
    </row>
    <row r="1404" spans="1:15" ht="15.6" outlineLevel="2" x14ac:dyDescent="0.3">
      <c r="A1404" s="289"/>
      <c r="B1404" s="290" t="s">
        <v>577</v>
      </c>
      <c r="C1404" s="241" t="s">
        <v>31</v>
      </c>
      <c r="D1404" s="267">
        <v>36</v>
      </c>
      <c r="E1404" s="109"/>
      <c r="F1404" s="109"/>
      <c r="G1404" s="109"/>
      <c r="H1404" s="109"/>
      <c r="I1404" s="221"/>
      <c r="J1404" s="252"/>
      <c r="K1404" s="252"/>
      <c r="L1404" s="229"/>
      <c r="M1404" s="229">
        <f t="shared" si="136"/>
        <v>0</v>
      </c>
      <c r="N1404" s="229"/>
      <c r="O1404" s="229"/>
    </row>
    <row r="1405" spans="1:15" ht="15.6" outlineLevel="2" x14ac:dyDescent="0.3">
      <c r="A1405" s="289"/>
      <c r="B1405" s="290" t="s">
        <v>578</v>
      </c>
      <c r="C1405" s="241" t="s">
        <v>188</v>
      </c>
      <c r="D1405" s="267">
        <v>5</v>
      </c>
      <c r="E1405" s="109"/>
      <c r="F1405" s="109"/>
      <c r="G1405" s="109"/>
      <c r="H1405" s="109"/>
      <c r="I1405" s="221"/>
      <c r="J1405" s="252"/>
      <c r="K1405" s="252"/>
      <c r="L1405" s="229"/>
      <c r="M1405" s="229">
        <f t="shared" si="136"/>
        <v>0</v>
      </c>
      <c r="N1405" s="229"/>
      <c r="O1405" s="229"/>
    </row>
    <row r="1406" spans="1:15" ht="15.6" outlineLevel="2" x14ac:dyDescent="0.3">
      <c r="A1406" s="289"/>
      <c r="B1406" s="290" t="s">
        <v>579</v>
      </c>
      <c r="C1406" s="241" t="s">
        <v>31</v>
      </c>
      <c r="D1406" s="267">
        <v>40</v>
      </c>
      <c r="E1406" s="109"/>
      <c r="F1406" s="109"/>
      <c r="G1406" s="109"/>
      <c r="H1406" s="109"/>
      <c r="I1406" s="221"/>
      <c r="J1406" s="252"/>
      <c r="K1406" s="252"/>
      <c r="L1406" s="229"/>
      <c r="M1406" s="229">
        <f t="shared" si="136"/>
        <v>0</v>
      </c>
      <c r="N1406" s="229"/>
      <c r="O1406" s="229"/>
    </row>
    <row r="1407" spans="1:15" ht="15.6" outlineLevel="2" x14ac:dyDescent="0.3">
      <c r="A1407" s="289"/>
      <c r="B1407" s="290" t="s">
        <v>812</v>
      </c>
      <c r="C1407" s="241" t="s">
        <v>31</v>
      </c>
      <c r="D1407" s="267">
        <v>7</v>
      </c>
      <c r="E1407" s="109"/>
      <c r="F1407" s="109"/>
      <c r="G1407" s="109"/>
      <c r="H1407" s="109"/>
      <c r="I1407" s="221"/>
      <c r="J1407" s="252"/>
      <c r="K1407" s="252"/>
      <c r="L1407" s="229"/>
      <c r="M1407" s="229">
        <f t="shared" si="136"/>
        <v>0</v>
      </c>
      <c r="N1407" s="229"/>
      <c r="O1407" s="229"/>
    </row>
    <row r="1408" spans="1:15" ht="39.6" outlineLevel="2" x14ac:dyDescent="0.3">
      <c r="A1408" s="289"/>
      <c r="B1408" s="290" t="s">
        <v>813</v>
      </c>
      <c r="C1408" s="241" t="s">
        <v>307</v>
      </c>
      <c r="D1408" s="267">
        <v>4</v>
      </c>
      <c r="E1408" s="109"/>
      <c r="F1408" s="109"/>
      <c r="G1408" s="109"/>
      <c r="H1408" s="109"/>
      <c r="I1408" s="221"/>
      <c r="J1408" s="252"/>
      <c r="K1408" s="252"/>
      <c r="L1408" s="229"/>
      <c r="M1408" s="229">
        <f t="shared" si="136"/>
        <v>0</v>
      </c>
      <c r="N1408" s="229"/>
      <c r="O1408" s="229"/>
    </row>
    <row r="1409" spans="1:15" ht="39.6" outlineLevel="2" x14ac:dyDescent="0.3">
      <c r="A1409" s="289"/>
      <c r="B1409" s="290" t="s">
        <v>813</v>
      </c>
      <c r="C1409" s="241" t="s">
        <v>307</v>
      </c>
      <c r="D1409" s="267">
        <v>12</v>
      </c>
      <c r="E1409" s="109"/>
      <c r="F1409" s="109"/>
      <c r="G1409" s="109"/>
      <c r="H1409" s="109"/>
      <c r="I1409" s="221"/>
      <c r="J1409" s="252"/>
      <c r="K1409" s="252"/>
      <c r="L1409" s="229"/>
      <c r="M1409" s="229">
        <f t="shared" si="136"/>
        <v>0</v>
      </c>
      <c r="N1409" s="229"/>
      <c r="O1409" s="229"/>
    </row>
    <row r="1410" spans="1:15" ht="15.6" outlineLevel="2" x14ac:dyDescent="0.3">
      <c r="A1410" s="289"/>
      <c r="B1410" s="290" t="s">
        <v>766</v>
      </c>
      <c r="C1410" s="241" t="s">
        <v>31</v>
      </c>
      <c r="D1410" s="267">
        <v>2</v>
      </c>
      <c r="E1410" s="109"/>
      <c r="F1410" s="109"/>
      <c r="G1410" s="109"/>
      <c r="H1410" s="109"/>
      <c r="I1410" s="221"/>
      <c r="J1410" s="252"/>
      <c r="K1410" s="252"/>
      <c r="L1410" s="229"/>
      <c r="M1410" s="229">
        <f t="shared" si="136"/>
        <v>0</v>
      </c>
      <c r="N1410" s="229"/>
      <c r="O1410" s="229"/>
    </row>
    <row r="1411" spans="1:15" ht="15.6" outlineLevel="2" x14ac:dyDescent="0.3">
      <c r="A1411" s="289"/>
      <c r="B1411" s="290" t="s">
        <v>766</v>
      </c>
      <c r="C1411" s="241" t="s">
        <v>31</v>
      </c>
      <c r="D1411" s="267">
        <v>1</v>
      </c>
      <c r="E1411" s="109"/>
      <c r="F1411" s="109"/>
      <c r="G1411" s="109"/>
      <c r="H1411" s="109"/>
      <c r="I1411" s="221"/>
      <c r="J1411" s="252"/>
      <c r="K1411" s="252"/>
      <c r="L1411" s="229"/>
      <c r="M1411" s="229">
        <f t="shared" si="136"/>
        <v>0</v>
      </c>
      <c r="N1411" s="229"/>
      <c r="O1411" s="229"/>
    </row>
    <row r="1412" spans="1:15" ht="15.6" outlineLevel="2" x14ac:dyDescent="0.3">
      <c r="A1412" s="289"/>
      <c r="B1412" s="290" t="s">
        <v>766</v>
      </c>
      <c r="C1412" s="241" t="s">
        <v>31</v>
      </c>
      <c r="D1412" s="267">
        <v>1</v>
      </c>
      <c r="E1412" s="109"/>
      <c r="F1412" s="109"/>
      <c r="G1412" s="109"/>
      <c r="H1412" s="109"/>
      <c r="I1412" s="221"/>
      <c r="J1412" s="252"/>
      <c r="K1412" s="252"/>
      <c r="L1412" s="229"/>
      <c r="M1412" s="229">
        <f t="shared" si="136"/>
        <v>0</v>
      </c>
      <c r="N1412" s="229"/>
      <c r="O1412" s="229"/>
    </row>
    <row r="1413" spans="1:15" ht="15.6" outlineLevel="2" x14ac:dyDescent="0.3">
      <c r="A1413" s="289"/>
      <c r="B1413" s="290" t="s">
        <v>766</v>
      </c>
      <c r="C1413" s="241" t="s">
        <v>31</v>
      </c>
      <c r="D1413" s="267">
        <v>2</v>
      </c>
      <c r="E1413" s="109"/>
      <c r="F1413" s="109"/>
      <c r="G1413" s="109"/>
      <c r="H1413" s="109"/>
      <c r="I1413" s="221"/>
      <c r="J1413" s="252"/>
      <c r="K1413" s="252"/>
      <c r="L1413" s="229"/>
      <c r="M1413" s="229">
        <f t="shared" si="136"/>
        <v>0</v>
      </c>
      <c r="N1413" s="229"/>
      <c r="O1413" s="229"/>
    </row>
    <row r="1414" spans="1:15" ht="15.6" outlineLevel="2" x14ac:dyDescent="0.3">
      <c r="A1414" s="289"/>
      <c r="B1414" s="290" t="s">
        <v>814</v>
      </c>
      <c r="C1414" s="241" t="s">
        <v>31</v>
      </c>
      <c r="D1414" s="267">
        <v>4</v>
      </c>
      <c r="E1414" s="109"/>
      <c r="F1414" s="109"/>
      <c r="G1414" s="109"/>
      <c r="H1414" s="109"/>
      <c r="I1414" s="221"/>
      <c r="J1414" s="252"/>
      <c r="K1414" s="252"/>
      <c r="L1414" s="229"/>
      <c r="M1414" s="229">
        <f t="shared" si="136"/>
        <v>0</v>
      </c>
      <c r="N1414" s="229"/>
      <c r="O1414" s="229"/>
    </row>
    <row r="1415" spans="1:15" ht="15.6" outlineLevel="2" x14ac:dyDescent="0.3">
      <c r="A1415" s="289"/>
      <c r="B1415" s="290" t="s">
        <v>815</v>
      </c>
      <c r="C1415" s="241" t="s">
        <v>31</v>
      </c>
      <c r="D1415" s="267">
        <v>4</v>
      </c>
      <c r="E1415" s="109"/>
      <c r="F1415" s="109"/>
      <c r="G1415" s="109"/>
      <c r="H1415" s="109"/>
      <c r="I1415" s="221"/>
      <c r="J1415" s="252"/>
      <c r="K1415" s="252"/>
      <c r="L1415" s="229"/>
      <c r="M1415" s="229">
        <f t="shared" si="136"/>
        <v>0</v>
      </c>
      <c r="N1415" s="229"/>
      <c r="O1415" s="229"/>
    </row>
    <row r="1416" spans="1:15" ht="15.6" outlineLevel="2" x14ac:dyDescent="0.3">
      <c r="A1416" s="289"/>
      <c r="B1416" s="290" t="s">
        <v>816</v>
      </c>
      <c r="C1416" s="241" t="s">
        <v>31</v>
      </c>
      <c r="D1416" s="267">
        <v>8</v>
      </c>
      <c r="E1416" s="109"/>
      <c r="F1416" s="109"/>
      <c r="G1416" s="109"/>
      <c r="H1416" s="109"/>
      <c r="I1416" s="221"/>
      <c r="J1416" s="252"/>
      <c r="K1416" s="252"/>
      <c r="L1416" s="229"/>
      <c r="M1416" s="229">
        <f t="shared" si="136"/>
        <v>0</v>
      </c>
      <c r="N1416" s="229"/>
      <c r="O1416" s="229"/>
    </row>
    <row r="1417" spans="1:15" ht="15.6" outlineLevel="2" x14ac:dyDescent="0.3">
      <c r="A1417" s="289"/>
      <c r="B1417" s="290" t="s">
        <v>6934</v>
      </c>
      <c r="C1417" s="241" t="s">
        <v>31</v>
      </c>
      <c r="D1417" s="267">
        <v>1</v>
      </c>
      <c r="E1417" s="109"/>
      <c r="F1417" s="109"/>
      <c r="G1417" s="109"/>
      <c r="H1417" s="109"/>
      <c r="I1417" s="221"/>
      <c r="J1417" s="252"/>
      <c r="K1417" s="252"/>
      <c r="L1417" s="229"/>
      <c r="M1417" s="229">
        <f t="shared" si="136"/>
        <v>0</v>
      </c>
      <c r="N1417" s="229"/>
      <c r="O1417" s="229"/>
    </row>
    <row r="1418" spans="1:15" ht="15.6" outlineLevel="2" x14ac:dyDescent="0.3">
      <c r="A1418" s="289"/>
      <c r="B1418" s="290" t="s">
        <v>6935</v>
      </c>
      <c r="C1418" s="241" t="s">
        <v>31</v>
      </c>
      <c r="D1418" s="267">
        <v>1</v>
      </c>
      <c r="E1418" s="109"/>
      <c r="F1418" s="109"/>
      <c r="G1418" s="109"/>
      <c r="H1418" s="109"/>
      <c r="I1418" s="221"/>
      <c r="J1418" s="252"/>
      <c r="K1418" s="252"/>
      <c r="L1418" s="229"/>
      <c r="M1418" s="229">
        <f t="shared" si="136"/>
        <v>0</v>
      </c>
      <c r="N1418" s="229"/>
      <c r="O1418" s="229"/>
    </row>
    <row r="1419" spans="1:15" ht="15.6" outlineLevel="2" x14ac:dyDescent="0.3">
      <c r="A1419" s="289"/>
      <c r="B1419" s="290" t="s">
        <v>6936</v>
      </c>
      <c r="C1419" s="241" t="s">
        <v>31</v>
      </c>
      <c r="D1419" s="267">
        <v>1</v>
      </c>
      <c r="E1419" s="109"/>
      <c r="F1419" s="109"/>
      <c r="G1419" s="109"/>
      <c r="H1419" s="109"/>
      <c r="I1419" s="221"/>
      <c r="J1419" s="252"/>
      <c r="K1419" s="252"/>
      <c r="L1419" s="229"/>
      <c r="M1419" s="229">
        <f t="shared" si="136"/>
        <v>0</v>
      </c>
      <c r="N1419" s="229"/>
      <c r="O1419" s="229"/>
    </row>
    <row r="1420" spans="1:15" ht="15.6" outlineLevel="2" x14ac:dyDescent="0.3">
      <c r="A1420" s="289"/>
      <c r="B1420" s="290" t="s">
        <v>6937</v>
      </c>
      <c r="C1420" s="241" t="s">
        <v>31</v>
      </c>
      <c r="D1420" s="267">
        <v>1</v>
      </c>
      <c r="E1420" s="109"/>
      <c r="F1420" s="109"/>
      <c r="G1420" s="109"/>
      <c r="H1420" s="109"/>
      <c r="I1420" s="221"/>
      <c r="J1420" s="252"/>
      <c r="K1420" s="252"/>
      <c r="L1420" s="229"/>
      <c r="M1420" s="229">
        <f t="shared" si="136"/>
        <v>0</v>
      </c>
      <c r="N1420" s="229"/>
      <c r="O1420" s="229"/>
    </row>
    <row r="1421" spans="1:15" ht="15.6" outlineLevel="2" x14ac:dyDescent="0.3">
      <c r="A1421" s="289"/>
      <c r="B1421" s="290" t="s">
        <v>6938</v>
      </c>
      <c r="C1421" s="241" t="s">
        <v>31</v>
      </c>
      <c r="D1421" s="267">
        <v>1</v>
      </c>
      <c r="E1421" s="109"/>
      <c r="F1421" s="109"/>
      <c r="G1421" s="109"/>
      <c r="H1421" s="109"/>
      <c r="I1421" s="221"/>
      <c r="J1421" s="252"/>
      <c r="K1421" s="252"/>
      <c r="L1421" s="229"/>
      <c r="M1421" s="229">
        <f t="shared" si="136"/>
        <v>0</v>
      </c>
      <c r="N1421" s="229"/>
      <c r="O1421" s="229"/>
    </row>
    <row r="1422" spans="1:15" ht="15.6" outlineLevel="2" x14ac:dyDescent="0.3">
      <c r="A1422" s="289"/>
      <c r="B1422" s="290" t="s">
        <v>6939</v>
      </c>
      <c r="C1422" s="241" t="s">
        <v>31</v>
      </c>
      <c r="D1422" s="267">
        <v>1</v>
      </c>
      <c r="E1422" s="109"/>
      <c r="F1422" s="109"/>
      <c r="G1422" s="109"/>
      <c r="H1422" s="109"/>
      <c r="I1422" s="221"/>
      <c r="J1422" s="252"/>
      <c r="K1422" s="252"/>
      <c r="L1422" s="229"/>
      <c r="M1422" s="229">
        <f t="shared" si="136"/>
        <v>0</v>
      </c>
      <c r="N1422" s="229"/>
      <c r="O1422" s="229"/>
    </row>
    <row r="1423" spans="1:15" ht="15.6" outlineLevel="2" x14ac:dyDescent="0.3">
      <c r="A1423" s="289"/>
      <c r="B1423" s="290" t="s">
        <v>6940</v>
      </c>
      <c r="C1423" s="241" t="s">
        <v>31</v>
      </c>
      <c r="D1423" s="267">
        <v>1</v>
      </c>
      <c r="E1423" s="109"/>
      <c r="F1423" s="109"/>
      <c r="G1423" s="109"/>
      <c r="H1423" s="109"/>
      <c r="I1423" s="221"/>
      <c r="J1423" s="252"/>
      <c r="K1423" s="252"/>
      <c r="L1423" s="229"/>
      <c r="M1423" s="229">
        <f t="shared" si="136"/>
        <v>0</v>
      </c>
      <c r="N1423" s="229"/>
      <c r="O1423" s="229"/>
    </row>
    <row r="1424" spans="1:15" ht="15.6" outlineLevel="2" x14ac:dyDescent="0.3">
      <c r="A1424" s="289"/>
      <c r="B1424" s="290" t="s">
        <v>580</v>
      </c>
      <c r="C1424" s="241" t="s">
        <v>188</v>
      </c>
      <c r="D1424" s="267">
        <v>4500</v>
      </c>
      <c r="E1424" s="109"/>
      <c r="F1424" s="109"/>
      <c r="G1424" s="109"/>
      <c r="H1424" s="109"/>
      <c r="I1424" s="221"/>
      <c r="J1424" s="252"/>
      <c r="K1424" s="252"/>
      <c r="L1424" s="229"/>
      <c r="M1424" s="229">
        <f t="shared" si="136"/>
        <v>0</v>
      </c>
      <c r="N1424" s="229"/>
      <c r="O1424" s="229"/>
    </row>
    <row r="1425" spans="1:15" ht="15.6" outlineLevel="2" x14ac:dyDescent="0.3">
      <c r="A1425" s="289"/>
      <c r="B1425" s="290" t="s">
        <v>580</v>
      </c>
      <c r="C1425" s="241" t="s">
        <v>188</v>
      </c>
      <c r="D1425" s="267">
        <v>4400</v>
      </c>
      <c r="E1425" s="109"/>
      <c r="F1425" s="109"/>
      <c r="G1425" s="109"/>
      <c r="H1425" s="109"/>
      <c r="I1425" s="221"/>
      <c r="J1425" s="252"/>
      <c r="K1425" s="252"/>
      <c r="L1425" s="229"/>
      <c r="M1425" s="229">
        <f t="shared" si="136"/>
        <v>0</v>
      </c>
      <c r="N1425" s="229"/>
      <c r="O1425" s="229"/>
    </row>
    <row r="1426" spans="1:15" ht="15.6" outlineLevel="2" x14ac:dyDescent="0.3">
      <c r="A1426" s="289"/>
      <c r="B1426" s="290" t="s">
        <v>580</v>
      </c>
      <c r="C1426" s="241" t="s">
        <v>188</v>
      </c>
      <c r="D1426" s="267">
        <v>4600</v>
      </c>
      <c r="E1426" s="109"/>
      <c r="F1426" s="109"/>
      <c r="G1426" s="109"/>
      <c r="H1426" s="109"/>
      <c r="I1426" s="221"/>
      <c r="J1426" s="252"/>
      <c r="K1426" s="252"/>
      <c r="L1426" s="229"/>
      <c r="M1426" s="229">
        <f t="shared" si="136"/>
        <v>0</v>
      </c>
      <c r="N1426" s="229"/>
      <c r="O1426" s="229"/>
    </row>
    <row r="1427" spans="1:15" ht="15.6" outlineLevel="2" x14ac:dyDescent="0.3">
      <c r="A1427" s="289"/>
      <c r="B1427" s="290" t="s">
        <v>581</v>
      </c>
      <c r="C1427" s="241" t="s">
        <v>188</v>
      </c>
      <c r="D1427" s="267">
        <v>9000</v>
      </c>
      <c r="E1427" s="109"/>
      <c r="F1427" s="109"/>
      <c r="G1427" s="109"/>
      <c r="H1427" s="109"/>
      <c r="I1427" s="221"/>
      <c r="J1427" s="252"/>
      <c r="K1427" s="252"/>
      <c r="L1427" s="229"/>
      <c r="M1427" s="229">
        <f t="shared" si="136"/>
        <v>0</v>
      </c>
      <c r="N1427" s="229"/>
      <c r="O1427" s="229"/>
    </row>
    <row r="1428" spans="1:15" ht="15.6" outlineLevel="2" x14ac:dyDescent="0.3">
      <c r="A1428" s="289"/>
      <c r="B1428" s="290" t="s">
        <v>581</v>
      </c>
      <c r="C1428" s="241" t="s">
        <v>188</v>
      </c>
      <c r="D1428" s="267">
        <v>2200</v>
      </c>
      <c r="E1428" s="109"/>
      <c r="F1428" s="109"/>
      <c r="G1428" s="109"/>
      <c r="H1428" s="109"/>
      <c r="I1428" s="221"/>
      <c r="J1428" s="252"/>
      <c r="K1428" s="252"/>
      <c r="L1428" s="229"/>
      <c r="M1428" s="229">
        <f t="shared" si="136"/>
        <v>0</v>
      </c>
      <c r="N1428" s="229"/>
      <c r="O1428" s="229"/>
    </row>
    <row r="1429" spans="1:15" ht="15.6" outlineLevel="2" x14ac:dyDescent="0.3">
      <c r="A1429" s="289"/>
      <c r="B1429" s="290" t="s">
        <v>581</v>
      </c>
      <c r="C1429" s="241" t="s">
        <v>188</v>
      </c>
      <c r="D1429" s="267">
        <v>2300</v>
      </c>
      <c r="E1429" s="109"/>
      <c r="F1429" s="109"/>
      <c r="G1429" s="109"/>
      <c r="H1429" s="109"/>
      <c r="I1429" s="221"/>
      <c r="J1429" s="252"/>
      <c r="K1429" s="252"/>
      <c r="L1429" s="229"/>
      <c r="M1429" s="229">
        <f t="shared" si="136"/>
        <v>0</v>
      </c>
      <c r="N1429" s="229"/>
      <c r="O1429" s="229"/>
    </row>
    <row r="1430" spans="1:15" ht="15.6" outlineLevel="2" x14ac:dyDescent="0.3">
      <c r="A1430" s="289"/>
      <c r="B1430" s="290" t="s">
        <v>582</v>
      </c>
      <c r="C1430" s="241" t="s">
        <v>188</v>
      </c>
      <c r="D1430" s="267">
        <v>95</v>
      </c>
      <c r="E1430" s="109"/>
      <c r="F1430" s="109"/>
      <c r="G1430" s="109"/>
      <c r="H1430" s="109"/>
      <c r="I1430" s="221"/>
      <c r="J1430" s="252"/>
      <c r="K1430" s="252"/>
      <c r="L1430" s="229"/>
      <c r="M1430" s="229">
        <f t="shared" si="136"/>
        <v>0</v>
      </c>
      <c r="N1430" s="229"/>
      <c r="O1430" s="229"/>
    </row>
    <row r="1431" spans="1:15" ht="15.6" outlineLevel="2" x14ac:dyDescent="0.3">
      <c r="A1431" s="289"/>
      <c r="B1431" s="290" t="s">
        <v>582</v>
      </c>
      <c r="C1431" s="241" t="s">
        <v>188</v>
      </c>
      <c r="D1431" s="267">
        <v>20</v>
      </c>
      <c r="E1431" s="109"/>
      <c r="F1431" s="109"/>
      <c r="G1431" s="109"/>
      <c r="H1431" s="109"/>
      <c r="I1431" s="221"/>
      <c r="J1431" s="252"/>
      <c r="K1431" s="252"/>
      <c r="L1431" s="229"/>
      <c r="M1431" s="229">
        <f t="shared" si="136"/>
        <v>0</v>
      </c>
      <c r="N1431" s="229"/>
      <c r="O1431" s="229"/>
    </row>
    <row r="1432" spans="1:15" ht="15.6" outlineLevel="2" x14ac:dyDescent="0.3">
      <c r="A1432" s="289"/>
      <c r="B1432" s="290" t="s">
        <v>582</v>
      </c>
      <c r="C1432" s="241" t="s">
        <v>188</v>
      </c>
      <c r="D1432" s="267">
        <v>2010</v>
      </c>
      <c r="E1432" s="109"/>
      <c r="F1432" s="109"/>
      <c r="G1432" s="109"/>
      <c r="H1432" s="109"/>
      <c r="I1432" s="221"/>
      <c r="J1432" s="252"/>
      <c r="K1432" s="252"/>
      <c r="L1432" s="229"/>
      <c r="M1432" s="229">
        <f t="shared" si="136"/>
        <v>0</v>
      </c>
      <c r="N1432" s="229"/>
      <c r="O1432" s="229"/>
    </row>
    <row r="1433" spans="1:15" ht="15.6" outlineLevel="2" x14ac:dyDescent="0.3">
      <c r="A1433" s="289"/>
      <c r="B1433" s="290" t="s">
        <v>583</v>
      </c>
      <c r="C1433" s="241" t="s">
        <v>188</v>
      </c>
      <c r="D1433" s="267">
        <v>200</v>
      </c>
      <c r="E1433" s="109"/>
      <c r="F1433" s="109"/>
      <c r="G1433" s="109"/>
      <c r="H1433" s="109"/>
      <c r="I1433" s="221"/>
      <c r="J1433" s="252"/>
      <c r="K1433" s="252"/>
      <c r="L1433" s="229"/>
      <c r="M1433" s="229">
        <f t="shared" si="136"/>
        <v>0</v>
      </c>
      <c r="N1433" s="229"/>
      <c r="O1433" s="229"/>
    </row>
    <row r="1434" spans="1:15" ht="15.6" outlineLevel="2" x14ac:dyDescent="0.3">
      <c r="A1434" s="289"/>
      <c r="B1434" s="290" t="s">
        <v>583</v>
      </c>
      <c r="C1434" s="241" t="s">
        <v>188</v>
      </c>
      <c r="D1434" s="267">
        <v>1930</v>
      </c>
      <c r="E1434" s="109"/>
      <c r="F1434" s="109"/>
      <c r="G1434" s="109"/>
      <c r="H1434" s="109"/>
      <c r="I1434" s="221"/>
      <c r="J1434" s="252"/>
      <c r="K1434" s="252"/>
      <c r="L1434" s="229"/>
      <c r="M1434" s="229">
        <f t="shared" si="136"/>
        <v>0</v>
      </c>
      <c r="N1434" s="229"/>
      <c r="O1434" s="229"/>
    </row>
    <row r="1435" spans="1:15" ht="15.6" outlineLevel="2" x14ac:dyDescent="0.3">
      <c r="A1435" s="289"/>
      <c r="B1435" s="290" t="s">
        <v>583</v>
      </c>
      <c r="C1435" s="241" t="s">
        <v>188</v>
      </c>
      <c r="D1435" s="267">
        <v>280</v>
      </c>
      <c r="E1435" s="109"/>
      <c r="F1435" s="109"/>
      <c r="G1435" s="109"/>
      <c r="H1435" s="109"/>
      <c r="I1435" s="221"/>
      <c r="J1435" s="252"/>
      <c r="K1435" s="252"/>
      <c r="L1435" s="229"/>
      <c r="M1435" s="229">
        <f t="shared" si="136"/>
        <v>0</v>
      </c>
      <c r="N1435" s="229"/>
      <c r="O1435" s="229"/>
    </row>
    <row r="1436" spans="1:15" ht="15.6" outlineLevel="2" x14ac:dyDescent="0.3">
      <c r="A1436" s="289"/>
      <c r="B1436" s="290" t="s">
        <v>583</v>
      </c>
      <c r="C1436" s="241" t="s">
        <v>188</v>
      </c>
      <c r="D1436" s="267">
        <v>4990</v>
      </c>
      <c r="E1436" s="109"/>
      <c r="F1436" s="109"/>
      <c r="G1436" s="109"/>
      <c r="H1436" s="109"/>
      <c r="I1436" s="221"/>
      <c r="J1436" s="252"/>
      <c r="K1436" s="252"/>
      <c r="L1436" s="229"/>
      <c r="M1436" s="229">
        <f t="shared" si="136"/>
        <v>0</v>
      </c>
      <c r="N1436" s="229"/>
      <c r="O1436" s="229"/>
    </row>
    <row r="1437" spans="1:15" ht="15.6" outlineLevel="2" x14ac:dyDescent="0.3">
      <c r="A1437" s="289"/>
      <c r="B1437" s="290" t="s">
        <v>584</v>
      </c>
      <c r="C1437" s="241" t="s">
        <v>188</v>
      </c>
      <c r="D1437" s="267">
        <v>2080</v>
      </c>
      <c r="E1437" s="109"/>
      <c r="F1437" s="109"/>
      <c r="G1437" s="109"/>
      <c r="H1437" s="109"/>
      <c r="I1437" s="221"/>
      <c r="J1437" s="252"/>
      <c r="K1437" s="252"/>
      <c r="L1437" s="229"/>
      <c r="M1437" s="229">
        <f t="shared" si="136"/>
        <v>0</v>
      </c>
      <c r="N1437" s="229"/>
      <c r="O1437" s="229"/>
    </row>
    <row r="1438" spans="1:15" ht="15.6" outlineLevel="2" x14ac:dyDescent="0.3">
      <c r="A1438" s="289"/>
      <c r="B1438" s="290" t="s">
        <v>584</v>
      </c>
      <c r="C1438" s="241" t="s">
        <v>188</v>
      </c>
      <c r="D1438" s="267">
        <v>2405</v>
      </c>
      <c r="E1438" s="109"/>
      <c r="F1438" s="109"/>
      <c r="G1438" s="109"/>
      <c r="H1438" s="109"/>
      <c r="I1438" s="221"/>
      <c r="J1438" s="252"/>
      <c r="K1438" s="252"/>
      <c r="L1438" s="229"/>
      <c r="M1438" s="229">
        <f t="shared" si="136"/>
        <v>0</v>
      </c>
      <c r="N1438" s="229"/>
      <c r="O1438" s="229"/>
    </row>
    <row r="1439" spans="1:15" ht="15.6" outlineLevel="2" x14ac:dyDescent="0.3">
      <c r="A1439" s="289"/>
      <c r="B1439" s="290" t="s">
        <v>585</v>
      </c>
      <c r="C1439" s="241" t="s">
        <v>188</v>
      </c>
      <c r="D1439" s="267">
        <v>100</v>
      </c>
      <c r="E1439" s="109"/>
      <c r="F1439" s="109"/>
      <c r="G1439" s="109"/>
      <c r="H1439" s="109"/>
      <c r="I1439" s="221"/>
      <c r="J1439" s="252"/>
      <c r="K1439" s="252"/>
      <c r="L1439" s="229"/>
      <c r="M1439" s="229">
        <f t="shared" si="136"/>
        <v>0</v>
      </c>
      <c r="N1439" s="229"/>
      <c r="O1439" s="229"/>
    </row>
    <row r="1440" spans="1:15" ht="15.6" outlineLevel="2" x14ac:dyDescent="0.3">
      <c r="A1440" s="289"/>
      <c r="B1440" s="290" t="s">
        <v>586</v>
      </c>
      <c r="C1440" s="241" t="s">
        <v>188</v>
      </c>
      <c r="D1440" s="267">
        <v>100</v>
      </c>
      <c r="E1440" s="109"/>
      <c r="F1440" s="109"/>
      <c r="G1440" s="109"/>
      <c r="H1440" s="109"/>
      <c r="I1440" s="221"/>
      <c r="J1440" s="252"/>
      <c r="K1440" s="252"/>
      <c r="L1440" s="229"/>
      <c r="M1440" s="229">
        <f t="shared" si="136"/>
        <v>0</v>
      </c>
      <c r="N1440" s="229"/>
      <c r="O1440" s="229"/>
    </row>
    <row r="1441" spans="1:15" ht="15.6" outlineLevel="2" x14ac:dyDescent="0.3">
      <c r="A1441" s="289"/>
      <c r="B1441" s="290" t="s">
        <v>6924</v>
      </c>
      <c r="C1441" s="241" t="s">
        <v>307</v>
      </c>
      <c r="D1441" s="267">
        <v>1</v>
      </c>
      <c r="E1441" s="109"/>
      <c r="F1441" s="109"/>
      <c r="G1441" s="109"/>
      <c r="H1441" s="109"/>
      <c r="I1441" s="221"/>
      <c r="J1441" s="252"/>
      <c r="K1441" s="252"/>
      <c r="L1441" s="229"/>
      <c r="M1441" s="229">
        <f t="shared" si="136"/>
        <v>0</v>
      </c>
      <c r="N1441" s="229"/>
      <c r="O1441" s="229"/>
    </row>
    <row r="1442" spans="1:15" ht="15.6" outlineLevel="1" x14ac:dyDescent="0.3">
      <c r="A1442" s="378"/>
      <c r="B1442" s="349" t="s">
        <v>415</v>
      </c>
      <c r="C1442" s="378" t="s">
        <v>307</v>
      </c>
      <c r="D1442" s="383">
        <v>1</v>
      </c>
      <c r="E1442" s="377">
        <v>828000</v>
      </c>
      <c r="F1442" s="377">
        <f t="shared" ref="F1442" si="137">E1442*D1442</f>
        <v>828000</v>
      </c>
      <c r="G1442" s="377">
        <v>0</v>
      </c>
      <c r="H1442" s="377">
        <f t="shared" si="134"/>
        <v>0</v>
      </c>
      <c r="I1442" s="377">
        <f t="shared" si="135"/>
        <v>828000</v>
      </c>
      <c r="J1442" s="252">
        <v>828000</v>
      </c>
      <c r="K1442" s="252"/>
      <c r="L1442" s="229"/>
      <c r="M1442" s="229">
        <f t="shared" si="136"/>
        <v>0</v>
      </c>
      <c r="N1442" s="229"/>
      <c r="O1442" s="229"/>
    </row>
    <row r="1443" spans="1:15" ht="15.6" x14ac:dyDescent="0.3">
      <c r="A1443" s="339" t="s">
        <v>817</v>
      </c>
      <c r="B1443" s="340" t="s">
        <v>818</v>
      </c>
      <c r="C1443" s="341"/>
      <c r="D1443" s="342"/>
      <c r="E1443" s="342"/>
      <c r="F1443" s="342">
        <f>SUM(F1444:F1465)</f>
        <v>3391491.6189999999</v>
      </c>
      <c r="G1443" s="342"/>
      <c r="H1443" s="342">
        <f>SUM(H1444:H1465)</f>
        <v>4302790.3984000003</v>
      </c>
      <c r="I1443" s="343">
        <f>SUM(I1444:I1465)</f>
        <v>7694282.0173999993</v>
      </c>
      <c r="J1443" s="344"/>
      <c r="K1443" s="344"/>
      <c r="L1443" s="345"/>
      <c r="M1443" s="345"/>
      <c r="N1443" s="345"/>
      <c r="O1443" s="345"/>
    </row>
    <row r="1444" spans="1:15" ht="15.6" outlineLevel="1" x14ac:dyDescent="0.3">
      <c r="A1444" s="378"/>
      <c r="B1444" s="349" t="s">
        <v>6913</v>
      </c>
      <c r="C1444" s="378" t="s">
        <v>307</v>
      </c>
      <c r="D1444" s="383">
        <v>3</v>
      </c>
      <c r="E1444" s="377">
        <v>44520.961333333333</v>
      </c>
      <c r="F1444" s="377">
        <f t="shared" ref="F1444:F1445" si="138">E1444*D1444</f>
        <v>133562.88399999999</v>
      </c>
      <c r="G1444" s="377">
        <v>127629.13279999999</v>
      </c>
      <c r="H1444" s="377">
        <f t="shared" ref="H1444:H1445" si="139">G1444*D1444</f>
        <v>382887.39839999995</v>
      </c>
      <c r="I1444" s="377">
        <f t="shared" si="135"/>
        <v>516450.28239999991</v>
      </c>
      <c r="J1444" s="252">
        <v>44520.961333333333</v>
      </c>
      <c r="K1444" s="252"/>
      <c r="L1444" s="229"/>
      <c r="M1444" s="229">
        <f t="shared" ref="M1444:M1465" si="140">G1444</f>
        <v>127629.13279999999</v>
      </c>
      <c r="N1444" s="229"/>
      <c r="O1444" s="229"/>
    </row>
    <row r="1445" spans="1:15" ht="15.6" outlineLevel="1" x14ac:dyDescent="0.3">
      <c r="A1445" s="378"/>
      <c r="B1445" s="349" t="s">
        <v>413</v>
      </c>
      <c r="C1445" s="378" t="s">
        <v>6890</v>
      </c>
      <c r="D1445" s="383">
        <v>8450</v>
      </c>
      <c r="E1445" s="377">
        <v>323.69689171597634</v>
      </c>
      <c r="F1445" s="377">
        <f t="shared" si="138"/>
        <v>2735238.7349999999</v>
      </c>
      <c r="G1445" s="377">
        <v>463.89384615384614</v>
      </c>
      <c r="H1445" s="377">
        <f t="shared" si="139"/>
        <v>3919903</v>
      </c>
      <c r="I1445" s="377">
        <f t="shared" si="135"/>
        <v>6655141.7349999994</v>
      </c>
      <c r="J1445" s="252">
        <v>323.69689171597634</v>
      </c>
      <c r="K1445" s="252"/>
      <c r="L1445" s="229"/>
      <c r="M1445" s="229">
        <f t="shared" si="140"/>
        <v>463.89384615384614</v>
      </c>
      <c r="N1445" s="229"/>
      <c r="O1445" s="229"/>
    </row>
    <row r="1446" spans="1:15" ht="15.6" outlineLevel="2" x14ac:dyDescent="0.3">
      <c r="A1446" s="289"/>
      <c r="B1446" s="290" t="s">
        <v>575</v>
      </c>
      <c r="C1446" s="241" t="s">
        <v>31</v>
      </c>
      <c r="D1446" s="267">
        <v>1</v>
      </c>
      <c r="E1446" s="109"/>
      <c r="F1446" s="109"/>
      <c r="G1446" s="109"/>
      <c r="H1446" s="109"/>
      <c r="I1446" s="221"/>
      <c r="J1446" s="252"/>
      <c r="K1446" s="252"/>
      <c r="L1446" s="229"/>
      <c r="M1446" s="229">
        <f t="shared" si="140"/>
        <v>0</v>
      </c>
      <c r="N1446" s="229"/>
      <c r="O1446" s="229"/>
    </row>
    <row r="1447" spans="1:15" ht="15.6" outlineLevel="2" x14ac:dyDescent="0.3">
      <c r="A1447" s="289"/>
      <c r="B1447" s="290" t="s">
        <v>576</v>
      </c>
      <c r="C1447" s="241" t="s">
        <v>31</v>
      </c>
      <c r="D1447" s="267">
        <v>10</v>
      </c>
      <c r="E1447" s="109"/>
      <c r="F1447" s="109"/>
      <c r="G1447" s="109"/>
      <c r="H1447" s="109"/>
      <c r="I1447" s="221"/>
      <c r="J1447" s="252"/>
      <c r="K1447" s="252"/>
      <c r="L1447" s="229"/>
      <c r="M1447" s="229">
        <f t="shared" si="140"/>
        <v>0</v>
      </c>
      <c r="N1447" s="229"/>
      <c r="O1447" s="229"/>
    </row>
    <row r="1448" spans="1:15" ht="15.6" outlineLevel="2" x14ac:dyDescent="0.3">
      <c r="A1448" s="289"/>
      <c r="B1448" s="290" t="s">
        <v>577</v>
      </c>
      <c r="C1448" s="241" t="s">
        <v>31</v>
      </c>
      <c r="D1448" s="267">
        <v>52</v>
      </c>
      <c r="E1448" s="109"/>
      <c r="F1448" s="109"/>
      <c r="G1448" s="109"/>
      <c r="H1448" s="109"/>
      <c r="I1448" s="221"/>
      <c r="J1448" s="252"/>
      <c r="K1448" s="252"/>
      <c r="L1448" s="229"/>
      <c r="M1448" s="229">
        <f t="shared" si="140"/>
        <v>0</v>
      </c>
      <c r="N1448" s="229"/>
      <c r="O1448" s="229"/>
    </row>
    <row r="1449" spans="1:15" ht="15.6" outlineLevel="2" x14ac:dyDescent="0.3">
      <c r="A1449" s="289"/>
      <c r="B1449" s="290" t="s">
        <v>578</v>
      </c>
      <c r="C1449" s="241" t="s">
        <v>188</v>
      </c>
      <c r="D1449" s="267">
        <v>3</v>
      </c>
      <c r="E1449" s="109"/>
      <c r="F1449" s="109"/>
      <c r="G1449" s="109"/>
      <c r="H1449" s="109"/>
      <c r="I1449" s="221"/>
      <c r="J1449" s="252"/>
      <c r="K1449" s="252"/>
      <c r="L1449" s="229"/>
      <c r="M1449" s="229">
        <f t="shared" si="140"/>
        <v>0</v>
      </c>
      <c r="N1449" s="229"/>
      <c r="O1449" s="229"/>
    </row>
    <row r="1450" spans="1:15" ht="15.6" outlineLevel="2" x14ac:dyDescent="0.3">
      <c r="A1450" s="289"/>
      <c r="B1450" s="290" t="s">
        <v>579</v>
      </c>
      <c r="C1450" s="241" t="s">
        <v>31</v>
      </c>
      <c r="D1450" s="267">
        <v>60</v>
      </c>
      <c r="E1450" s="109"/>
      <c r="F1450" s="109"/>
      <c r="G1450" s="109"/>
      <c r="H1450" s="109"/>
      <c r="I1450" s="221"/>
      <c r="J1450" s="252"/>
      <c r="K1450" s="252"/>
      <c r="L1450" s="229"/>
      <c r="M1450" s="229">
        <f t="shared" si="140"/>
        <v>0</v>
      </c>
      <c r="N1450" s="229"/>
      <c r="O1450" s="229"/>
    </row>
    <row r="1451" spans="1:15" ht="15.6" outlineLevel="2" x14ac:dyDescent="0.3">
      <c r="A1451" s="289"/>
      <c r="B1451" s="290" t="s">
        <v>580</v>
      </c>
      <c r="C1451" s="241" t="s">
        <v>188</v>
      </c>
      <c r="D1451" s="267">
        <v>3505</v>
      </c>
      <c r="E1451" s="109"/>
      <c r="F1451" s="109"/>
      <c r="G1451" s="109"/>
      <c r="H1451" s="109"/>
      <c r="I1451" s="221"/>
      <c r="J1451" s="252"/>
      <c r="K1451" s="252"/>
      <c r="L1451" s="229"/>
      <c r="M1451" s="229">
        <f t="shared" si="140"/>
        <v>0</v>
      </c>
      <c r="N1451" s="229"/>
      <c r="O1451" s="229"/>
    </row>
    <row r="1452" spans="1:15" ht="15.6" outlineLevel="2" x14ac:dyDescent="0.3">
      <c r="A1452" s="289"/>
      <c r="B1452" s="290" t="s">
        <v>580</v>
      </c>
      <c r="C1452" s="241" t="s">
        <v>188</v>
      </c>
      <c r="D1452" s="267">
        <v>4805</v>
      </c>
      <c r="E1452" s="109"/>
      <c r="F1452" s="109"/>
      <c r="G1452" s="109"/>
      <c r="H1452" s="109"/>
      <c r="I1452" s="221"/>
      <c r="J1452" s="252"/>
      <c r="K1452" s="252"/>
      <c r="L1452" s="229"/>
      <c r="M1452" s="229">
        <f t="shared" si="140"/>
        <v>0</v>
      </c>
      <c r="N1452" s="229"/>
      <c r="O1452" s="229"/>
    </row>
    <row r="1453" spans="1:15" ht="15.6" outlineLevel="2" x14ac:dyDescent="0.3">
      <c r="A1453" s="289"/>
      <c r="B1453" s="290" t="s">
        <v>581</v>
      </c>
      <c r="C1453" s="241" t="s">
        <v>188</v>
      </c>
      <c r="D1453" s="267">
        <v>7010</v>
      </c>
      <c r="E1453" s="109"/>
      <c r="F1453" s="109"/>
      <c r="G1453" s="109"/>
      <c r="H1453" s="109"/>
      <c r="I1453" s="221"/>
      <c r="J1453" s="252"/>
      <c r="K1453" s="252"/>
      <c r="L1453" s="229"/>
      <c r="M1453" s="229">
        <f t="shared" si="140"/>
        <v>0</v>
      </c>
      <c r="N1453" s="229"/>
      <c r="O1453" s="229"/>
    </row>
    <row r="1454" spans="1:15" ht="15.6" outlineLevel="2" x14ac:dyDescent="0.3">
      <c r="A1454" s="289"/>
      <c r="B1454" s="290" t="s">
        <v>581</v>
      </c>
      <c r="C1454" s="241" t="s">
        <v>188</v>
      </c>
      <c r="D1454" s="267">
        <v>9610</v>
      </c>
      <c r="E1454" s="109"/>
      <c r="F1454" s="109"/>
      <c r="G1454" s="109"/>
      <c r="H1454" s="109"/>
      <c r="I1454" s="221"/>
      <c r="J1454" s="252"/>
      <c r="K1454" s="252"/>
      <c r="L1454" s="229"/>
      <c r="M1454" s="229">
        <f t="shared" si="140"/>
        <v>0</v>
      </c>
      <c r="N1454" s="229"/>
      <c r="O1454" s="229"/>
    </row>
    <row r="1455" spans="1:15" ht="26.4" outlineLevel="2" x14ac:dyDescent="0.3">
      <c r="A1455" s="289"/>
      <c r="B1455" s="290" t="s">
        <v>6923</v>
      </c>
      <c r="C1455" s="241" t="s">
        <v>31</v>
      </c>
      <c r="D1455" s="267">
        <v>1</v>
      </c>
      <c r="E1455" s="109"/>
      <c r="F1455" s="109"/>
      <c r="G1455" s="109"/>
      <c r="H1455" s="109"/>
      <c r="I1455" s="221"/>
      <c r="J1455" s="252"/>
      <c r="K1455" s="252"/>
      <c r="L1455" s="229"/>
      <c r="M1455" s="229">
        <f t="shared" si="140"/>
        <v>0</v>
      </c>
      <c r="N1455" s="229"/>
      <c r="O1455" s="229"/>
    </row>
    <row r="1456" spans="1:15" ht="26.4" outlineLevel="2" x14ac:dyDescent="0.3">
      <c r="A1456" s="289"/>
      <c r="B1456" s="290" t="s">
        <v>6941</v>
      </c>
      <c r="C1456" s="241" t="s">
        <v>31</v>
      </c>
      <c r="D1456" s="267">
        <v>1</v>
      </c>
      <c r="E1456" s="109"/>
      <c r="F1456" s="109"/>
      <c r="G1456" s="109"/>
      <c r="H1456" s="109"/>
      <c r="I1456" s="221"/>
      <c r="J1456" s="252"/>
      <c r="K1456" s="252"/>
      <c r="L1456" s="229"/>
      <c r="M1456" s="229">
        <f t="shared" si="140"/>
        <v>0</v>
      </c>
      <c r="N1456" s="229"/>
      <c r="O1456" s="229"/>
    </row>
    <row r="1457" spans="1:15" ht="26.4" outlineLevel="2" x14ac:dyDescent="0.3">
      <c r="A1457" s="289"/>
      <c r="B1457" s="290" t="s">
        <v>6942</v>
      </c>
      <c r="C1457" s="241" t="s">
        <v>31</v>
      </c>
      <c r="D1457" s="267">
        <v>1</v>
      </c>
      <c r="E1457" s="109"/>
      <c r="F1457" s="109"/>
      <c r="G1457" s="109"/>
      <c r="H1457" s="109"/>
      <c r="I1457" s="221"/>
      <c r="J1457" s="252"/>
      <c r="K1457" s="252"/>
      <c r="L1457" s="229"/>
      <c r="M1457" s="229">
        <f t="shared" si="140"/>
        <v>0</v>
      </c>
      <c r="N1457" s="229"/>
      <c r="O1457" s="229"/>
    </row>
    <row r="1458" spans="1:15" ht="15.6" outlineLevel="2" x14ac:dyDescent="0.3">
      <c r="A1458" s="289"/>
      <c r="B1458" s="290" t="s">
        <v>582</v>
      </c>
      <c r="C1458" s="241" t="s">
        <v>188</v>
      </c>
      <c r="D1458" s="267">
        <v>320</v>
      </c>
      <c r="E1458" s="109"/>
      <c r="F1458" s="109"/>
      <c r="G1458" s="109"/>
      <c r="H1458" s="109"/>
      <c r="I1458" s="221"/>
      <c r="J1458" s="252"/>
      <c r="K1458" s="252"/>
      <c r="L1458" s="229"/>
      <c r="M1458" s="229">
        <f t="shared" si="140"/>
        <v>0</v>
      </c>
      <c r="N1458" s="229"/>
      <c r="O1458" s="229"/>
    </row>
    <row r="1459" spans="1:15" ht="15.6" outlineLevel="2" x14ac:dyDescent="0.3">
      <c r="A1459" s="289"/>
      <c r="B1459" s="290" t="s">
        <v>819</v>
      </c>
      <c r="C1459" s="241" t="s">
        <v>188</v>
      </c>
      <c r="D1459" s="267">
        <v>765</v>
      </c>
      <c r="E1459" s="109"/>
      <c r="F1459" s="109"/>
      <c r="G1459" s="109"/>
      <c r="H1459" s="109"/>
      <c r="I1459" s="221"/>
      <c r="J1459" s="252"/>
      <c r="K1459" s="252"/>
      <c r="L1459" s="229"/>
      <c r="M1459" s="229">
        <f t="shared" si="140"/>
        <v>0</v>
      </c>
      <c r="N1459" s="229"/>
      <c r="O1459" s="229"/>
    </row>
    <row r="1460" spans="1:15" ht="15.6" outlineLevel="2" x14ac:dyDescent="0.3">
      <c r="A1460" s="289"/>
      <c r="B1460" s="290" t="s">
        <v>583</v>
      </c>
      <c r="C1460" s="241" t="s">
        <v>188</v>
      </c>
      <c r="D1460" s="267">
        <v>3185</v>
      </c>
      <c r="E1460" s="109"/>
      <c r="F1460" s="109"/>
      <c r="G1460" s="109"/>
      <c r="H1460" s="109"/>
      <c r="I1460" s="221"/>
      <c r="J1460" s="252"/>
      <c r="K1460" s="252"/>
      <c r="L1460" s="229"/>
      <c r="M1460" s="229">
        <f t="shared" si="140"/>
        <v>0</v>
      </c>
      <c r="N1460" s="229"/>
      <c r="O1460" s="229"/>
    </row>
    <row r="1461" spans="1:15" ht="15.6" outlineLevel="2" x14ac:dyDescent="0.3">
      <c r="A1461" s="289"/>
      <c r="B1461" s="290" t="s">
        <v>584</v>
      </c>
      <c r="C1461" s="241" t="s">
        <v>188</v>
      </c>
      <c r="D1461" s="267">
        <v>4040</v>
      </c>
      <c r="E1461" s="109"/>
      <c r="F1461" s="109"/>
      <c r="G1461" s="109"/>
      <c r="H1461" s="109"/>
      <c r="I1461" s="221"/>
      <c r="J1461" s="252"/>
      <c r="K1461" s="252"/>
      <c r="L1461" s="229"/>
      <c r="M1461" s="229">
        <f t="shared" si="140"/>
        <v>0</v>
      </c>
      <c r="N1461" s="229"/>
      <c r="O1461" s="229"/>
    </row>
    <row r="1462" spans="1:15" ht="15.6" outlineLevel="2" x14ac:dyDescent="0.3">
      <c r="A1462" s="289"/>
      <c r="B1462" s="290" t="s">
        <v>585</v>
      </c>
      <c r="C1462" s="241" t="s">
        <v>188</v>
      </c>
      <c r="D1462" s="267">
        <v>60</v>
      </c>
      <c r="E1462" s="109"/>
      <c r="F1462" s="109"/>
      <c r="G1462" s="109"/>
      <c r="H1462" s="109"/>
      <c r="I1462" s="221"/>
      <c r="J1462" s="252"/>
      <c r="K1462" s="252"/>
      <c r="L1462" s="229"/>
      <c r="M1462" s="229">
        <f t="shared" si="140"/>
        <v>0</v>
      </c>
      <c r="N1462" s="229"/>
      <c r="O1462" s="229"/>
    </row>
    <row r="1463" spans="1:15" ht="15.6" outlineLevel="2" x14ac:dyDescent="0.3">
      <c r="A1463" s="289"/>
      <c r="B1463" s="290" t="s">
        <v>586</v>
      </c>
      <c r="C1463" s="241" t="s">
        <v>188</v>
      </c>
      <c r="D1463" s="267">
        <v>80</v>
      </c>
      <c r="E1463" s="109"/>
      <c r="F1463" s="109"/>
      <c r="G1463" s="109"/>
      <c r="H1463" s="109"/>
      <c r="I1463" s="221"/>
      <c r="J1463" s="252"/>
      <c r="K1463" s="252"/>
      <c r="L1463" s="229"/>
      <c r="M1463" s="229">
        <f t="shared" si="140"/>
        <v>0</v>
      </c>
      <c r="N1463" s="229"/>
      <c r="O1463" s="229"/>
    </row>
    <row r="1464" spans="1:15" ht="15.6" outlineLevel="2" x14ac:dyDescent="0.3">
      <c r="A1464" s="289"/>
      <c r="B1464" s="290" t="s">
        <v>6924</v>
      </c>
      <c r="C1464" s="241" t="s">
        <v>307</v>
      </c>
      <c r="D1464" s="267">
        <v>1</v>
      </c>
      <c r="E1464" s="109"/>
      <c r="F1464" s="109"/>
      <c r="G1464" s="109"/>
      <c r="H1464" s="109"/>
      <c r="I1464" s="221"/>
      <c r="J1464" s="252"/>
      <c r="K1464" s="252"/>
      <c r="L1464" s="229"/>
      <c r="M1464" s="229">
        <f t="shared" si="140"/>
        <v>0</v>
      </c>
      <c r="N1464" s="229"/>
      <c r="O1464" s="229"/>
    </row>
    <row r="1465" spans="1:15" ht="15.6" outlineLevel="1" x14ac:dyDescent="0.3">
      <c r="A1465" s="378"/>
      <c r="B1465" s="349" t="s">
        <v>415</v>
      </c>
      <c r="C1465" s="378" t="s">
        <v>307</v>
      </c>
      <c r="D1465" s="383">
        <v>1</v>
      </c>
      <c r="E1465" s="377">
        <v>522690</v>
      </c>
      <c r="F1465" s="377">
        <f>E1465*D1465</f>
        <v>522690</v>
      </c>
      <c r="G1465" s="377">
        <v>0</v>
      </c>
      <c r="H1465" s="377">
        <f>G1465*D1465</f>
        <v>0</v>
      </c>
      <c r="I1465" s="377">
        <f>H1465+F1465</f>
        <v>522690</v>
      </c>
      <c r="J1465" s="252">
        <v>522690</v>
      </c>
      <c r="K1465" s="252"/>
      <c r="L1465" s="229"/>
      <c r="M1465" s="229">
        <f t="shared" si="140"/>
        <v>0</v>
      </c>
      <c r="N1465" s="229"/>
      <c r="O1465" s="229"/>
    </row>
    <row r="1466" spans="1:15" ht="15.6" x14ac:dyDescent="0.3">
      <c r="A1466" s="362">
        <v>2</v>
      </c>
      <c r="B1466" s="363" t="s">
        <v>820</v>
      </c>
      <c r="C1466" s="364"/>
      <c r="D1466" s="365"/>
      <c r="E1466" s="369"/>
      <c r="F1466" s="369"/>
      <c r="G1466" s="369"/>
      <c r="H1466" s="369"/>
      <c r="I1466" s="370"/>
      <c r="J1466" s="365"/>
      <c r="K1466" s="365"/>
      <c r="L1466" s="365"/>
      <c r="M1466" s="365"/>
      <c r="N1466" s="365"/>
      <c r="O1466" s="365"/>
    </row>
    <row r="1467" spans="1:15" ht="15.6" x14ac:dyDescent="0.3">
      <c r="A1467" s="339" t="s">
        <v>821</v>
      </c>
      <c r="B1467" s="340" t="s">
        <v>822</v>
      </c>
      <c r="C1467" s="341"/>
      <c r="D1467" s="342"/>
      <c r="E1467" s="342"/>
      <c r="F1467" s="342">
        <f>SUM(F1468:F1478)</f>
        <v>294619</v>
      </c>
      <c r="G1467" s="342"/>
      <c r="H1467" s="342">
        <f>SUM(H1468:H1478)</f>
        <v>708813.29999999981</v>
      </c>
      <c r="I1467" s="343">
        <f>SUM(I1468:I1478)</f>
        <v>1003432.2999999998</v>
      </c>
      <c r="J1467" s="344"/>
      <c r="K1467" s="344"/>
      <c r="L1467" s="345"/>
      <c r="M1467" s="345"/>
      <c r="N1467" s="345"/>
      <c r="O1467" s="345"/>
    </row>
    <row r="1468" spans="1:15" ht="15.6" outlineLevel="1" x14ac:dyDescent="0.3">
      <c r="A1468" s="131"/>
      <c r="B1468" s="300" t="s">
        <v>823</v>
      </c>
      <c r="C1468" s="117" t="s">
        <v>31</v>
      </c>
      <c r="D1468" s="116">
        <v>2</v>
      </c>
      <c r="E1468" s="109">
        <v>5502</v>
      </c>
      <c r="F1468" s="109">
        <f t="shared" ref="F1468:F1478" si="141">E1468*D1468</f>
        <v>11004</v>
      </c>
      <c r="G1468" s="109">
        <v>32487</v>
      </c>
      <c r="H1468" s="109">
        <f t="shared" ref="H1468:H1478" si="142">G1468*D1468</f>
        <v>64974</v>
      </c>
      <c r="I1468" s="221">
        <f>H1468+F1468</f>
        <v>75978</v>
      </c>
      <c r="J1468" s="252">
        <v>5502</v>
      </c>
      <c r="K1468" s="252"/>
      <c r="L1468" s="229"/>
      <c r="M1468" s="229">
        <f t="shared" ref="M1468:M1478" si="143">G1468</f>
        <v>32487</v>
      </c>
      <c r="N1468" s="229"/>
      <c r="O1468" s="229"/>
    </row>
    <row r="1469" spans="1:15" ht="15.6" outlineLevel="1" x14ac:dyDescent="0.3">
      <c r="A1469" s="131"/>
      <c r="B1469" s="300" t="s">
        <v>723</v>
      </c>
      <c r="C1469" s="117" t="s">
        <v>199</v>
      </c>
      <c r="D1469" s="116">
        <v>350</v>
      </c>
      <c r="E1469" s="109">
        <v>214.84</v>
      </c>
      <c r="F1469" s="109">
        <f t="shared" si="141"/>
        <v>75194</v>
      </c>
      <c r="G1469" s="109">
        <v>184.6</v>
      </c>
      <c r="H1469" s="109">
        <f t="shared" si="142"/>
        <v>64610</v>
      </c>
      <c r="I1469" s="221">
        <f t="shared" ref="I1469:I1478" si="144">H1469+F1469</f>
        <v>139804</v>
      </c>
      <c r="J1469" s="252">
        <v>214.84</v>
      </c>
      <c r="K1469" s="252"/>
      <c r="L1469" s="229"/>
      <c r="M1469" s="229">
        <f t="shared" si="143"/>
        <v>184.6</v>
      </c>
      <c r="N1469" s="229"/>
      <c r="O1469" s="229"/>
    </row>
    <row r="1470" spans="1:15" ht="26.4" outlineLevel="1" x14ac:dyDescent="0.3">
      <c r="A1470" s="131"/>
      <c r="B1470" s="300" t="s">
        <v>824</v>
      </c>
      <c r="C1470" s="117" t="s">
        <v>31</v>
      </c>
      <c r="D1470" s="116">
        <v>23</v>
      </c>
      <c r="E1470" s="109">
        <v>4585</v>
      </c>
      <c r="F1470" s="109">
        <f t="shared" si="141"/>
        <v>105455</v>
      </c>
      <c r="G1470" s="109">
        <v>21362.9</v>
      </c>
      <c r="H1470" s="109">
        <f t="shared" si="142"/>
        <v>491346.7</v>
      </c>
      <c r="I1470" s="221">
        <f t="shared" si="144"/>
        <v>596801.69999999995</v>
      </c>
      <c r="J1470" s="252">
        <v>4585</v>
      </c>
      <c r="K1470" s="252"/>
      <c r="L1470" s="229"/>
      <c r="M1470" s="229">
        <f t="shared" si="143"/>
        <v>21362.9</v>
      </c>
      <c r="N1470" s="229"/>
      <c r="O1470" s="229"/>
    </row>
    <row r="1471" spans="1:15" ht="15.6" outlineLevel="1" x14ac:dyDescent="0.3">
      <c r="A1471" s="131"/>
      <c r="B1471" s="300" t="s">
        <v>825</v>
      </c>
      <c r="C1471" s="117" t="s">
        <v>188</v>
      </c>
      <c r="D1471" s="116">
        <v>350</v>
      </c>
      <c r="E1471" s="109">
        <v>104.80000000000001</v>
      </c>
      <c r="F1471" s="109">
        <f t="shared" si="141"/>
        <v>36680.000000000007</v>
      </c>
      <c r="G1471" s="109">
        <v>119.60000000000001</v>
      </c>
      <c r="H1471" s="109">
        <f t="shared" si="142"/>
        <v>41860</v>
      </c>
      <c r="I1471" s="221">
        <f t="shared" si="144"/>
        <v>78540</v>
      </c>
      <c r="J1471" s="252">
        <v>104.80000000000001</v>
      </c>
      <c r="K1471" s="252"/>
      <c r="L1471" s="229"/>
      <c r="M1471" s="229">
        <f t="shared" si="143"/>
        <v>119.60000000000001</v>
      </c>
      <c r="N1471" s="229"/>
      <c r="O1471" s="229"/>
    </row>
    <row r="1472" spans="1:15" ht="15.6" outlineLevel="1" x14ac:dyDescent="0.3">
      <c r="A1472" s="131"/>
      <c r="B1472" s="318" t="s">
        <v>299</v>
      </c>
      <c r="C1472" s="117" t="s">
        <v>31</v>
      </c>
      <c r="D1472" s="116">
        <v>350</v>
      </c>
      <c r="E1472" s="109">
        <v>6.5500000000000007</v>
      </c>
      <c r="F1472" s="109">
        <f t="shared" si="141"/>
        <v>2292.5000000000005</v>
      </c>
      <c r="G1472" s="109">
        <v>26.52</v>
      </c>
      <c r="H1472" s="109">
        <f t="shared" si="142"/>
        <v>9282</v>
      </c>
      <c r="I1472" s="221">
        <f t="shared" si="144"/>
        <v>11574.5</v>
      </c>
      <c r="J1472" s="252">
        <v>6.5500000000000007</v>
      </c>
      <c r="K1472" s="252"/>
      <c r="L1472" s="229"/>
      <c r="M1472" s="229">
        <f t="shared" si="143"/>
        <v>26.52</v>
      </c>
      <c r="N1472" s="229"/>
      <c r="O1472" s="229"/>
    </row>
    <row r="1473" spans="1:15" ht="15.6" outlineLevel="1" x14ac:dyDescent="0.3">
      <c r="A1473" s="131"/>
      <c r="B1473" s="300" t="s">
        <v>596</v>
      </c>
      <c r="C1473" s="117" t="s">
        <v>31</v>
      </c>
      <c r="D1473" s="116">
        <v>23</v>
      </c>
      <c r="E1473" s="109">
        <v>655</v>
      </c>
      <c r="F1473" s="109">
        <f t="shared" si="141"/>
        <v>15065</v>
      </c>
      <c r="G1473" s="109">
        <v>135.20000000000002</v>
      </c>
      <c r="H1473" s="109">
        <f t="shared" si="142"/>
        <v>3109.6000000000004</v>
      </c>
      <c r="I1473" s="221">
        <f t="shared" si="144"/>
        <v>18174.599999999999</v>
      </c>
      <c r="J1473" s="252">
        <v>655</v>
      </c>
      <c r="K1473" s="252"/>
      <c r="L1473" s="229"/>
      <c r="M1473" s="229">
        <f t="shared" si="143"/>
        <v>135.20000000000002</v>
      </c>
      <c r="N1473" s="229"/>
      <c r="O1473" s="229"/>
    </row>
    <row r="1474" spans="1:15" ht="15.6" outlineLevel="1" x14ac:dyDescent="0.3">
      <c r="A1474" s="131"/>
      <c r="B1474" s="384" t="s">
        <v>826</v>
      </c>
      <c r="C1474" s="117" t="s">
        <v>31</v>
      </c>
      <c r="D1474" s="116">
        <v>46</v>
      </c>
      <c r="E1474" s="109">
        <v>65.5</v>
      </c>
      <c r="F1474" s="109">
        <f t="shared" si="141"/>
        <v>3013</v>
      </c>
      <c r="G1474" s="109">
        <v>109.2</v>
      </c>
      <c r="H1474" s="109">
        <f t="shared" si="142"/>
        <v>5023.2</v>
      </c>
      <c r="I1474" s="221">
        <f t="shared" si="144"/>
        <v>8036.2</v>
      </c>
      <c r="J1474" s="252">
        <v>65.5</v>
      </c>
      <c r="K1474" s="252"/>
      <c r="L1474" s="229"/>
      <c r="M1474" s="229">
        <f t="shared" si="143"/>
        <v>109.2</v>
      </c>
      <c r="N1474" s="229"/>
      <c r="O1474" s="229"/>
    </row>
    <row r="1475" spans="1:15" ht="15.6" outlineLevel="1" x14ac:dyDescent="0.3">
      <c r="A1475" s="131"/>
      <c r="B1475" s="384" t="s">
        <v>826</v>
      </c>
      <c r="C1475" s="117" t="s">
        <v>31</v>
      </c>
      <c r="D1475" s="116">
        <v>23</v>
      </c>
      <c r="E1475" s="109">
        <v>65.5</v>
      </c>
      <c r="F1475" s="109">
        <f t="shared" si="141"/>
        <v>1506.5</v>
      </c>
      <c r="G1475" s="109">
        <v>127.4</v>
      </c>
      <c r="H1475" s="109">
        <f t="shared" si="142"/>
        <v>2930.2000000000003</v>
      </c>
      <c r="I1475" s="221">
        <f t="shared" si="144"/>
        <v>4436.7000000000007</v>
      </c>
      <c r="J1475" s="252">
        <v>65.5</v>
      </c>
      <c r="K1475" s="252"/>
      <c r="L1475" s="229"/>
      <c r="M1475" s="229">
        <f t="shared" si="143"/>
        <v>127.4</v>
      </c>
      <c r="N1475" s="229"/>
      <c r="O1475" s="229"/>
    </row>
    <row r="1476" spans="1:15" ht="15.6" outlineLevel="1" x14ac:dyDescent="0.3">
      <c r="A1476" s="131"/>
      <c r="B1476" s="318" t="s">
        <v>597</v>
      </c>
      <c r="C1476" s="117" t="s">
        <v>31</v>
      </c>
      <c r="D1476" s="116">
        <v>396</v>
      </c>
      <c r="E1476" s="109">
        <v>32.75</v>
      </c>
      <c r="F1476" s="109">
        <f t="shared" si="141"/>
        <v>12969</v>
      </c>
      <c r="G1476" s="109">
        <v>15.600000000000001</v>
      </c>
      <c r="H1476" s="109">
        <f t="shared" si="142"/>
        <v>6177.6</v>
      </c>
      <c r="I1476" s="221">
        <f t="shared" si="144"/>
        <v>19146.599999999999</v>
      </c>
      <c r="J1476" s="252">
        <v>32.75</v>
      </c>
      <c r="K1476" s="252"/>
      <c r="L1476" s="229"/>
      <c r="M1476" s="229">
        <f t="shared" si="143"/>
        <v>15.600000000000001</v>
      </c>
      <c r="N1476" s="229"/>
      <c r="O1476" s="229"/>
    </row>
    <row r="1477" spans="1:15" ht="15.6" outlineLevel="1" x14ac:dyDescent="0.3">
      <c r="A1477" s="131"/>
      <c r="B1477" s="318" t="s">
        <v>302</v>
      </c>
      <c r="C1477" s="117" t="s">
        <v>307</v>
      </c>
      <c r="D1477" s="116">
        <v>1</v>
      </c>
      <c r="E1477" s="109">
        <v>0</v>
      </c>
      <c r="F1477" s="109">
        <f t="shared" si="141"/>
        <v>0</v>
      </c>
      <c r="G1477" s="109">
        <v>19500</v>
      </c>
      <c r="H1477" s="109">
        <f t="shared" si="142"/>
        <v>19500</v>
      </c>
      <c r="I1477" s="221">
        <f t="shared" si="144"/>
        <v>19500</v>
      </c>
      <c r="J1477" s="252">
        <v>0</v>
      </c>
      <c r="K1477" s="252"/>
      <c r="L1477" s="229"/>
      <c r="M1477" s="229">
        <f t="shared" si="143"/>
        <v>19500</v>
      </c>
      <c r="N1477" s="229"/>
      <c r="O1477" s="229"/>
    </row>
    <row r="1478" spans="1:15" ht="15.6" outlineLevel="1" x14ac:dyDescent="0.3">
      <c r="A1478" s="131"/>
      <c r="B1478" s="300" t="s">
        <v>560</v>
      </c>
      <c r="C1478" s="117" t="s">
        <v>307</v>
      </c>
      <c r="D1478" s="116">
        <v>1</v>
      </c>
      <c r="E1478" s="109">
        <v>31440</v>
      </c>
      <c r="F1478" s="109">
        <f t="shared" si="141"/>
        <v>31440</v>
      </c>
      <c r="G1478" s="109">
        <v>0</v>
      </c>
      <c r="H1478" s="109">
        <f t="shared" si="142"/>
        <v>0</v>
      </c>
      <c r="I1478" s="221">
        <f t="shared" si="144"/>
        <v>31440</v>
      </c>
      <c r="J1478" s="252">
        <v>31440</v>
      </c>
      <c r="K1478" s="252"/>
      <c r="L1478" s="229"/>
      <c r="M1478" s="229">
        <f t="shared" si="143"/>
        <v>0</v>
      </c>
      <c r="N1478" s="229"/>
      <c r="O1478" s="229"/>
    </row>
    <row r="1479" spans="1:15" ht="15.6" x14ac:dyDescent="0.3">
      <c r="A1479" s="362"/>
      <c r="B1479" s="363" t="s">
        <v>6883</v>
      </c>
      <c r="C1479" s="364"/>
      <c r="D1479" s="365"/>
      <c r="E1479" s="369"/>
      <c r="F1479" s="369"/>
      <c r="G1479" s="369"/>
      <c r="H1479" s="369"/>
      <c r="I1479" s="366"/>
      <c r="J1479" s="365"/>
      <c r="K1479" s="365"/>
      <c r="L1479" s="365"/>
      <c r="M1479" s="365"/>
      <c r="N1479" s="365"/>
      <c r="O1479" s="365"/>
    </row>
    <row r="1480" spans="1:15" ht="21" customHeight="1" x14ac:dyDescent="0.3">
      <c r="A1480" s="360" t="s">
        <v>827</v>
      </c>
      <c r="B1480" s="340" t="s">
        <v>828</v>
      </c>
      <c r="C1480" s="341"/>
      <c r="D1480" s="342"/>
      <c r="E1480" s="342"/>
      <c r="F1480" s="342">
        <f>F1622</f>
        <v>37448849.832400002</v>
      </c>
      <c r="G1480" s="342"/>
      <c r="H1480" s="342">
        <f>H1622</f>
        <v>47516454.300020993</v>
      </c>
      <c r="I1480" s="343">
        <f>I1622</f>
        <v>84965304.132421017</v>
      </c>
      <c r="J1480" s="344"/>
      <c r="K1480" s="344"/>
      <c r="L1480" s="345"/>
      <c r="M1480" s="345"/>
      <c r="N1480" s="345"/>
      <c r="O1480" s="345"/>
    </row>
    <row r="1481" spans="1:15" ht="39" customHeight="1" outlineLevel="1" x14ac:dyDescent="0.3">
      <c r="A1481" s="378"/>
      <c r="B1481" s="349" t="s">
        <v>829</v>
      </c>
      <c r="C1481" s="378"/>
      <c r="D1481" s="383"/>
      <c r="E1481" s="377"/>
      <c r="F1481" s="377">
        <f>SUM(F1483:F1495)</f>
        <v>11963784.964800002</v>
      </c>
      <c r="G1481" s="377"/>
      <c r="H1481" s="377">
        <f>SUM(H1483:H1495)</f>
        <v>15123475.401672</v>
      </c>
      <c r="I1481" s="377">
        <f>SUM(I1483:I1495)</f>
        <v>27087260.366472002</v>
      </c>
      <c r="J1481" s="233"/>
      <c r="K1481" s="233"/>
      <c r="L1481" s="233"/>
      <c r="M1481" s="233"/>
      <c r="N1481" s="233"/>
      <c r="O1481" s="233"/>
    </row>
    <row r="1482" spans="1:15" ht="15.6" outlineLevel="1" x14ac:dyDescent="0.3">
      <c r="A1482" s="133"/>
      <c r="B1482" s="280" t="s">
        <v>6884</v>
      </c>
      <c r="C1482" s="115"/>
      <c r="D1482" s="109"/>
      <c r="E1482" s="109"/>
      <c r="F1482" s="109"/>
      <c r="G1482" s="109"/>
      <c r="H1482" s="109"/>
      <c r="I1482" s="221"/>
      <c r="J1482" s="109"/>
      <c r="K1482" s="109"/>
      <c r="L1482" s="109"/>
      <c r="M1482" s="109"/>
      <c r="N1482" s="109"/>
      <c r="O1482" s="109"/>
    </row>
    <row r="1483" spans="1:15" ht="15.6" outlineLevel="1" x14ac:dyDescent="0.3">
      <c r="A1483" s="133">
        <v>1</v>
      </c>
      <c r="B1483" s="281" t="s">
        <v>830</v>
      </c>
      <c r="C1483" s="134" t="s">
        <v>6820</v>
      </c>
      <c r="D1483" s="109">
        <f>79.62</f>
        <v>79.62</v>
      </c>
      <c r="E1483" s="109">
        <v>13494</v>
      </c>
      <c r="F1483" s="109">
        <f t="shared" ref="F1483:F1494" si="145">E1483*D1483</f>
        <v>1074392.28</v>
      </c>
      <c r="G1483" s="109">
        <v>0</v>
      </c>
      <c r="H1483" s="109">
        <f t="shared" ref="H1483:H1494" si="146">G1483*D1483</f>
        <v>0</v>
      </c>
      <c r="I1483" s="221">
        <f>F1483+H1483</f>
        <v>1074392.28</v>
      </c>
      <c r="J1483" s="252">
        <v>13494</v>
      </c>
      <c r="K1483" s="252"/>
      <c r="L1483" s="229"/>
      <c r="M1483" s="229">
        <f t="shared" ref="M1483:M1489" si="147">G1483</f>
        <v>0</v>
      </c>
      <c r="N1483" s="229"/>
      <c r="O1483" s="229"/>
    </row>
    <row r="1484" spans="1:15" ht="15.6" outlineLevel="1" x14ac:dyDescent="0.3">
      <c r="A1484" s="133">
        <f>A1483+1</f>
        <v>2</v>
      </c>
      <c r="B1484" s="281" t="s">
        <v>831</v>
      </c>
      <c r="C1484" s="134" t="s">
        <v>6820</v>
      </c>
      <c r="D1484" s="109">
        <v>308.73</v>
      </c>
      <c r="E1484" s="109">
        <v>19422</v>
      </c>
      <c r="F1484" s="109">
        <f t="shared" si="145"/>
        <v>5996154.0600000005</v>
      </c>
      <c r="G1484" s="109">
        <v>0</v>
      </c>
      <c r="H1484" s="109">
        <f t="shared" si="146"/>
        <v>0</v>
      </c>
      <c r="I1484" s="221">
        <f t="shared" ref="I1484:I1494" si="148">F1484+H1484</f>
        <v>5996154.0600000005</v>
      </c>
      <c r="J1484" s="252">
        <v>19422</v>
      </c>
      <c r="K1484" s="252"/>
      <c r="L1484" s="229"/>
      <c r="M1484" s="229">
        <f t="shared" si="147"/>
        <v>0</v>
      </c>
      <c r="N1484" s="229"/>
      <c r="O1484" s="229"/>
    </row>
    <row r="1485" spans="1:15" ht="26.4" outlineLevel="1" x14ac:dyDescent="0.3">
      <c r="A1485" s="133">
        <f>A1484+1</f>
        <v>3</v>
      </c>
      <c r="B1485" s="281" t="s">
        <v>832</v>
      </c>
      <c r="C1485" s="134" t="s">
        <v>6820</v>
      </c>
      <c r="D1485" s="109">
        <f>196.74</f>
        <v>196.74</v>
      </c>
      <c r="E1485" s="109">
        <v>2405</v>
      </c>
      <c r="F1485" s="109">
        <f t="shared" si="145"/>
        <v>473159.7</v>
      </c>
      <c r="G1485" s="109">
        <v>0</v>
      </c>
      <c r="H1485" s="109">
        <f t="shared" si="146"/>
        <v>0</v>
      </c>
      <c r="I1485" s="221">
        <f t="shared" si="148"/>
        <v>473159.7</v>
      </c>
      <c r="J1485" s="252">
        <v>2405</v>
      </c>
      <c r="K1485" s="252"/>
      <c r="L1485" s="229"/>
      <c r="M1485" s="229">
        <f t="shared" si="147"/>
        <v>0</v>
      </c>
      <c r="N1485" s="229"/>
      <c r="O1485" s="229"/>
    </row>
    <row r="1486" spans="1:15" ht="26.4" outlineLevel="1" x14ac:dyDescent="0.3">
      <c r="A1486" s="133"/>
      <c r="B1486" s="281" t="s">
        <v>6885</v>
      </c>
      <c r="C1486" s="134"/>
      <c r="D1486" s="109"/>
      <c r="E1486" s="109">
        <v>0</v>
      </c>
      <c r="F1486" s="109">
        <f t="shared" si="145"/>
        <v>0</v>
      </c>
      <c r="G1486" s="109">
        <v>0</v>
      </c>
      <c r="H1486" s="109">
        <f t="shared" si="146"/>
        <v>0</v>
      </c>
      <c r="I1486" s="221">
        <f t="shared" si="148"/>
        <v>0</v>
      </c>
      <c r="J1486" s="252">
        <v>0</v>
      </c>
      <c r="K1486" s="252"/>
      <c r="L1486" s="229"/>
      <c r="M1486" s="229">
        <f t="shared" si="147"/>
        <v>0</v>
      </c>
      <c r="N1486" s="229"/>
      <c r="O1486" s="229"/>
    </row>
    <row r="1487" spans="1:15" ht="15.6" outlineLevel="1" x14ac:dyDescent="0.3">
      <c r="A1487" s="133">
        <f>A1485+1</f>
        <v>4</v>
      </c>
      <c r="B1487" s="281" t="s">
        <v>6886</v>
      </c>
      <c r="C1487" s="134" t="s">
        <v>6820</v>
      </c>
      <c r="D1487" s="109">
        <v>151</v>
      </c>
      <c r="E1487" s="109">
        <v>2513.1600000000003</v>
      </c>
      <c r="F1487" s="109">
        <f t="shared" si="145"/>
        <v>379487.16000000003</v>
      </c>
      <c r="G1487" s="109">
        <v>6681</v>
      </c>
      <c r="H1487" s="109">
        <f t="shared" si="146"/>
        <v>1008831</v>
      </c>
      <c r="I1487" s="221">
        <f t="shared" si="148"/>
        <v>1388318.1600000001</v>
      </c>
      <c r="J1487" s="252">
        <v>2513.1600000000003</v>
      </c>
      <c r="K1487" s="252"/>
      <c r="L1487" s="229"/>
      <c r="M1487" s="229">
        <f t="shared" si="147"/>
        <v>6681</v>
      </c>
      <c r="N1487" s="229"/>
      <c r="O1487" s="229"/>
    </row>
    <row r="1488" spans="1:15" ht="15.6" outlineLevel="1" x14ac:dyDescent="0.3">
      <c r="A1488" s="133">
        <f>A1487+1</f>
        <v>5</v>
      </c>
      <c r="B1488" s="281" t="s">
        <v>833</v>
      </c>
      <c r="C1488" s="134" t="s">
        <v>6820</v>
      </c>
      <c r="D1488" s="109">
        <v>163</v>
      </c>
      <c r="E1488" s="109">
        <v>2333.7600000000002</v>
      </c>
      <c r="F1488" s="109">
        <f t="shared" si="145"/>
        <v>380402.88000000006</v>
      </c>
      <c r="G1488" s="109">
        <v>2161.5</v>
      </c>
      <c r="H1488" s="109">
        <f t="shared" si="146"/>
        <v>352324.5</v>
      </c>
      <c r="I1488" s="221">
        <f t="shared" si="148"/>
        <v>732727.38000000012</v>
      </c>
      <c r="J1488" s="252">
        <v>2333.7600000000002</v>
      </c>
      <c r="K1488" s="252"/>
      <c r="L1488" s="229"/>
      <c r="M1488" s="229">
        <f t="shared" si="147"/>
        <v>2161.5</v>
      </c>
      <c r="N1488" s="229"/>
      <c r="O1488" s="229"/>
    </row>
    <row r="1489" spans="1:15" ht="15.6" outlineLevel="1" x14ac:dyDescent="0.3">
      <c r="A1489" s="133">
        <f>A1488+1</f>
        <v>6</v>
      </c>
      <c r="B1489" s="281" t="s">
        <v>834</v>
      </c>
      <c r="C1489" s="134" t="s">
        <v>188</v>
      </c>
      <c r="D1489" s="109">
        <v>226.24</v>
      </c>
      <c r="E1489" s="109">
        <v>46.800000000000004</v>
      </c>
      <c r="F1489" s="109">
        <f t="shared" si="145"/>
        <v>10588.032000000001</v>
      </c>
      <c r="G1489" s="109">
        <v>264.096</v>
      </c>
      <c r="H1489" s="109">
        <f t="shared" si="146"/>
        <v>59749.079040000004</v>
      </c>
      <c r="I1489" s="221">
        <f t="shared" si="148"/>
        <v>70337.111040000003</v>
      </c>
      <c r="J1489" s="252">
        <v>46.800000000000004</v>
      </c>
      <c r="K1489" s="252"/>
      <c r="L1489" s="229"/>
      <c r="M1489" s="229">
        <f t="shared" si="147"/>
        <v>264.096</v>
      </c>
      <c r="N1489" s="229"/>
      <c r="O1489" s="229"/>
    </row>
    <row r="1490" spans="1:15" ht="15.6" outlineLevel="1" x14ac:dyDescent="0.3">
      <c r="A1490" s="135"/>
      <c r="B1490" s="280" t="s">
        <v>835</v>
      </c>
      <c r="C1490" s="115"/>
      <c r="D1490" s="109"/>
      <c r="E1490" s="109"/>
      <c r="F1490" s="109">
        <f t="shared" si="145"/>
        <v>0</v>
      </c>
      <c r="G1490" s="109"/>
      <c r="H1490" s="109">
        <f t="shared" si="146"/>
        <v>0</v>
      </c>
      <c r="I1490" s="221">
        <f t="shared" si="148"/>
        <v>0</v>
      </c>
      <c r="J1490" s="252"/>
      <c r="K1490" s="252"/>
      <c r="L1490" s="229"/>
      <c r="M1490" s="229"/>
      <c r="N1490" s="229"/>
      <c r="O1490" s="229"/>
    </row>
    <row r="1491" spans="1:15" ht="52.8" outlineLevel="1" x14ac:dyDescent="0.3">
      <c r="A1491" s="396">
        <f>A1489+1</f>
        <v>7</v>
      </c>
      <c r="B1491" s="397" t="s">
        <v>6810</v>
      </c>
      <c r="C1491" s="398" t="s">
        <v>188</v>
      </c>
      <c r="D1491" s="233">
        <v>226.24</v>
      </c>
      <c r="E1491" s="233">
        <v>2475.7200000000003</v>
      </c>
      <c r="F1491" s="233">
        <f t="shared" si="145"/>
        <v>560106.89280000003</v>
      </c>
      <c r="G1491" s="233">
        <v>60348.1368</v>
      </c>
      <c r="H1491" s="233">
        <f t="shared" si="146"/>
        <v>13653162.469632</v>
      </c>
      <c r="I1491" s="337">
        <f t="shared" si="148"/>
        <v>14213269.362431999</v>
      </c>
      <c r="J1491" s="233">
        <v>2475.7200000000003</v>
      </c>
      <c r="K1491" s="233">
        <f>'ВСЕ СМЕТЫ КДС'!G4454</f>
        <v>5258.0183762534398</v>
      </c>
      <c r="L1491" s="394">
        <f>((J1491/(K1491/100))-100)/100</f>
        <v>-0.52915341430129137</v>
      </c>
      <c r="M1491" s="233">
        <f>G1491</f>
        <v>60348.1368</v>
      </c>
      <c r="N1491" s="233">
        <f>N1523</f>
        <v>57654.67707392708</v>
      </c>
      <c r="O1491" s="394">
        <f>((M1491/(N1491/100))-100)/100</f>
        <v>4.6717107141529365E-2</v>
      </c>
    </row>
    <row r="1492" spans="1:15" ht="15.6" outlineLevel="1" x14ac:dyDescent="0.3">
      <c r="A1492" s="133">
        <f>A1491+1</f>
        <v>8</v>
      </c>
      <c r="B1492" s="281" t="s">
        <v>836</v>
      </c>
      <c r="C1492" s="134" t="s">
        <v>188</v>
      </c>
      <c r="D1492" s="109">
        <v>226.24</v>
      </c>
      <c r="E1492" s="109">
        <v>6552</v>
      </c>
      <c r="F1492" s="109">
        <f t="shared" si="145"/>
        <v>1482324.48</v>
      </c>
      <c r="G1492" s="109">
        <v>0</v>
      </c>
      <c r="H1492" s="109">
        <f t="shared" si="146"/>
        <v>0</v>
      </c>
      <c r="I1492" s="221">
        <f t="shared" si="148"/>
        <v>1482324.48</v>
      </c>
      <c r="J1492" s="252">
        <v>6552</v>
      </c>
      <c r="K1492" s="252"/>
      <c r="L1492" s="229"/>
      <c r="M1492" s="229">
        <f t="shared" ref="M1492:M1521" si="149">G1492</f>
        <v>0</v>
      </c>
      <c r="N1492" s="229"/>
      <c r="O1492" s="229"/>
    </row>
    <row r="1493" spans="1:15" s="126" customFormat="1" ht="15.6" outlineLevel="1" x14ac:dyDescent="0.3">
      <c r="A1493" s="136">
        <f>A1492+1</f>
        <v>9</v>
      </c>
      <c r="B1493" s="320" t="s">
        <v>837</v>
      </c>
      <c r="C1493" s="137" t="s">
        <v>188</v>
      </c>
      <c r="D1493" s="138">
        <v>226.24</v>
      </c>
      <c r="E1493" s="109">
        <v>6552</v>
      </c>
      <c r="F1493" s="109">
        <f t="shared" si="145"/>
        <v>1482324.48</v>
      </c>
      <c r="G1493" s="109">
        <v>0</v>
      </c>
      <c r="H1493" s="109">
        <f t="shared" si="146"/>
        <v>0</v>
      </c>
      <c r="I1493" s="221">
        <f t="shared" si="148"/>
        <v>1482324.48</v>
      </c>
      <c r="J1493" s="252">
        <v>6552</v>
      </c>
      <c r="K1493" s="252"/>
      <c r="L1493" s="229"/>
      <c r="M1493" s="229">
        <f t="shared" si="149"/>
        <v>0</v>
      </c>
      <c r="N1493" s="229"/>
      <c r="O1493" s="229"/>
    </row>
    <row r="1494" spans="1:15" ht="15.6" outlineLevel="1" x14ac:dyDescent="0.3">
      <c r="A1494" s="133">
        <f>A1493+1</f>
        <v>10</v>
      </c>
      <c r="B1494" s="281" t="s">
        <v>838</v>
      </c>
      <c r="C1494" s="134" t="s">
        <v>31</v>
      </c>
      <c r="D1494" s="109">
        <v>1</v>
      </c>
      <c r="E1494" s="109">
        <v>124845</v>
      </c>
      <c r="F1494" s="109">
        <f t="shared" si="145"/>
        <v>124845</v>
      </c>
      <c r="G1494" s="109">
        <v>49408.353000000003</v>
      </c>
      <c r="H1494" s="109">
        <f t="shared" si="146"/>
        <v>49408.353000000003</v>
      </c>
      <c r="I1494" s="221">
        <f t="shared" si="148"/>
        <v>174253.353</v>
      </c>
      <c r="J1494" s="252">
        <v>124845</v>
      </c>
      <c r="K1494" s="252"/>
      <c r="L1494" s="229"/>
      <c r="M1494" s="229">
        <f t="shared" si="149"/>
        <v>49408.353000000003</v>
      </c>
      <c r="N1494" s="229"/>
      <c r="O1494" s="229"/>
    </row>
    <row r="1495" spans="1:15" ht="15.6" outlineLevel="2" x14ac:dyDescent="0.3">
      <c r="A1495" s="133"/>
      <c r="B1495" s="280" t="s">
        <v>839</v>
      </c>
      <c r="C1495" s="115"/>
      <c r="D1495" s="109"/>
      <c r="E1495" s="109">
        <v>0</v>
      </c>
      <c r="F1495" s="109"/>
      <c r="G1495" s="109">
        <v>0</v>
      </c>
      <c r="H1495" s="109"/>
      <c r="I1495" s="221"/>
      <c r="J1495" s="252">
        <v>0</v>
      </c>
      <c r="K1495" s="252"/>
      <c r="L1495" s="229"/>
      <c r="M1495" s="229">
        <f t="shared" si="149"/>
        <v>0</v>
      </c>
      <c r="N1495" s="229"/>
      <c r="O1495" s="229"/>
    </row>
    <row r="1496" spans="1:15" ht="15.6" outlineLevel="2" x14ac:dyDescent="0.3">
      <c r="A1496" s="133"/>
      <c r="B1496" s="281" t="s">
        <v>840</v>
      </c>
      <c r="C1496" s="134" t="s">
        <v>31</v>
      </c>
      <c r="D1496" s="109">
        <v>36</v>
      </c>
      <c r="E1496" s="109">
        <v>0</v>
      </c>
      <c r="F1496" s="109"/>
      <c r="G1496" s="109">
        <v>0</v>
      </c>
      <c r="H1496" s="109"/>
      <c r="I1496" s="221"/>
      <c r="J1496" s="252">
        <v>0</v>
      </c>
      <c r="K1496" s="252"/>
      <c r="L1496" s="229"/>
      <c r="M1496" s="229">
        <f t="shared" si="149"/>
        <v>0</v>
      </c>
      <c r="N1496" s="229"/>
      <c r="O1496" s="229"/>
    </row>
    <row r="1497" spans="1:15" ht="15.6" outlineLevel="2" x14ac:dyDescent="0.3">
      <c r="A1497" s="133"/>
      <c r="B1497" s="281" t="s">
        <v>841</v>
      </c>
      <c r="C1497" s="134" t="s">
        <v>31</v>
      </c>
      <c r="D1497" s="109">
        <v>416</v>
      </c>
      <c r="E1497" s="109">
        <v>0</v>
      </c>
      <c r="F1497" s="109"/>
      <c r="G1497" s="109">
        <v>0</v>
      </c>
      <c r="H1497" s="109"/>
      <c r="I1497" s="221"/>
      <c r="J1497" s="252">
        <v>0</v>
      </c>
      <c r="K1497" s="252"/>
      <c r="L1497" s="229"/>
      <c r="M1497" s="229">
        <f t="shared" si="149"/>
        <v>0</v>
      </c>
      <c r="N1497" s="229"/>
      <c r="O1497" s="229"/>
    </row>
    <row r="1498" spans="1:15" ht="15.6" outlineLevel="2" x14ac:dyDescent="0.3">
      <c r="A1498" s="133"/>
      <c r="B1498" s="281" t="s">
        <v>842</v>
      </c>
      <c r="C1498" s="134" t="s">
        <v>31</v>
      </c>
      <c r="D1498" s="109">
        <v>833</v>
      </c>
      <c r="E1498" s="109">
        <v>0</v>
      </c>
      <c r="F1498" s="109"/>
      <c r="G1498" s="109">
        <v>0</v>
      </c>
      <c r="H1498" s="109"/>
      <c r="I1498" s="221"/>
      <c r="J1498" s="252">
        <v>0</v>
      </c>
      <c r="K1498" s="252"/>
      <c r="L1498" s="229"/>
      <c r="M1498" s="229">
        <f t="shared" si="149"/>
        <v>0</v>
      </c>
      <c r="N1498" s="229"/>
      <c r="O1498" s="229"/>
    </row>
    <row r="1499" spans="1:15" ht="15.6" outlineLevel="2" x14ac:dyDescent="0.3">
      <c r="A1499" s="133"/>
      <c r="B1499" s="281" t="s">
        <v>843</v>
      </c>
      <c r="C1499" s="134" t="s">
        <v>31</v>
      </c>
      <c r="D1499" s="109">
        <v>1665</v>
      </c>
      <c r="E1499" s="109">
        <v>0</v>
      </c>
      <c r="F1499" s="109"/>
      <c r="G1499" s="109">
        <v>0</v>
      </c>
      <c r="H1499" s="109"/>
      <c r="I1499" s="221"/>
      <c r="J1499" s="252">
        <v>0</v>
      </c>
      <c r="K1499" s="252"/>
      <c r="L1499" s="229"/>
      <c r="M1499" s="229">
        <f t="shared" si="149"/>
        <v>0</v>
      </c>
      <c r="N1499" s="229"/>
      <c r="O1499" s="229"/>
    </row>
    <row r="1500" spans="1:15" ht="15.6" outlineLevel="2" x14ac:dyDescent="0.3">
      <c r="A1500" s="133"/>
      <c r="B1500" s="281" t="s">
        <v>844</v>
      </c>
      <c r="C1500" s="134" t="s">
        <v>31</v>
      </c>
      <c r="D1500" s="109">
        <v>1665</v>
      </c>
      <c r="E1500" s="109">
        <v>0</v>
      </c>
      <c r="F1500" s="109"/>
      <c r="G1500" s="109">
        <v>0</v>
      </c>
      <c r="H1500" s="109"/>
      <c r="I1500" s="221"/>
      <c r="J1500" s="252">
        <v>0</v>
      </c>
      <c r="K1500" s="252"/>
      <c r="L1500" s="229"/>
      <c r="M1500" s="229">
        <f t="shared" si="149"/>
        <v>0</v>
      </c>
      <c r="N1500" s="229"/>
      <c r="O1500" s="229"/>
    </row>
    <row r="1501" spans="1:15" ht="15.6" outlineLevel="2" x14ac:dyDescent="0.3">
      <c r="A1501" s="133"/>
      <c r="B1501" s="281" t="s">
        <v>6818</v>
      </c>
      <c r="C1501" s="134" t="s">
        <v>31</v>
      </c>
      <c r="D1501" s="109">
        <v>3330</v>
      </c>
      <c r="E1501" s="109">
        <v>0</v>
      </c>
      <c r="F1501" s="109"/>
      <c r="G1501" s="109">
        <v>0</v>
      </c>
      <c r="H1501" s="109"/>
      <c r="I1501" s="221"/>
      <c r="J1501" s="252">
        <v>0</v>
      </c>
      <c r="K1501" s="252"/>
      <c r="L1501" s="229"/>
      <c r="M1501" s="229">
        <f t="shared" si="149"/>
        <v>0</v>
      </c>
      <c r="N1501" s="229"/>
      <c r="O1501" s="229"/>
    </row>
    <row r="1502" spans="1:15" ht="15.6" outlineLevel="2" x14ac:dyDescent="0.3">
      <c r="A1502" s="133"/>
      <c r="B1502" s="281" t="s">
        <v>845</v>
      </c>
      <c r="C1502" s="134" t="s">
        <v>31</v>
      </c>
      <c r="D1502" s="109">
        <v>1665</v>
      </c>
      <c r="E1502" s="109">
        <v>0</v>
      </c>
      <c r="F1502" s="109"/>
      <c r="G1502" s="109">
        <v>0</v>
      </c>
      <c r="H1502" s="109"/>
      <c r="I1502" s="221"/>
      <c r="J1502" s="252">
        <v>0</v>
      </c>
      <c r="K1502" s="252"/>
      <c r="L1502" s="229"/>
      <c r="M1502" s="229">
        <f t="shared" si="149"/>
        <v>0</v>
      </c>
      <c r="N1502" s="229"/>
      <c r="O1502" s="229"/>
    </row>
    <row r="1503" spans="1:15" ht="15.6" outlineLevel="2" x14ac:dyDescent="0.3">
      <c r="A1503" s="133"/>
      <c r="B1503" s="281" t="s">
        <v>846</v>
      </c>
      <c r="C1503" s="134" t="s">
        <v>31</v>
      </c>
      <c r="D1503" s="109">
        <v>1665</v>
      </c>
      <c r="E1503" s="109">
        <v>0</v>
      </c>
      <c r="F1503" s="109"/>
      <c r="G1503" s="109">
        <v>0</v>
      </c>
      <c r="H1503" s="109"/>
      <c r="I1503" s="221"/>
      <c r="J1503" s="252">
        <v>0</v>
      </c>
      <c r="K1503" s="252"/>
      <c r="L1503" s="229"/>
      <c r="M1503" s="229">
        <f t="shared" si="149"/>
        <v>0</v>
      </c>
      <c r="N1503" s="229"/>
      <c r="O1503" s="229"/>
    </row>
    <row r="1504" spans="1:15" ht="15.6" outlineLevel="2" x14ac:dyDescent="0.3">
      <c r="A1504" s="133"/>
      <c r="B1504" s="281" t="s">
        <v>847</v>
      </c>
      <c r="C1504" s="134" t="s">
        <v>31</v>
      </c>
      <c r="D1504" s="109">
        <v>1665</v>
      </c>
      <c r="E1504" s="109">
        <v>0</v>
      </c>
      <c r="F1504" s="109"/>
      <c r="G1504" s="109">
        <v>0</v>
      </c>
      <c r="H1504" s="109"/>
      <c r="I1504" s="221"/>
      <c r="J1504" s="252">
        <v>0</v>
      </c>
      <c r="K1504" s="252"/>
      <c r="L1504" s="229"/>
      <c r="M1504" s="229">
        <f t="shared" si="149"/>
        <v>0</v>
      </c>
      <c r="N1504" s="229"/>
      <c r="O1504" s="229"/>
    </row>
    <row r="1505" spans="1:15" ht="15.6" outlineLevel="2" x14ac:dyDescent="0.3">
      <c r="A1505" s="133"/>
      <c r="B1505" s="281" t="s">
        <v>848</v>
      </c>
      <c r="C1505" s="134" t="s">
        <v>31</v>
      </c>
      <c r="D1505" s="109">
        <v>833</v>
      </c>
      <c r="E1505" s="109">
        <v>0</v>
      </c>
      <c r="F1505" s="109"/>
      <c r="G1505" s="109">
        <v>0</v>
      </c>
      <c r="H1505" s="109"/>
      <c r="I1505" s="221"/>
      <c r="J1505" s="252">
        <v>0</v>
      </c>
      <c r="K1505" s="252"/>
      <c r="L1505" s="229"/>
      <c r="M1505" s="229">
        <f t="shared" si="149"/>
        <v>0</v>
      </c>
      <c r="N1505" s="229"/>
      <c r="O1505" s="229"/>
    </row>
    <row r="1506" spans="1:15" ht="15.6" outlineLevel="2" x14ac:dyDescent="0.3">
      <c r="A1506" s="133"/>
      <c r="B1506" s="281" t="s">
        <v>849</v>
      </c>
      <c r="C1506" s="134" t="s">
        <v>31</v>
      </c>
      <c r="D1506" s="109">
        <v>833</v>
      </c>
      <c r="E1506" s="109">
        <v>0</v>
      </c>
      <c r="F1506" s="109"/>
      <c r="G1506" s="109">
        <v>0</v>
      </c>
      <c r="H1506" s="109"/>
      <c r="I1506" s="221"/>
      <c r="J1506" s="252">
        <v>0</v>
      </c>
      <c r="K1506" s="252"/>
      <c r="L1506" s="229"/>
      <c r="M1506" s="229">
        <f t="shared" si="149"/>
        <v>0</v>
      </c>
      <c r="N1506" s="229"/>
      <c r="O1506" s="229"/>
    </row>
    <row r="1507" spans="1:15" ht="15.6" outlineLevel="2" x14ac:dyDescent="0.3">
      <c r="A1507" s="133"/>
      <c r="B1507" s="281" t="s">
        <v>850</v>
      </c>
      <c r="C1507" s="134" t="s">
        <v>31</v>
      </c>
      <c r="D1507" s="109">
        <v>72</v>
      </c>
      <c r="E1507" s="109">
        <v>0</v>
      </c>
      <c r="F1507" s="109"/>
      <c r="G1507" s="109">
        <v>0</v>
      </c>
      <c r="H1507" s="109"/>
      <c r="I1507" s="221"/>
      <c r="J1507" s="252">
        <v>0</v>
      </c>
      <c r="K1507" s="252"/>
      <c r="L1507" s="229"/>
      <c r="M1507" s="229">
        <f t="shared" si="149"/>
        <v>0</v>
      </c>
      <c r="N1507" s="229"/>
      <c r="O1507" s="229"/>
    </row>
    <row r="1508" spans="1:15" ht="15.6" outlineLevel="2" x14ac:dyDescent="0.3">
      <c r="A1508" s="133"/>
      <c r="B1508" s="281" t="s">
        <v>851</v>
      </c>
      <c r="C1508" s="134" t="s">
        <v>31</v>
      </c>
      <c r="D1508" s="109">
        <v>217</v>
      </c>
      <c r="E1508" s="109">
        <v>0</v>
      </c>
      <c r="F1508" s="109"/>
      <c r="G1508" s="109">
        <v>0</v>
      </c>
      <c r="H1508" s="109"/>
      <c r="I1508" s="221"/>
      <c r="J1508" s="252">
        <v>0</v>
      </c>
      <c r="K1508" s="252"/>
      <c r="L1508" s="229"/>
      <c r="M1508" s="229">
        <f t="shared" si="149"/>
        <v>0</v>
      </c>
      <c r="N1508" s="229"/>
      <c r="O1508" s="229"/>
    </row>
    <row r="1509" spans="1:15" ht="15.6" outlineLevel="2" x14ac:dyDescent="0.3">
      <c r="A1509" s="133"/>
      <c r="B1509" s="281" t="s">
        <v>852</v>
      </c>
      <c r="C1509" s="134" t="s">
        <v>176</v>
      </c>
      <c r="D1509" s="109">
        <f>452.48*4.79</f>
        <v>2167.3792000000003</v>
      </c>
      <c r="E1509" s="109">
        <v>0</v>
      </c>
      <c r="F1509" s="109"/>
      <c r="G1509" s="109">
        <v>0</v>
      </c>
      <c r="H1509" s="109"/>
      <c r="I1509" s="221"/>
      <c r="J1509" s="252">
        <v>0</v>
      </c>
      <c r="K1509" s="252"/>
      <c r="L1509" s="229"/>
      <c r="M1509" s="229">
        <f t="shared" si="149"/>
        <v>0</v>
      </c>
      <c r="N1509" s="229"/>
      <c r="O1509" s="229"/>
    </row>
    <row r="1510" spans="1:15" ht="15.6" outlineLevel="2" x14ac:dyDescent="0.3">
      <c r="A1510" s="133"/>
      <c r="B1510" s="281" t="s">
        <v>853</v>
      </c>
      <c r="C1510" s="134" t="s">
        <v>176</v>
      </c>
      <c r="D1510" s="109">
        <f>452.48*4.81</f>
        <v>2176.4288000000001</v>
      </c>
      <c r="E1510" s="109">
        <v>0</v>
      </c>
      <c r="F1510" s="109"/>
      <c r="G1510" s="109">
        <v>0</v>
      </c>
      <c r="H1510" s="109"/>
      <c r="I1510" s="221"/>
      <c r="J1510" s="252">
        <v>0</v>
      </c>
      <c r="K1510" s="252"/>
      <c r="L1510" s="229"/>
      <c r="M1510" s="229">
        <f t="shared" si="149"/>
        <v>0</v>
      </c>
      <c r="N1510" s="229"/>
      <c r="O1510" s="229"/>
    </row>
    <row r="1511" spans="1:15" ht="15.6" outlineLevel="2" x14ac:dyDescent="0.3">
      <c r="A1511" s="133"/>
      <c r="B1511" s="281" t="s">
        <v>854</v>
      </c>
      <c r="C1511" s="134" t="s">
        <v>855</v>
      </c>
      <c r="D1511" s="115">
        <v>160</v>
      </c>
      <c r="E1511" s="109">
        <v>0</v>
      </c>
      <c r="F1511" s="109"/>
      <c r="G1511" s="109">
        <v>0</v>
      </c>
      <c r="H1511" s="109"/>
      <c r="I1511" s="221"/>
      <c r="J1511" s="252">
        <v>0</v>
      </c>
      <c r="K1511" s="252"/>
      <c r="L1511" s="229"/>
      <c r="M1511" s="229">
        <f t="shared" si="149"/>
        <v>0</v>
      </c>
      <c r="N1511" s="229"/>
      <c r="O1511" s="229"/>
    </row>
    <row r="1512" spans="1:15" ht="15.6" outlineLevel="2" x14ac:dyDescent="0.3">
      <c r="A1512" s="133"/>
      <c r="B1512" s="281" t="s">
        <v>856</v>
      </c>
      <c r="C1512" s="134" t="s">
        <v>307</v>
      </c>
      <c r="D1512" s="109">
        <v>1</v>
      </c>
      <c r="E1512" s="109">
        <v>0</v>
      </c>
      <c r="F1512" s="109"/>
      <c r="G1512" s="109">
        <v>0</v>
      </c>
      <c r="H1512" s="109"/>
      <c r="I1512" s="221"/>
      <c r="J1512" s="252">
        <v>0</v>
      </c>
      <c r="K1512" s="252"/>
      <c r="L1512" s="229"/>
      <c r="M1512" s="229">
        <f t="shared" si="149"/>
        <v>0</v>
      </c>
      <c r="N1512" s="229"/>
      <c r="O1512" s="229"/>
    </row>
    <row r="1513" spans="1:15" ht="15.6" outlineLevel="1" x14ac:dyDescent="0.3">
      <c r="A1513" s="378"/>
      <c r="B1513" s="349" t="s">
        <v>857</v>
      </c>
      <c r="C1513" s="378"/>
      <c r="D1513" s="383"/>
      <c r="E1513" s="377">
        <v>0</v>
      </c>
      <c r="F1513" s="377">
        <f>SUM(F1515:F1527)</f>
        <v>11963739.964800002</v>
      </c>
      <c r="G1513" s="377">
        <v>0</v>
      </c>
      <c r="H1513" s="377">
        <f>SUM(H1515:H1527)</f>
        <v>15123475.401672</v>
      </c>
      <c r="I1513" s="377">
        <f>SUM(I1515:I1527)</f>
        <v>27087215.366472002</v>
      </c>
      <c r="J1513" s="252">
        <v>0</v>
      </c>
      <c r="K1513" s="252"/>
      <c r="L1513" s="229"/>
      <c r="M1513" s="229">
        <f t="shared" si="149"/>
        <v>0</v>
      </c>
      <c r="N1513" s="229"/>
      <c r="O1513" s="229"/>
    </row>
    <row r="1514" spans="1:15" ht="15.6" outlineLevel="1" x14ac:dyDescent="0.3">
      <c r="A1514" s="133"/>
      <c r="B1514" s="280" t="s">
        <v>6884</v>
      </c>
      <c r="C1514" s="115"/>
      <c r="D1514" s="109"/>
      <c r="E1514" s="109">
        <v>0</v>
      </c>
      <c r="F1514" s="109"/>
      <c r="G1514" s="109">
        <v>0</v>
      </c>
      <c r="H1514" s="109"/>
      <c r="I1514" s="221"/>
      <c r="J1514" s="252">
        <v>0</v>
      </c>
      <c r="K1514" s="252"/>
      <c r="L1514" s="229"/>
      <c r="M1514" s="229">
        <f t="shared" si="149"/>
        <v>0</v>
      </c>
      <c r="N1514" s="229"/>
      <c r="O1514" s="229"/>
    </row>
    <row r="1515" spans="1:15" ht="15.6" outlineLevel="1" x14ac:dyDescent="0.3">
      <c r="A1515" s="133">
        <v>11</v>
      </c>
      <c r="B1515" s="281" t="s">
        <v>830</v>
      </c>
      <c r="C1515" s="134" t="s">
        <v>6820</v>
      </c>
      <c r="D1515" s="109">
        <f>79.62</f>
        <v>79.62</v>
      </c>
      <c r="E1515" s="109">
        <v>13494</v>
      </c>
      <c r="F1515" s="109">
        <f t="shared" ref="F1515:F1526" si="150">E1515*D1515</f>
        <v>1074392.28</v>
      </c>
      <c r="G1515" s="109">
        <v>0</v>
      </c>
      <c r="H1515" s="109">
        <f t="shared" ref="H1515:H1526" si="151">G1515*D1515</f>
        <v>0</v>
      </c>
      <c r="I1515" s="221">
        <f t="shared" ref="I1515:I1526" si="152">F1515+H1515</f>
        <v>1074392.28</v>
      </c>
      <c r="J1515" s="252">
        <v>13494</v>
      </c>
      <c r="K1515" s="252"/>
      <c r="L1515" s="229"/>
      <c r="M1515" s="229">
        <f t="shared" si="149"/>
        <v>0</v>
      </c>
      <c r="N1515" s="229"/>
      <c r="O1515" s="229"/>
    </row>
    <row r="1516" spans="1:15" ht="15.6" outlineLevel="1" x14ac:dyDescent="0.3">
      <c r="A1516" s="133">
        <f>A1515+1</f>
        <v>12</v>
      </c>
      <c r="B1516" s="281" t="s">
        <v>831</v>
      </c>
      <c r="C1516" s="134" t="s">
        <v>6820</v>
      </c>
      <c r="D1516" s="109">
        <v>308.73</v>
      </c>
      <c r="E1516" s="109">
        <v>19422</v>
      </c>
      <c r="F1516" s="109">
        <f t="shared" si="150"/>
        <v>5996154.0600000005</v>
      </c>
      <c r="G1516" s="109">
        <v>0</v>
      </c>
      <c r="H1516" s="109">
        <f t="shared" si="151"/>
        <v>0</v>
      </c>
      <c r="I1516" s="221">
        <f t="shared" si="152"/>
        <v>5996154.0600000005</v>
      </c>
      <c r="J1516" s="252">
        <v>19422</v>
      </c>
      <c r="K1516" s="252"/>
      <c r="L1516" s="229"/>
      <c r="M1516" s="229">
        <f t="shared" si="149"/>
        <v>0</v>
      </c>
      <c r="N1516" s="229"/>
      <c r="O1516" s="229"/>
    </row>
    <row r="1517" spans="1:15" ht="26.4" outlineLevel="1" x14ac:dyDescent="0.3">
      <c r="A1517" s="133">
        <f>A1516+1</f>
        <v>13</v>
      </c>
      <c r="B1517" s="281" t="s">
        <v>832</v>
      </c>
      <c r="C1517" s="134" t="s">
        <v>6820</v>
      </c>
      <c r="D1517" s="109">
        <f>196.74</f>
        <v>196.74</v>
      </c>
      <c r="E1517" s="109">
        <v>2405</v>
      </c>
      <c r="F1517" s="109">
        <f t="shared" si="150"/>
        <v>473159.7</v>
      </c>
      <c r="G1517" s="109">
        <v>0</v>
      </c>
      <c r="H1517" s="109">
        <f t="shared" si="151"/>
        <v>0</v>
      </c>
      <c r="I1517" s="221">
        <f t="shared" si="152"/>
        <v>473159.7</v>
      </c>
      <c r="J1517" s="252">
        <v>2405</v>
      </c>
      <c r="K1517" s="252"/>
      <c r="L1517" s="229"/>
      <c r="M1517" s="229">
        <f t="shared" si="149"/>
        <v>0</v>
      </c>
      <c r="N1517" s="229"/>
      <c r="O1517" s="229"/>
    </row>
    <row r="1518" spans="1:15" ht="26.4" outlineLevel="1" x14ac:dyDescent="0.3">
      <c r="A1518" s="133"/>
      <c r="B1518" s="281" t="s">
        <v>6885</v>
      </c>
      <c r="C1518" s="134"/>
      <c r="D1518" s="109"/>
      <c r="E1518" s="109">
        <v>0</v>
      </c>
      <c r="F1518" s="109">
        <f t="shared" si="150"/>
        <v>0</v>
      </c>
      <c r="G1518" s="109">
        <v>0</v>
      </c>
      <c r="H1518" s="109">
        <f t="shared" si="151"/>
        <v>0</v>
      </c>
      <c r="I1518" s="221">
        <f t="shared" si="152"/>
        <v>0</v>
      </c>
      <c r="J1518" s="252">
        <v>0</v>
      </c>
      <c r="K1518" s="252"/>
      <c r="L1518" s="229"/>
      <c r="M1518" s="229">
        <f t="shared" si="149"/>
        <v>0</v>
      </c>
      <c r="N1518" s="229"/>
      <c r="O1518" s="229"/>
    </row>
    <row r="1519" spans="1:15" ht="15.6" outlineLevel="1" x14ac:dyDescent="0.3">
      <c r="A1519" s="133">
        <f>A1517+1</f>
        <v>14</v>
      </c>
      <c r="B1519" s="281" t="s">
        <v>6886</v>
      </c>
      <c r="C1519" s="134" t="s">
        <v>6820</v>
      </c>
      <c r="D1519" s="109">
        <v>151</v>
      </c>
      <c r="E1519" s="109">
        <v>2513.1600000000003</v>
      </c>
      <c r="F1519" s="109">
        <f t="shared" si="150"/>
        <v>379487.16000000003</v>
      </c>
      <c r="G1519" s="109">
        <v>6681</v>
      </c>
      <c r="H1519" s="109">
        <f t="shared" si="151"/>
        <v>1008831</v>
      </c>
      <c r="I1519" s="221">
        <f t="shared" si="152"/>
        <v>1388318.1600000001</v>
      </c>
      <c r="J1519" s="252">
        <v>2513.1600000000003</v>
      </c>
      <c r="K1519" s="252"/>
      <c r="L1519" s="229"/>
      <c r="M1519" s="229">
        <f t="shared" si="149"/>
        <v>6681</v>
      </c>
      <c r="N1519" s="229"/>
      <c r="O1519" s="229"/>
    </row>
    <row r="1520" spans="1:15" ht="15.6" outlineLevel="1" x14ac:dyDescent="0.3">
      <c r="A1520" s="133">
        <f>A1519+1</f>
        <v>15</v>
      </c>
      <c r="B1520" s="281" t="s">
        <v>833</v>
      </c>
      <c r="C1520" s="134" t="s">
        <v>6820</v>
      </c>
      <c r="D1520" s="109">
        <v>163</v>
      </c>
      <c r="E1520" s="109">
        <v>2333.7600000000002</v>
      </c>
      <c r="F1520" s="109">
        <f t="shared" si="150"/>
        <v>380402.88000000006</v>
      </c>
      <c r="G1520" s="109">
        <v>2161.5</v>
      </c>
      <c r="H1520" s="109">
        <f t="shared" si="151"/>
        <v>352324.5</v>
      </c>
      <c r="I1520" s="221">
        <f t="shared" si="152"/>
        <v>732727.38000000012</v>
      </c>
      <c r="J1520" s="252">
        <v>2333.7600000000002</v>
      </c>
      <c r="K1520" s="252"/>
      <c r="L1520" s="229"/>
      <c r="M1520" s="229">
        <f t="shared" si="149"/>
        <v>2161.5</v>
      </c>
      <c r="N1520" s="229"/>
      <c r="O1520" s="229"/>
    </row>
    <row r="1521" spans="1:15" ht="15.6" outlineLevel="1" x14ac:dyDescent="0.3">
      <c r="A1521" s="133">
        <f>A1520+1</f>
        <v>16</v>
      </c>
      <c r="B1521" s="281" t="s">
        <v>834</v>
      </c>
      <c r="C1521" s="134" t="s">
        <v>188</v>
      </c>
      <c r="D1521" s="109">
        <v>226.24</v>
      </c>
      <c r="E1521" s="109">
        <v>46.800000000000004</v>
      </c>
      <c r="F1521" s="109">
        <f t="shared" si="150"/>
        <v>10588.032000000001</v>
      </c>
      <c r="G1521" s="109">
        <v>264.096</v>
      </c>
      <c r="H1521" s="109">
        <f t="shared" si="151"/>
        <v>59749.079040000004</v>
      </c>
      <c r="I1521" s="221">
        <f t="shared" si="152"/>
        <v>70337.111040000003</v>
      </c>
      <c r="J1521" s="252">
        <v>46.800000000000004</v>
      </c>
      <c r="K1521" s="252"/>
      <c r="L1521" s="229"/>
      <c r="M1521" s="229">
        <f t="shared" si="149"/>
        <v>264.096</v>
      </c>
      <c r="N1521" s="229"/>
      <c r="O1521" s="229"/>
    </row>
    <row r="1522" spans="1:15" ht="15.6" outlineLevel="1" x14ac:dyDescent="0.3">
      <c r="A1522" s="133"/>
      <c r="B1522" s="280" t="s">
        <v>858</v>
      </c>
      <c r="C1522" s="115"/>
      <c r="D1522" s="109"/>
      <c r="E1522" s="109"/>
      <c r="F1522" s="109">
        <f t="shared" si="150"/>
        <v>0</v>
      </c>
      <c r="G1522" s="109"/>
      <c r="H1522" s="109">
        <f t="shared" si="151"/>
        <v>0</v>
      </c>
      <c r="I1522" s="221">
        <f t="shared" si="152"/>
        <v>0</v>
      </c>
      <c r="J1522" s="109"/>
      <c r="K1522" s="109"/>
      <c r="L1522" s="109"/>
      <c r="M1522" s="109"/>
      <c r="N1522" s="109"/>
      <c r="O1522" s="109"/>
    </row>
    <row r="1523" spans="1:15" ht="52.8" outlineLevel="1" x14ac:dyDescent="0.3">
      <c r="A1523" s="396">
        <f>A1521+1</f>
        <v>17</v>
      </c>
      <c r="B1523" s="397" t="s">
        <v>6810</v>
      </c>
      <c r="C1523" s="398" t="s">
        <v>188</v>
      </c>
      <c r="D1523" s="233">
        <v>226.24</v>
      </c>
      <c r="E1523" s="233">
        <v>2475.7200000000003</v>
      </c>
      <c r="F1523" s="233">
        <f t="shared" si="150"/>
        <v>560106.89280000003</v>
      </c>
      <c r="G1523" s="233">
        <v>60348.1368</v>
      </c>
      <c r="H1523" s="233">
        <f t="shared" si="151"/>
        <v>13653162.469632</v>
      </c>
      <c r="I1523" s="337">
        <f t="shared" si="152"/>
        <v>14213269.362431999</v>
      </c>
      <c r="J1523" s="233">
        <v>2475.7200000000003</v>
      </c>
      <c r="K1523" s="233">
        <f>'ВСЕ СМЕТЫ КДС'!G4454</f>
        <v>5258.0183762534398</v>
      </c>
      <c r="L1523" s="394">
        <f>((J1523/(K1523/100))-100)/100</f>
        <v>-0.52915341430129137</v>
      </c>
      <c r="M1523" s="233">
        <f>G1523</f>
        <v>60348.1368</v>
      </c>
      <c r="N1523" s="233">
        <f>'ВСЕ СМЕТЫ КДС'!G4460+'ВСЕ СМЕТЫ КДС'!G4461+'ВСЕ СМЕТЫ КДС'!G4462+'ВСЕ СМЕТЫ КДС'!G4463+'ВСЕ СМЕТЫ КДС'!G4464+'ВСЕ СМЕТЫ КДС'!G4470+'ВСЕ СМЕТЫ КДС'!G4476+'ВСЕ СМЕТЫ КДС'!G4482+'ВСЕ СМЕТЫ КДС'!G4483+'ВСЕ СМЕТЫ КДС'!G4484+'ВСЕ СМЕТЫ КДС'!G4485+'ВСЕ СМЕТЫ КДС'!G4486+'ВСЕ СМЕТЫ КДС'!G4487+'ВСЕ СМЕТЫ КДС'!G4488+'ВСЕ СМЕТЫ КДС'!G4489+'ВСЕ СМЕТЫ КДС'!G4490+'ВСЕ СМЕТЫ КДС'!G4491+'ВСЕ СМЕТЫ КДС'!G4492+'ВСЕ СМЕТЫ КДС'!G4493+'ВСЕ СМЕТЫ КДС'!G4494+'ВСЕ СМЕТЫ КДС'!G4504+'ВСЕ СМЕТЫ КДС'!G4505</f>
        <v>57654.67707392708</v>
      </c>
      <c r="O1523" s="394">
        <f>((M1523/(N1523/100))-100)/100</f>
        <v>4.6717107141529365E-2</v>
      </c>
    </row>
    <row r="1524" spans="1:15" ht="15.6" outlineLevel="1" x14ac:dyDescent="0.3">
      <c r="A1524" s="133">
        <f>A1523+1</f>
        <v>18</v>
      </c>
      <c r="B1524" s="281" t="s">
        <v>836</v>
      </c>
      <c r="C1524" s="134" t="s">
        <v>188</v>
      </c>
      <c r="D1524" s="109">
        <v>226.24</v>
      </c>
      <c r="E1524" s="109">
        <v>6552</v>
      </c>
      <c r="F1524" s="109">
        <f t="shared" si="150"/>
        <v>1482324.48</v>
      </c>
      <c r="G1524" s="109">
        <v>0</v>
      </c>
      <c r="H1524" s="109">
        <f t="shared" si="151"/>
        <v>0</v>
      </c>
      <c r="I1524" s="221">
        <f t="shared" si="152"/>
        <v>1482324.48</v>
      </c>
      <c r="J1524" s="252">
        <v>6552</v>
      </c>
      <c r="K1524" s="252"/>
      <c r="L1524" s="229"/>
      <c r="M1524" s="229">
        <f t="shared" ref="M1524:M1553" si="153">G1524</f>
        <v>0</v>
      </c>
      <c r="N1524" s="229"/>
      <c r="O1524" s="229"/>
    </row>
    <row r="1525" spans="1:15" ht="15.6" outlineLevel="1" x14ac:dyDescent="0.3">
      <c r="A1525" s="136">
        <f>A1524+1</f>
        <v>19</v>
      </c>
      <c r="B1525" s="320" t="s">
        <v>837</v>
      </c>
      <c r="C1525" s="137" t="s">
        <v>188</v>
      </c>
      <c r="D1525" s="138">
        <v>226.24</v>
      </c>
      <c r="E1525" s="109">
        <v>6552</v>
      </c>
      <c r="F1525" s="109">
        <f t="shared" si="150"/>
        <v>1482324.48</v>
      </c>
      <c r="G1525" s="109">
        <v>0</v>
      </c>
      <c r="H1525" s="109">
        <f t="shared" si="151"/>
        <v>0</v>
      </c>
      <c r="I1525" s="221">
        <f t="shared" si="152"/>
        <v>1482324.48</v>
      </c>
      <c r="J1525" s="252">
        <v>6552</v>
      </c>
      <c r="K1525" s="252"/>
      <c r="L1525" s="229"/>
      <c r="M1525" s="229">
        <f t="shared" si="153"/>
        <v>0</v>
      </c>
      <c r="N1525" s="229"/>
      <c r="O1525" s="229"/>
    </row>
    <row r="1526" spans="1:15" ht="15.6" outlineLevel="1" x14ac:dyDescent="0.3">
      <c r="A1526" s="133">
        <f>A1525+1</f>
        <v>20</v>
      </c>
      <c r="B1526" s="281" t="s">
        <v>859</v>
      </c>
      <c r="C1526" s="134" t="s">
        <v>31</v>
      </c>
      <c r="D1526" s="109">
        <v>1</v>
      </c>
      <c r="E1526" s="109">
        <v>124800</v>
      </c>
      <c r="F1526" s="109">
        <f t="shared" si="150"/>
        <v>124800</v>
      </c>
      <c r="G1526" s="109">
        <v>49408.353000000003</v>
      </c>
      <c r="H1526" s="109">
        <f t="shared" si="151"/>
        <v>49408.353000000003</v>
      </c>
      <c r="I1526" s="221">
        <f t="shared" si="152"/>
        <v>174208.353</v>
      </c>
      <c r="J1526" s="252">
        <v>124800</v>
      </c>
      <c r="K1526" s="252"/>
      <c r="L1526" s="229"/>
      <c r="M1526" s="229">
        <f t="shared" si="153"/>
        <v>49408.353000000003</v>
      </c>
      <c r="N1526" s="229"/>
      <c r="O1526" s="229"/>
    </row>
    <row r="1527" spans="1:15" ht="15.6" outlineLevel="2" x14ac:dyDescent="0.3">
      <c r="A1527" s="133"/>
      <c r="B1527" s="280" t="s">
        <v>860</v>
      </c>
      <c r="C1527" s="115"/>
      <c r="D1527" s="109"/>
      <c r="E1527" s="109">
        <v>0</v>
      </c>
      <c r="F1527" s="109"/>
      <c r="G1527" s="109">
        <v>0</v>
      </c>
      <c r="H1527" s="109"/>
      <c r="I1527" s="221"/>
      <c r="J1527" s="252">
        <v>0</v>
      </c>
      <c r="K1527" s="252"/>
      <c r="L1527" s="229"/>
      <c r="M1527" s="229">
        <f t="shared" si="153"/>
        <v>0</v>
      </c>
      <c r="N1527" s="229"/>
      <c r="O1527" s="229"/>
    </row>
    <row r="1528" spans="1:15" ht="15.6" outlineLevel="2" x14ac:dyDescent="0.3">
      <c r="A1528" s="133">
        <v>38</v>
      </c>
      <c r="B1528" s="281" t="s">
        <v>840</v>
      </c>
      <c r="C1528" s="134" t="s">
        <v>31</v>
      </c>
      <c r="D1528" s="109">
        <v>36</v>
      </c>
      <c r="E1528" s="109">
        <v>0</v>
      </c>
      <c r="F1528" s="109"/>
      <c r="G1528" s="109">
        <v>0</v>
      </c>
      <c r="H1528" s="109"/>
      <c r="I1528" s="221"/>
      <c r="J1528" s="252">
        <v>0</v>
      </c>
      <c r="K1528" s="252"/>
      <c r="L1528" s="229"/>
      <c r="M1528" s="229">
        <f t="shared" si="153"/>
        <v>0</v>
      </c>
      <c r="N1528" s="229"/>
      <c r="O1528" s="229"/>
    </row>
    <row r="1529" spans="1:15" ht="15.6" outlineLevel="2" x14ac:dyDescent="0.3">
      <c r="A1529" s="133">
        <f t="shared" ref="A1529:A1543" si="154">A1528+1</f>
        <v>39</v>
      </c>
      <c r="B1529" s="281" t="s">
        <v>841</v>
      </c>
      <c r="C1529" s="134" t="s">
        <v>31</v>
      </c>
      <c r="D1529" s="109">
        <v>416</v>
      </c>
      <c r="E1529" s="109">
        <v>0</v>
      </c>
      <c r="F1529" s="109"/>
      <c r="G1529" s="109">
        <v>0</v>
      </c>
      <c r="H1529" s="109"/>
      <c r="I1529" s="221"/>
      <c r="J1529" s="252">
        <v>0</v>
      </c>
      <c r="K1529" s="252"/>
      <c r="L1529" s="229"/>
      <c r="M1529" s="229">
        <f t="shared" si="153"/>
        <v>0</v>
      </c>
      <c r="N1529" s="229"/>
      <c r="O1529" s="229"/>
    </row>
    <row r="1530" spans="1:15" ht="15.6" outlineLevel="2" x14ac:dyDescent="0.3">
      <c r="A1530" s="133">
        <f t="shared" si="154"/>
        <v>40</v>
      </c>
      <c r="B1530" s="281" t="s">
        <v>842</v>
      </c>
      <c r="C1530" s="134" t="s">
        <v>31</v>
      </c>
      <c r="D1530" s="109">
        <v>833</v>
      </c>
      <c r="E1530" s="109">
        <v>0</v>
      </c>
      <c r="F1530" s="109"/>
      <c r="G1530" s="109">
        <v>0</v>
      </c>
      <c r="H1530" s="109"/>
      <c r="I1530" s="221"/>
      <c r="J1530" s="252">
        <v>0</v>
      </c>
      <c r="K1530" s="252"/>
      <c r="L1530" s="229"/>
      <c r="M1530" s="229">
        <f t="shared" si="153"/>
        <v>0</v>
      </c>
      <c r="N1530" s="229"/>
      <c r="O1530" s="229"/>
    </row>
    <row r="1531" spans="1:15" ht="15.6" outlineLevel="2" x14ac:dyDescent="0.3">
      <c r="A1531" s="133">
        <f t="shared" si="154"/>
        <v>41</v>
      </c>
      <c r="B1531" s="281" t="s">
        <v>843</v>
      </c>
      <c r="C1531" s="134" t="s">
        <v>31</v>
      </c>
      <c r="D1531" s="109">
        <v>1665</v>
      </c>
      <c r="E1531" s="109">
        <v>0</v>
      </c>
      <c r="F1531" s="109"/>
      <c r="G1531" s="109">
        <v>0</v>
      </c>
      <c r="H1531" s="109"/>
      <c r="I1531" s="221"/>
      <c r="J1531" s="252">
        <v>0</v>
      </c>
      <c r="K1531" s="252"/>
      <c r="L1531" s="229"/>
      <c r="M1531" s="229">
        <f t="shared" si="153"/>
        <v>0</v>
      </c>
      <c r="N1531" s="229"/>
      <c r="O1531" s="229"/>
    </row>
    <row r="1532" spans="1:15" ht="15.6" outlineLevel="2" x14ac:dyDescent="0.3">
      <c r="A1532" s="133">
        <f t="shared" si="154"/>
        <v>42</v>
      </c>
      <c r="B1532" s="281" t="s">
        <v>844</v>
      </c>
      <c r="C1532" s="134" t="s">
        <v>31</v>
      </c>
      <c r="D1532" s="109">
        <v>1665</v>
      </c>
      <c r="E1532" s="109">
        <v>0</v>
      </c>
      <c r="F1532" s="109"/>
      <c r="G1532" s="109">
        <v>0</v>
      </c>
      <c r="H1532" s="109"/>
      <c r="I1532" s="221"/>
      <c r="J1532" s="252">
        <v>0</v>
      </c>
      <c r="K1532" s="252"/>
      <c r="L1532" s="229"/>
      <c r="M1532" s="229">
        <f t="shared" si="153"/>
        <v>0</v>
      </c>
      <c r="N1532" s="229"/>
      <c r="O1532" s="229"/>
    </row>
    <row r="1533" spans="1:15" ht="15.6" outlineLevel="2" x14ac:dyDescent="0.3">
      <c r="A1533" s="133">
        <f t="shared" si="154"/>
        <v>43</v>
      </c>
      <c r="B1533" s="281" t="s">
        <v>6818</v>
      </c>
      <c r="C1533" s="134" t="s">
        <v>31</v>
      </c>
      <c r="D1533" s="109">
        <v>3330</v>
      </c>
      <c r="E1533" s="109">
        <v>0</v>
      </c>
      <c r="F1533" s="109"/>
      <c r="G1533" s="109">
        <v>0</v>
      </c>
      <c r="H1533" s="109"/>
      <c r="I1533" s="221"/>
      <c r="J1533" s="252">
        <v>0</v>
      </c>
      <c r="K1533" s="252"/>
      <c r="L1533" s="229"/>
      <c r="M1533" s="229">
        <f t="shared" si="153"/>
        <v>0</v>
      </c>
      <c r="N1533" s="229"/>
      <c r="O1533" s="229"/>
    </row>
    <row r="1534" spans="1:15" ht="15.6" outlineLevel="2" x14ac:dyDescent="0.3">
      <c r="A1534" s="133">
        <f t="shared" si="154"/>
        <v>44</v>
      </c>
      <c r="B1534" s="281" t="s">
        <v>845</v>
      </c>
      <c r="C1534" s="134" t="s">
        <v>31</v>
      </c>
      <c r="D1534" s="109">
        <v>1665</v>
      </c>
      <c r="E1534" s="109">
        <v>0</v>
      </c>
      <c r="F1534" s="109"/>
      <c r="G1534" s="109">
        <v>0</v>
      </c>
      <c r="H1534" s="109"/>
      <c r="I1534" s="221"/>
      <c r="J1534" s="252">
        <v>0</v>
      </c>
      <c r="K1534" s="252"/>
      <c r="L1534" s="229"/>
      <c r="M1534" s="229">
        <f t="shared" si="153"/>
        <v>0</v>
      </c>
      <c r="N1534" s="229"/>
      <c r="O1534" s="229"/>
    </row>
    <row r="1535" spans="1:15" ht="15.6" outlineLevel="2" x14ac:dyDescent="0.3">
      <c r="A1535" s="133">
        <f t="shared" si="154"/>
        <v>45</v>
      </c>
      <c r="B1535" s="281" t="s">
        <v>846</v>
      </c>
      <c r="C1535" s="134" t="s">
        <v>31</v>
      </c>
      <c r="D1535" s="109">
        <v>1665</v>
      </c>
      <c r="E1535" s="109">
        <v>0</v>
      </c>
      <c r="F1535" s="109"/>
      <c r="G1535" s="109">
        <v>0</v>
      </c>
      <c r="H1535" s="109"/>
      <c r="I1535" s="221"/>
      <c r="J1535" s="252">
        <v>0</v>
      </c>
      <c r="K1535" s="252"/>
      <c r="L1535" s="229"/>
      <c r="M1535" s="229">
        <f t="shared" si="153"/>
        <v>0</v>
      </c>
      <c r="N1535" s="229"/>
      <c r="O1535" s="229"/>
    </row>
    <row r="1536" spans="1:15" ht="15.6" outlineLevel="2" x14ac:dyDescent="0.3">
      <c r="A1536" s="133">
        <f t="shared" si="154"/>
        <v>46</v>
      </c>
      <c r="B1536" s="281" t="s">
        <v>847</v>
      </c>
      <c r="C1536" s="134" t="s">
        <v>31</v>
      </c>
      <c r="D1536" s="109">
        <v>1665</v>
      </c>
      <c r="E1536" s="109">
        <v>0</v>
      </c>
      <c r="F1536" s="109"/>
      <c r="G1536" s="109">
        <v>0</v>
      </c>
      <c r="H1536" s="109"/>
      <c r="I1536" s="221"/>
      <c r="J1536" s="252">
        <v>0</v>
      </c>
      <c r="K1536" s="252"/>
      <c r="L1536" s="229"/>
      <c r="M1536" s="229">
        <f t="shared" si="153"/>
        <v>0</v>
      </c>
      <c r="N1536" s="229"/>
      <c r="O1536" s="229"/>
    </row>
    <row r="1537" spans="1:15" ht="15.6" outlineLevel="2" x14ac:dyDescent="0.3">
      <c r="A1537" s="133">
        <f t="shared" si="154"/>
        <v>47</v>
      </c>
      <c r="B1537" s="281" t="s">
        <v>848</v>
      </c>
      <c r="C1537" s="134" t="s">
        <v>31</v>
      </c>
      <c r="D1537" s="109">
        <v>833</v>
      </c>
      <c r="E1537" s="109">
        <v>0</v>
      </c>
      <c r="F1537" s="109"/>
      <c r="G1537" s="109">
        <v>0</v>
      </c>
      <c r="H1537" s="109"/>
      <c r="I1537" s="221"/>
      <c r="J1537" s="252">
        <v>0</v>
      </c>
      <c r="K1537" s="252"/>
      <c r="L1537" s="229"/>
      <c r="M1537" s="229">
        <f t="shared" si="153"/>
        <v>0</v>
      </c>
      <c r="N1537" s="229"/>
      <c r="O1537" s="229"/>
    </row>
    <row r="1538" spans="1:15" ht="15.6" outlineLevel="2" x14ac:dyDescent="0.3">
      <c r="A1538" s="133">
        <f t="shared" si="154"/>
        <v>48</v>
      </c>
      <c r="B1538" s="281" t="s">
        <v>849</v>
      </c>
      <c r="C1538" s="134" t="s">
        <v>31</v>
      </c>
      <c r="D1538" s="109">
        <v>833</v>
      </c>
      <c r="E1538" s="109">
        <v>0</v>
      </c>
      <c r="F1538" s="109"/>
      <c r="G1538" s="109">
        <v>0</v>
      </c>
      <c r="H1538" s="109"/>
      <c r="I1538" s="221"/>
      <c r="J1538" s="252">
        <v>0</v>
      </c>
      <c r="K1538" s="252"/>
      <c r="L1538" s="229"/>
      <c r="M1538" s="229">
        <f t="shared" si="153"/>
        <v>0</v>
      </c>
      <c r="N1538" s="229"/>
      <c r="O1538" s="229"/>
    </row>
    <row r="1539" spans="1:15" ht="15.6" outlineLevel="2" x14ac:dyDescent="0.3">
      <c r="A1539" s="133">
        <f t="shared" si="154"/>
        <v>49</v>
      </c>
      <c r="B1539" s="281" t="s">
        <v>850</v>
      </c>
      <c r="C1539" s="134" t="s">
        <v>31</v>
      </c>
      <c r="D1539" s="109">
        <v>72</v>
      </c>
      <c r="E1539" s="109">
        <v>0</v>
      </c>
      <c r="F1539" s="109"/>
      <c r="G1539" s="109">
        <v>0</v>
      </c>
      <c r="H1539" s="109"/>
      <c r="I1539" s="221"/>
      <c r="J1539" s="252">
        <v>0</v>
      </c>
      <c r="K1539" s="252"/>
      <c r="L1539" s="229"/>
      <c r="M1539" s="229">
        <f t="shared" si="153"/>
        <v>0</v>
      </c>
      <c r="N1539" s="229"/>
      <c r="O1539" s="229"/>
    </row>
    <row r="1540" spans="1:15" ht="15.6" outlineLevel="2" x14ac:dyDescent="0.3">
      <c r="A1540" s="133">
        <f t="shared" si="154"/>
        <v>50</v>
      </c>
      <c r="B1540" s="281" t="s">
        <v>851</v>
      </c>
      <c r="C1540" s="134" t="s">
        <v>31</v>
      </c>
      <c r="D1540" s="109">
        <v>217</v>
      </c>
      <c r="E1540" s="109">
        <v>0</v>
      </c>
      <c r="F1540" s="109"/>
      <c r="G1540" s="109">
        <v>0</v>
      </c>
      <c r="H1540" s="109"/>
      <c r="I1540" s="221"/>
      <c r="J1540" s="252">
        <v>0</v>
      </c>
      <c r="K1540" s="252"/>
      <c r="L1540" s="229"/>
      <c r="M1540" s="229">
        <f t="shared" si="153"/>
        <v>0</v>
      </c>
      <c r="N1540" s="229"/>
      <c r="O1540" s="229"/>
    </row>
    <row r="1541" spans="1:15" ht="15.6" outlineLevel="2" x14ac:dyDescent="0.3">
      <c r="A1541" s="133">
        <f t="shared" si="154"/>
        <v>51</v>
      </c>
      <c r="B1541" s="281" t="s">
        <v>852</v>
      </c>
      <c r="C1541" s="134" t="s">
        <v>176</v>
      </c>
      <c r="D1541" s="109">
        <f>452.48*4.79</f>
        <v>2167.3792000000003</v>
      </c>
      <c r="E1541" s="109">
        <v>0</v>
      </c>
      <c r="F1541" s="109"/>
      <c r="G1541" s="109">
        <v>0</v>
      </c>
      <c r="H1541" s="109"/>
      <c r="I1541" s="221"/>
      <c r="J1541" s="252">
        <v>0</v>
      </c>
      <c r="K1541" s="252"/>
      <c r="L1541" s="229"/>
      <c r="M1541" s="229">
        <f t="shared" si="153"/>
        <v>0</v>
      </c>
      <c r="N1541" s="229"/>
      <c r="O1541" s="229"/>
    </row>
    <row r="1542" spans="1:15" ht="15.6" outlineLevel="2" x14ac:dyDescent="0.3">
      <c r="A1542" s="133">
        <f t="shared" si="154"/>
        <v>52</v>
      </c>
      <c r="B1542" s="281" t="s">
        <v>853</v>
      </c>
      <c r="C1542" s="134" t="s">
        <v>176</v>
      </c>
      <c r="D1542" s="109">
        <f>452.48*4.81</f>
        <v>2176.4288000000001</v>
      </c>
      <c r="E1542" s="109">
        <v>0</v>
      </c>
      <c r="F1542" s="109"/>
      <c r="G1542" s="109">
        <v>0</v>
      </c>
      <c r="H1542" s="109"/>
      <c r="I1542" s="221"/>
      <c r="J1542" s="252">
        <v>0</v>
      </c>
      <c r="K1542" s="252"/>
      <c r="L1542" s="229"/>
      <c r="M1542" s="229">
        <f t="shared" si="153"/>
        <v>0</v>
      </c>
      <c r="N1542" s="229"/>
      <c r="O1542" s="229"/>
    </row>
    <row r="1543" spans="1:15" ht="15.6" outlineLevel="2" x14ac:dyDescent="0.3">
      <c r="A1543" s="133">
        <f t="shared" si="154"/>
        <v>53</v>
      </c>
      <c r="B1543" s="281" t="s">
        <v>854</v>
      </c>
      <c r="C1543" s="134" t="s">
        <v>855</v>
      </c>
      <c r="D1543" s="115">
        <v>160</v>
      </c>
      <c r="E1543" s="109">
        <v>0</v>
      </c>
      <c r="F1543" s="109"/>
      <c r="G1543" s="109">
        <v>0</v>
      </c>
      <c r="H1543" s="109"/>
      <c r="I1543" s="221"/>
      <c r="J1543" s="252">
        <v>0</v>
      </c>
      <c r="K1543" s="252"/>
      <c r="L1543" s="229"/>
      <c r="M1543" s="229">
        <f t="shared" si="153"/>
        <v>0</v>
      </c>
      <c r="N1543" s="229"/>
      <c r="O1543" s="229"/>
    </row>
    <row r="1544" spans="1:15" ht="15.6" outlineLevel="2" x14ac:dyDescent="0.3">
      <c r="A1544" s="133">
        <f>A1542+1</f>
        <v>53</v>
      </c>
      <c r="B1544" s="281" t="s">
        <v>856</v>
      </c>
      <c r="C1544" s="134" t="s">
        <v>307</v>
      </c>
      <c r="D1544" s="109">
        <v>1</v>
      </c>
      <c r="E1544" s="109">
        <v>0</v>
      </c>
      <c r="F1544" s="109"/>
      <c r="G1544" s="109">
        <v>0</v>
      </c>
      <c r="H1544" s="109"/>
      <c r="I1544" s="221"/>
      <c r="J1544" s="252">
        <v>0</v>
      </c>
      <c r="K1544" s="252"/>
      <c r="L1544" s="229"/>
      <c r="M1544" s="229">
        <f t="shared" si="153"/>
        <v>0</v>
      </c>
      <c r="N1544" s="229"/>
      <c r="O1544" s="229"/>
    </row>
    <row r="1545" spans="1:15" ht="15.6" outlineLevel="1" x14ac:dyDescent="0.3">
      <c r="A1545" s="378"/>
      <c r="B1545" s="349" t="s">
        <v>861</v>
      </c>
      <c r="C1545" s="378"/>
      <c r="D1545" s="383"/>
      <c r="E1545" s="377">
        <v>0</v>
      </c>
      <c r="F1545" s="377">
        <f>SUM(F1547:F1559)</f>
        <v>8309933.418800001</v>
      </c>
      <c r="G1545" s="377">
        <v>0</v>
      </c>
      <c r="H1545" s="377">
        <f>SUM(H1547:H1559)</f>
        <v>10553560.106036998</v>
      </c>
      <c r="I1545" s="377">
        <f>SUM(I1547:I1559)</f>
        <v>18863493.524837002</v>
      </c>
      <c r="J1545" s="252">
        <v>0</v>
      </c>
      <c r="K1545" s="252"/>
      <c r="L1545" s="229"/>
      <c r="M1545" s="229">
        <f t="shared" si="153"/>
        <v>0</v>
      </c>
      <c r="N1545" s="229"/>
      <c r="O1545" s="229"/>
    </row>
    <row r="1546" spans="1:15" ht="15.6" outlineLevel="1" x14ac:dyDescent="0.3">
      <c r="A1546" s="133"/>
      <c r="B1546" s="280" t="s">
        <v>6884</v>
      </c>
      <c r="C1546" s="115"/>
      <c r="D1546" s="109"/>
      <c r="E1546" s="109">
        <v>0</v>
      </c>
      <c r="F1546" s="109">
        <f t="shared" ref="F1546:F1558" si="155">E1546*D1546</f>
        <v>0</v>
      </c>
      <c r="G1546" s="109">
        <v>0</v>
      </c>
      <c r="H1546" s="109">
        <f t="shared" ref="H1546:H1558" si="156">G1546*D1546</f>
        <v>0</v>
      </c>
      <c r="I1546" s="221">
        <f t="shared" ref="I1546:I1558" si="157">F1546+H1546</f>
        <v>0</v>
      </c>
      <c r="J1546" s="252">
        <v>0</v>
      </c>
      <c r="K1546" s="252"/>
      <c r="L1546" s="229"/>
      <c r="M1546" s="229">
        <f t="shared" si="153"/>
        <v>0</v>
      </c>
      <c r="N1546" s="229"/>
      <c r="O1546" s="229"/>
    </row>
    <row r="1547" spans="1:15" ht="15.6" outlineLevel="1" x14ac:dyDescent="0.3">
      <c r="A1547" s="133">
        <v>38</v>
      </c>
      <c r="B1547" s="281" t="s">
        <v>830</v>
      </c>
      <c r="C1547" s="134" t="s">
        <v>6820</v>
      </c>
      <c r="D1547" s="109">
        <v>55.04</v>
      </c>
      <c r="E1547" s="109">
        <v>13494</v>
      </c>
      <c r="F1547" s="109">
        <f t="shared" si="155"/>
        <v>742709.76000000001</v>
      </c>
      <c r="G1547" s="109">
        <v>0</v>
      </c>
      <c r="H1547" s="109">
        <f t="shared" si="156"/>
        <v>0</v>
      </c>
      <c r="I1547" s="221">
        <f t="shared" si="157"/>
        <v>742709.76000000001</v>
      </c>
      <c r="J1547" s="252">
        <v>13494</v>
      </c>
      <c r="K1547" s="252"/>
      <c r="L1547" s="229"/>
      <c r="M1547" s="229">
        <f t="shared" si="153"/>
        <v>0</v>
      </c>
      <c r="N1547" s="229"/>
      <c r="O1547" s="229"/>
    </row>
    <row r="1548" spans="1:15" ht="15.6" outlineLevel="1" x14ac:dyDescent="0.3">
      <c r="A1548" s="133">
        <f>A1547+1</f>
        <v>39</v>
      </c>
      <c r="B1548" s="281" t="s">
        <v>831</v>
      </c>
      <c r="C1548" s="134" t="s">
        <v>6820</v>
      </c>
      <c r="D1548" s="109">
        <v>213.41</v>
      </c>
      <c r="E1548" s="109">
        <v>19422</v>
      </c>
      <c r="F1548" s="109">
        <f t="shared" si="155"/>
        <v>4144849.02</v>
      </c>
      <c r="G1548" s="109">
        <v>0</v>
      </c>
      <c r="H1548" s="109">
        <f t="shared" si="156"/>
        <v>0</v>
      </c>
      <c r="I1548" s="221">
        <f t="shared" si="157"/>
        <v>4144849.02</v>
      </c>
      <c r="J1548" s="252">
        <v>19422</v>
      </c>
      <c r="K1548" s="252"/>
      <c r="L1548" s="229"/>
      <c r="M1548" s="229">
        <f t="shared" si="153"/>
        <v>0</v>
      </c>
      <c r="N1548" s="229"/>
      <c r="O1548" s="229"/>
    </row>
    <row r="1549" spans="1:15" ht="26.4" outlineLevel="1" x14ac:dyDescent="0.3">
      <c r="A1549" s="133">
        <f>A1548+1</f>
        <v>40</v>
      </c>
      <c r="B1549" s="281" t="s">
        <v>832</v>
      </c>
      <c r="C1549" s="134" t="s">
        <v>6820</v>
      </c>
      <c r="D1549" s="109">
        <f>136</f>
        <v>136</v>
      </c>
      <c r="E1549" s="109">
        <v>2405</v>
      </c>
      <c r="F1549" s="109">
        <f t="shared" si="155"/>
        <v>327080</v>
      </c>
      <c r="G1549" s="109">
        <v>0</v>
      </c>
      <c r="H1549" s="109">
        <f t="shared" si="156"/>
        <v>0</v>
      </c>
      <c r="I1549" s="221">
        <f t="shared" si="157"/>
        <v>327080</v>
      </c>
      <c r="J1549" s="252">
        <v>2405</v>
      </c>
      <c r="K1549" s="252"/>
      <c r="L1549" s="229"/>
      <c r="M1549" s="229">
        <f t="shared" si="153"/>
        <v>0</v>
      </c>
      <c r="N1549" s="229"/>
      <c r="O1549" s="229"/>
    </row>
    <row r="1550" spans="1:15" ht="26.4" outlineLevel="1" x14ac:dyDescent="0.3">
      <c r="A1550" s="133"/>
      <c r="B1550" s="281" t="s">
        <v>6885</v>
      </c>
      <c r="C1550" s="134"/>
      <c r="D1550" s="109"/>
      <c r="E1550" s="109">
        <v>0</v>
      </c>
      <c r="F1550" s="109">
        <f t="shared" si="155"/>
        <v>0</v>
      </c>
      <c r="G1550" s="109">
        <v>0</v>
      </c>
      <c r="H1550" s="109">
        <f t="shared" si="156"/>
        <v>0</v>
      </c>
      <c r="I1550" s="221">
        <f t="shared" si="157"/>
        <v>0</v>
      </c>
      <c r="J1550" s="252">
        <v>0</v>
      </c>
      <c r="K1550" s="252"/>
      <c r="L1550" s="229"/>
      <c r="M1550" s="229">
        <f t="shared" si="153"/>
        <v>0</v>
      </c>
      <c r="N1550" s="229"/>
      <c r="O1550" s="229"/>
    </row>
    <row r="1551" spans="1:15" ht="15.6" outlineLevel="1" x14ac:dyDescent="0.3">
      <c r="A1551" s="133">
        <f>A1549+1</f>
        <v>41</v>
      </c>
      <c r="B1551" s="281" t="s">
        <v>6886</v>
      </c>
      <c r="C1551" s="134" t="s">
        <v>6820</v>
      </c>
      <c r="D1551" s="109">
        <v>105</v>
      </c>
      <c r="E1551" s="109">
        <v>2513.1600000000003</v>
      </c>
      <c r="F1551" s="109">
        <f t="shared" si="155"/>
        <v>263881.80000000005</v>
      </c>
      <c r="G1551" s="109">
        <v>6681</v>
      </c>
      <c r="H1551" s="109">
        <f t="shared" si="156"/>
        <v>701505</v>
      </c>
      <c r="I1551" s="221">
        <f t="shared" si="157"/>
        <v>965386.8</v>
      </c>
      <c r="J1551" s="252">
        <v>2513.1600000000003</v>
      </c>
      <c r="K1551" s="252"/>
      <c r="L1551" s="229"/>
      <c r="M1551" s="229">
        <f t="shared" si="153"/>
        <v>6681</v>
      </c>
      <c r="N1551" s="229"/>
      <c r="O1551" s="229"/>
    </row>
    <row r="1552" spans="1:15" ht="15.6" outlineLevel="1" x14ac:dyDescent="0.3">
      <c r="A1552" s="133">
        <f>A1551+1</f>
        <v>42</v>
      </c>
      <c r="B1552" s="281" t="s">
        <v>833</v>
      </c>
      <c r="C1552" s="134" t="s">
        <v>6820</v>
      </c>
      <c r="D1552" s="109">
        <v>112.6</v>
      </c>
      <c r="E1552" s="109">
        <v>2333.7600000000002</v>
      </c>
      <c r="F1552" s="109">
        <f t="shared" si="155"/>
        <v>262781.37599999999</v>
      </c>
      <c r="G1552" s="109">
        <v>2161.5</v>
      </c>
      <c r="H1552" s="109">
        <f t="shared" si="156"/>
        <v>243384.9</v>
      </c>
      <c r="I1552" s="221">
        <f t="shared" si="157"/>
        <v>506166.27599999995</v>
      </c>
      <c r="J1552" s="252">
        <v>2333.7600000000002</v>
      </c>
      <c r="K1552" s="252"/>
      <c r="L1552" s="229"/>
      <c r="M1552" s="229">
        <f t="shared" si="153"/>
        <v>2161.5</v>
      </c>
      <c r="N1552" s="229"/>
      <c r="O1552" s="229"/>
    </row>
    <row r="1553" spans="1:15" ht="15.6" outlineLevel="1" x14ac:dyDescent="0.3">
      <c r="A1553" s="133">
        <f>A1552+1</f>
        <v>43</v>
      </c>
      <c r="B1553" s="281" t="s">
        <v>834</v>
      </c>
      <c r="C1553" s="134" t="s">
        <v>188</v>
      </c>
      <c r="D1553" s="109">
        <v>156.38999999999999</v>
      </c>
      <c r="E1553" s="109">
        <v>46.800000000000004</v>
      </c>
      <c r="F1553" s="109">
        <f t="shared" si="155"/>
        <v>7319.0519999999997</v>
      </c>
      <c r="G1553" s="109">
        <v>264.096</v>
      </c>
      <c r="H1553" s="109">
        <f t="shared" si="156"/>
        <v>41301.973439999994</v>
      </c>
      <c r="I1553" s="221">
        <f t="shared" si="157"/>
        <v>48621.025439999998</v>
      </c>
      <c r="J1553" s="252">
        <v>46.800000000000004</v>
      </c>
      <c r="K1553" s="252"/>
      <c r="L1553" s="229"/>
      <c r="M1553" s="229">
        <f t="shared" si="153"/>
        <v>264.096</v>
      </c>
      <c r="N1553" s="229"/>
      <c r="O1553" s="229"/>
    </row>
    <row r="1554" spans="1:15" ht="15.6" outlineLevel="1" x14ac:dyDescent="0.3">
      <c r="A1554" s="133"/>
      <c r="B1554" s="280" t="s">
        <v>862</v>
      </c>
      <c r="C1554" s="115"/>
      <c r="D1554" s="109"/>
      <c r="E1554" s="109"/>
      <c r="F1554" s="109">
        <f t="shared" si="155"/>
        <v>0</v>
      </c>
      <c r="G1554" s="109"/>
      <c r="H1554" s="109">
        <f t="shared" si="156"/>
        <v>0</v>
      </c>
      <c r="I1554" s="221">
        <f t="shared" si="157"/>
        <v>0</v>
      </c>
      <c r="J1554" s="109"/>
      <c r="K1554" s="109"/>
      <c r="L1554" s="109"/>
      <c r="M1554" s="109"/>
      <c r="N1554" s="109"/>
      <c r="O1554" s="109"/>
    </row>
    <row r="1555" spans="1:15" ht="52.8" outlineLevel="1" x14ac:dyDescent="0.3">
      <c r="A1555" s="396">
        <f>A1553+1</f>
        <v>44</v>
      </c>
      <c r="B1555" s="397" t="s">
        <v>6810</v>
      </c>
      <c r="C1555" s="398" t="s">
        <v>188</v>
      </c>
      <c r="D1555" s="233">
        <v>156.38999999999999</v>
      </c>
      <c r="E1555" s="233">
        <v>2475.7200000000003</v>
      </c>
      <c r="F1555" s="233">
        <f t="shared" si="155"/>
        <v>387177.85080000001</v>
      </c>
      <c r="G1555" s="233">
        <v>60860.412300000004</v>
      </c>
      <c r="H1555" s="233">
        <f t="shared" si="156"/>
        <v>9517959.8795969989</v>
      </c>
      <c r="I1555" s="337">
        <f t="shared" si="157"/>
        <v>9905137.730396999</v>
      </c>
      <c r="J1555" s="233">
        <v>2475.7200000000003</v>
      </c>
      <c r="K1555" s="233">
        <f>'ВСЕ СМЕТЫ КДС'!G4454</f>
        <v>5258.0183762534398</v>
      </c>
      <c r="L1555" s="394">
        <f>((J1555/(K1555/100))-100)/100</f>
        <v>-0.52915341430129137</v>
      </c>
      <c r="M1555" s="233">
        <f>G1555</f>
        <v>60860.412300000004</v>
      </c>
      <c r="N1555" s="233">
        <f>'ВСЕ СМЕТЫ КДС'!G4460+'ВСЕ СМЕТЫ КДС'!G4461+'ВСЕ СМЕТЫ КДС'!G4462+'ВСЕ СМЕТЫ КДС'!G4463+'ВСЕ СМЕТЫ КДС'!G4464+'ВСЕ СМЕТЫ КДС'!G4470+'ВСЕ СМЕТЫ КДС'!G4476+'ВСЕ СМЕТЫ КДС'!G4482+'ВСЕ СМЕТЫ КДС'!G4483+'ВСЕ СМЕТЫ КДС'!G4484+'ВСЕ СМЕТЫ КДС'!G4485+'ВСЕ СМЕТЫ КДС'!G4486+'ВСЕ СМЕТЫ КДС'!G4487+'ВСЕ СМЕТЫ КДС'!G4488+'ВСЕ СМЕТЫ КДС'!G4489+'ВСЕ СМЕТЫ КДС'!G4490+'ВСЕ СМЕТЫ КДС'!G4491+'ВСЕ СМЕТЫ КДС'!G4492+'ВСЕ СМЕТЫ КДС'!G4493+'ВСЕ СМЕТЫ КДС'!G4494+'ВСЕ СМЕТЫ КДС'!G4504+'ВСЕ СМЕТЫ КДС'!G4505</f>
        <v>57654.67707392708</v>
      </c>
      <c r="O1555" s="394">
        <f>((M1555/(N1555/100))-100)/100</f>
        <v>5.5602344662557215E-2</v>
      </c>
    </row>
    <row r="1556" spans="1:15" ht="15.6" outlineLevel="1" x14ac:dyDescent="0.3">
      <c r="A1556" s="139">
        <f>A1555+1</f>
        <v>45</v>
      </c>
      <c r="B1556" s="321" t="s">
        <v>836</v>
      </c>
      <c r="C1556" s="140" t="s">
        <v>188</v>
      </c>
      <c r="D1556" s="142">
        <v>156.38999999999999</v>
      </c>
      <c r="E1556" s="109">
        <v>6552</v>
      </c>
      <c r="F1556" s="109">
        <f t="shared" si="155"/>
        <v>1024667.2799999999</v>
      </c>
      <c r="G1556" s="109">
        <v>0</v>
      </c>
      <c r="H1556" s="109">
        <f t="shared" si="156"/>
        <v>0</v>
      </c>
      <c r="I1556" s="221">
        <f t="shared" si="157"/>
        <v>1024667.2799999999</v>
      </c>
      <c r="J1556" s="252">
        <v>6552</v>
      </c>
      <c r="K1556" s="252"/>
      <c r="L1556" s="229"/>
      <c r="M1556" s="229">
        <f t="shared" ref="M1556:M1590" si="158">G1556</f>
        <v>0</v>
      </c>
      <c r="N1556" s="229"/>
      <c r="O1556" s="229"/>
    </row>
    <row r="1557" spans="1:15" ht="15.6" outlineLevel="1" x14ac:dyDescent="0.3">
      <c r="A1557" s="136">
        <f>A1556+1</f>
        <v>46</v>
      </c>
      <c r="B1557" s="320" t="s">
        <v>837</v>
      </c>
      <c r="C1557" s="137" t="s">
        <v>188</v>
      </c>
      <c r="D1557" s="138">
        <v>156.38999999999999</v>
      </c>
      <c r="E1557" s="109">
        <v>6552</v>
      </c>
      <c r="F1557" s="109">
        <f t="shared" si="155"/>
        <v>1024667.2799999999</v>
      </c>
      <c r="G1557" s="109">
        <v>0</v>
      </c>
      <c r="H1557" s="109">
        <f t="shared" si="156"/>
        <v>0</v>
      </c>
      <c r="I1557" s="221">
        <f t="shared" si="157"/>
        <v>1024667.2799999999</v>
      </c>
      <c r="J1557" s="252">
        <v>6552</v>
      </c>
      <c r="K1557" s="252"/>
      <c r="L1557" s="229"/>
      <c r="M1557" s="229">
        <f t="shared" si="158"/>
        <v>0</v>
      </c>
      <c r="N1557" s="229"/>
      <c r="O1557" s="229"/>
    </row>
    <row r="1558" spans="1:15" ht="15.6" outlineLevel="1" x14ac:dyDescent="0.3">
      <c r="A1558" s="133">
        <f>A1557+1</f>
        <v>47</v>
      </c>
      <c r="B1558" s="281" t="s">
        <v>859</v>
      </c>
      <c r="C1558" s="134" t="s">
        <v>31</v>
      </c>
      <c r="D1558" s="109">
        <v>1</v>
      </c>
      <c r="E1558" s="109">
        <v>124800</v>
      </c>
      <c r="F1558" s="109">
        <f t="shared" si="155"/>
        <v>124800</v>
      </c>
      <c r="G1558" s="109">
        <v>49408.353000000003</v>
      </c>
      <c r="H1558" s="109">
        <f t="shared" si="156"/>
        <v>49408.353000000003</v>
      </c>
      <c r="I1558" s="221">
        <f t="shared" si="157"/>
        <v>174208.353</v>
      </c>
      <c r="J1558" s="252">
        <v>124800</v>
      </c>
      <c r="K1558" s="252"/>
      <c r="L1558" s="229"/>
      <c r="M1558" s="229">
        <f t="shared" si="158"/>
        <v>49408.353000000003</v>
      </c>
      <c r="N1558" s="229"/>
      <c r="O1558" s="229"/>
    </row>
    <row r="1559" spans="1:15" ht="15.6" outlineLevel="2" x14ac:dyDescent="0.3">
      <c r="A1559" s="133"/>
      <c r="B1559" s="280" t="s">
        <v>863</v>
      </c>
      <c r="C1559" s="115"/>
      <c r="D1559" s="109"/>
      <c r="E1559" s="109">
        <v>0</v>
      </c>
      <c r="F1559" s="109"/>
      <c r="G1559" s="109">
        <v>0</v>
      </c>
      <c r="H1559" s="109"/>
      <c r="I1559" s="221"/>
      <c r="J1559" s="252">
        <v>0</v>
      </c>
      <c r="K1559" s="252"/>
      <c r="L1559" s="229"/>
      <c r="M1559" s="229">
        <f t="shared" si="158"/>
        <v>0</v>
      </c>
      <c r="N1559" s="229"/>
      <c r="O1559" s="229"/>
    </row>
    <row r="1560" spans="1:15" ht="15.6" outlineLevel="2" x14ac:dyDescent="0.3">
      <c r="A1560" s="133"/>
      <c r="B1560" s="281" t="s">
        <v>840</v>
      </c>
      <c r="C1560" s="134" t="s">
        <v>31</v>
      </c>
      <c r="D1560" s="109">
        <v>25</v>
      </c>
      <c r="E1560" s="109">
        <v>0</v>
      </c>
      <c r="F1560" s="109"/>
      <c r="G1560" s="109">
        <v>0</v>
      </c>
      <c r="H1560" s="109"/>
      <c r="I1560" s="221"/>
      <c r="J1560" s="252">
        <v>0</v>
      </c>
      <c r="K1560" s="252"/>
      <c r="L1560" s="229"/>
      <c r="M1560" s="229">
        <f t="shared" si="158"/>
        <v>0</v>
      </c>
      <c r="N1560" s="229"/>
      <c r="O1560" s="229"/>
    </row>
    <row r="1561" spans="1:15" ht="15.6" outlineLevel="2" x14ac:dyDescent="0.3">
      <c r="A1561" s="133"/>
      <c r="B1561" s="281" t="s">
        <v>841</v>
      </c>
      <c r="C1561" s="134" t="s">
        <v>31</v>
      </c>
      <c r="D1561" s="109">
        <v>288</v>
      </c>
      <c r="E1561" s="109">
        <v>0</v>
      </c>
      <c r="F1561" s="109"/>
      <c r="G1561" s="109">
        <v>0</v>
      </c>
      <c r="H1561" s="109"/>
      <c r="I1561" s="221"/>
      <c r="J1561" s="252">
        <v>0</v>
      </c>
      <c r="K1561" s="252"/>
      <c r="L1561" s="229"/>
      <c r="M1561" s="229">
        <f t="shared" si="158"/>
        <v>0</v>
      </c>
      <c r="N1561" s="229"/>
      <c r="O1561" s="229"/>
    </row>
    <row r="1562" spans="1:15" ht="15.6" outlineLevel="2" x14ac:dyDescent="0.3">
      <c r="A1562" s="133"/>
      <c r="B1562" s="281" t="s">
        <v>842</v>
      </c>
      <c r="C1562" s="134" t="s">
        <v>31</v>
      </c>
      <c r="D1562" s="109">
        <v>576</v>
      </c>
      <c r="E1562" s="109">
        <v>0</v>
      </c>
      <c r="F1562" s="109"/>
      <c r="G1562" s="109">
        <v>0</v>
      </c>
      <c r="H1562" s="109"/>
      <c r="I1562" s="221"/>
      <c r="J1562" s="252">
        <v>0</v>
      </c>
      <c r="K1562" s="252"/>
      <c r="L1562" s="229"/>
      <c r="M1562" s="229">
        <f t="shared" si="158"/>
        <v>0</v>
      </c>
      <c r="N1562" s="229"/>
      <c r="O1562" s="229"/>
    </row>
    <row r="1563" spans="1:15" ht="15.6" outlineLevel="2" x14ac:dyDescent="0.3">
      <c r="A1563" s="133"/>
      <c r="B1563" s="281" t="s">
        <v>843</v>
      </c>
      <c r="C1563" s="134" t="s">
        <v>31</v>
      </c>
      <c r="D1563" s="109">
        <v>1151</v>
      </c>
      <c r="E1563" s="109">
        <v>0</v>
      </c>
      <c r="F1563" s="109"/>
      <c r="G1563" s="109">
        <v>0</v>
      </c>
      <c r="H1563" s="109"/>
      <c r="I1563" s="221"/>
      <c r="J1563" s="252">
        <v>0</v>
      </c>
      <c r="K1563" s="252"/>
      <c r="L1563" s="229"/>
      <c r="M1563" s="229">
        <f t="shared" si="158"/>
        <v>0</v>
      </c>
      <c r="N1563" s="229"/>
      <c r="O1563" s="229"/>
    </row>
    <row r="1564" spans="1:15" ht="15.6" outlineLevel="2" x14ac:dyDescent="0.3">
      <c r="A1564" s="133"/>
      <c r="B1564" s="281" t="s">
        <v>844</v>
      </c>
      <c r="C1564" s="134" t="s">
        <v>31</v>
      </c>
      <c r="D1564" s="109">
        <v>1151</v>
      </c>
      <c r="E1564" s="109">
        <v>0</v>
      </c>
      <c r="F1564" s="109"/>
      <c r="G1564" s="109">
        <v>0</v>
      </c>
      <c r="H1564" s="109"/>
      <c r="I1564" s="221"/>
      <c r="J1564" s="252">
        <v>0</v>
      </c>
      <c r="K1564" s="252"/>
      <c r="L1564" s="229"/>
      <c r="M1564" s="229">
        <f t="shared" si="158"/>
        <v>0</v>
      </c>
      <c r="N1564" s="229"/>
      <c r="O1564" s="229"/>
    </row>
    <row r="1565" spans="1:15" ht="15.6" outlineLevel="2" x14ac:dyDescent="0.3">
      <c r="A1565" s="133"/>
      <c r="B1565" s="281" t="s">
        <v>6818</v>
      </c>
      <c r="C1565" s="134" t="s">
        <v>31</v>
      </c>
      <c r="D1565" s="109">
        <v>2302</v>
      </c>
      <c r="E1565" s="109">
        <v>0</v>
      </c>
      <c r="F1565" s="109"/>
      <c r="G1565" s="109">
        <v>0</v>
      </c>
      <c r="H1565" s="109"/>
      <c r="I1565" s="221"/>
      <c r="J1565" s="252">
        <v>0</v>
      </c>
      <c r="K1565" s="252"/>
      <c r="L1565" s="229"/>
      <c r="M1565" s="229">
        <f t="shared" si="158"/>
        <v>0</v>
      </c>
      <c r="N1565" s="229"/>
      <c r="O1565" s="229"/>
    </row>
    <row r="1566" spans="1:15" ht="15.6" outlineLevel="2" x14ac:dyDescent="0.3">
      <c r="A1566" s="133"/>
      <c r="B1566" s="281" t="s">
        <v>845</v>
      </c>
      <c r="C1566" s="134" t="s">
        <v>31</v>
      </c>
      <c r="D1566" s="109">
        <v>1151</v>
      </c>
      <c r="E1566" s="109">
        <v>0</v>
      </c>
      <c r="F1566" s="109"/>
      <c r="G1566" s="109">
        <v>0</v>
      </c>
      <c r="H1566" s="109"/>
      <c r="I1566" s="221"/>
      <c r="J1566" s="252">
        <v>0</v>
      </c>
      <c r="K1566" s="252"/>
      <c r="L1566" s="229"/>
      <c r="M1566" s="229">
        <f t="shared" si="158"/>
        <v>0</v>
      </c>
      <c r="N1566" s="229"/>
      <c r="O1566" s="229"/>
    </row>
    <row r="1567" spans="1:15" ht="15.6" outlineLevel="2" x14ac:dyDescent="0.3">
      <c r="A1567" s="133"/>
      <c r="B1567" s="281" t="s">
        <v>846</v>
      </c>
      <c r="C1567" s="134" t="s">
        <v>31</v>
      </c>
      <c r="D1567" s="109">
        <v>1151</v>
      </c>
      <c r="E1567" s="109">
        <v>0</v>
      </c>
      <c r="F1567" s="109"/>
      <c r="G1567" s="109">
        <v>0</v>
      </c>
      <c r="H1567" s="109"/>
      <c r="I1567" s="221"/>
      <c r="J1567" s="252">
        <v>0</v>
      </c>
      <c r="K1567" s="252"/>
      <c r="L1567" s="229"/>
      <c r="M1567" s="229">
        <f t="shared" si="158"/>
        <v>0</v>
      </c>
      <c r="N1567" s="229"/>
      <c r="O1567" s="229"/>
    </row>
    <row r="1568" spans="1:15" ht="15.6" outlineLevel="2" x14ac:dyDescent="0.3">
      <c r="A1568" s="133"/>
      <c r="B1568" s="281" t="s">
        <v>847</v>
      </c>
      <c r="C1568" s="134" t="s">
        <v>31</v>
      </c>
      <c r="D1568" s="109">
        <v>1151</v>
      </c>
      <c r="E1568" s="109">
        <v>0</v>
      </c>
      <c r="F1568" s="109"/>
      <c r="G1568" s="109">
        <v>0</v>
      </c>
      <c r="H1568" s="109"/>
      <c r="I1568" s="221"/>
      <c r="J1568" s="252">
        <v>0</v>
      </c>
      <c r="K1568" s="252"/>
      <c r="L1568" s="229"/>
      <c r="M1568" s="229">
        <f t="shared" si="158"/>
        <v>0</v>
      </c>
      <c r="N1568" s="229"/>
      <c r="O1568" s="229"/>
    </row>
    <row r="1569" spans="1:15" ht="15.6" outlineLevel="2" x14ac:dyDescent="0.3">
      <c r="A1569" s="133"/>
      <c r="B1569" s="281" t="s">
        <v>848</v>
      </c>
      <c r="C1569" s="134" t="s">
        <v>31</v>
      </c>
      <c r="D1569" s="109">
        <v>576</v>
      </c>
      <c r="E1569" s="109">
        <v>0</v>
      </c>
      <c r="F1569" s="109"/>
      <c r="G1569" s="109">
        <v>0</v>
      </c>
      <c r="H1569" s="109"/>
      <c r="I1569" s="221"/>
      <c r="J1569" s="252">
        <v>0</v>
      </c>
      <c r="K1569" s="252"/>
      <c r="L1569" s="229"/>
      <c r="M1569" s="229">
        <f t="shared" si="158"/>
        <v>0</v>
      </c>
      <c r="N1569" s="229"/>
      <c r="O1569" s="229"/>
    </row>
    <row r="1570" spans="1:15" ht="15.6" outlineLevel="2" x14ac:dyDescent="0.3">
      <c r="A1570" s="133"/>
      <c r="B1570" s="281" t="s">
        <v>849</v>
      </c>
      <c r="C1570" s="134" t="s">
        <v>31</v>
      </c>
      <c r="D1570" s="109">
        <v>576</v>
      </c>
      <c r="E1570" s="109">
        <v>0</v>
      </c>
      <c r="F1570" s="109"/>
      <c r="G1570" s="109">
        <v>0</v>
      </c>
      <c r="H1570" s="109"/>
      <c r="I1570" s="221"/>
      <c r="J1570" s="252">
        <v>0</v>
      </c>
      <c r="K1570" s="252"/>
      <c r="L1570" s="229"/>
      <c r="M1570" s="229">
        <f t="shared" si="158"/>
        <v>0</v>
      </c>
      <c r="N1570" s="229"/>
      <c r="O1570" s="229"/>
    </row>
    <row r="1571" spans="1:15" ht="15.6" outlineLevel="2" x14ac:dyDescent="0.3">
      <c r="A1571" s="133"/>
      <c r="B1571" s="281" t="s">
        <v>850</v>
      </c>
      <c r="C1571" s="134" t="s">
        <v>31</v>
      </c>
      <c r="D1571" s="109">
        <v>50</v>
      </c>
      <c r="E1571" s="109">
        <v>0</v>
      </c>
      <c r="F1571" s="109"/>
      <c r="G1571" s="109">
        <v>0</v>
      </c>
      <c r="H1571" s="109"/>
      <c r="I1571" s="221"/>
      <c r="J1571" s="252">
        <v>0</v>
      </c>
      <c r="K1571" s="252"/>
      <c r="L1571" s="229"/>
      <c r="M1571" s="229">
        <f t="shared" si="158"/>
        <v>0</v>
      </c>
      <c r="N1571" s="229"/>
      <c r="O1571" s="229"/>
    </row>
    <row r="1572" spans="1:15" ht="15.6" outlineLevel="2" x14ac:dyDescent="0.3">
      <c r="A1572" s="133"/>
      <c r="B1572" s="281" t="s">
        <v>851</v>
      </c>
      <c r="C1572" s="134" t="s">
        <v>31</v>
      </c>
      <c r="D1572" s="109">
        <v>150</v>
      </c>
      <c r="E1572" s="109">
        <v>0</v>
      </c>
      <c r="F1572" s="109"/>
      <c r="G1572" s="109">
        <v>0</v>
      </c>
      <c r="H1572" s="109"/>
      <c r="I1572" s="221"/>
      <c r="J1572" s="252">
        <v>0</v>
      </c>
      <c r="K1572" s="252"/>
      <c r="L1572" s="229"/>
      <c r="M1572" s="229">
        <f t="shared" si="158"/>
        <v>0</v>
      </c>
      <c r="N1572" s="229"/>
      <c r="O1572" s="229"/>
    </row>
    <row r="1573" spans="1:15" ht="15.6" outlineLevel="2" x14ac:dyDescent="0.3">
      <c r="A1573" s="133"/>
      <c r="B1573" s="322" t="s">
        <v>864</v>
      </c>
      <c r="C1573" s="143" t="s">
        <v>176</v>
      </c>
      <c r="D1573" s="270">
        <f>312.78*4.79</f>
        <v>1498.2161999999998</v>
      </c>
      <c r="E1573" s="109">
        <v>0</v>
      </c>
      <c r="F1573" s="109"/>
      <c r="G1573" s="109">
        <v>0</v>
      </c>
      <c r="H1573" s="109"/>
      <c r="I1573" s="221"/>
      <c r="J1573" s="252">
        <v>0</v>
      </c>
      <c r="K1573" s="252"/>
      <c r="L1573" s="229"/>
      <c r="M1573" s="229">
        <f t="shared" si="158"/>
        <v>0</v>
      </c>
      <c r="N1573" s="229"/>
      <c r="O1573" s="229"/>
    </row>
    <row r="1574" spans="1:15" ht="15.6" outlineLevel="2" x14ac:dyDescent="0.3">
      <c r="A1574" s="133"/>
      <c r="B1574" s="322" t="s">
        <v>865</v>
      </c>
      <c r="C1574" s="143" t="s">
        <v>176</v>
      </c>
      <c r="D1574" s="270">
        <f>312.78*4.81</f>
        <v>1504.4717999999998</v>
      </c>
      <c r="E1574" s="109">
        <v>0</v>
      </c>
      <c r="F1574" s="109"/>
      <c r="G1574" s="109">
        <v>0</v>
      </c>
      <c r="H1574" s="109"/>
      <c r="I1574" s="221"/>
      <c r="J1574" s="252">
        <v>0</v>
      </c>
      <c r="K1574" s="252"/>
      <c r="L1574" s="229"/>
      <c r="M1574" s="229">
        <f t="shared" si="158"/>
        <v>0</v>
      </c>
      <c r="N1574" s="229"/>
      <c r="O1574" s="229"/>
    </row>
    <row r="1575" spans="1:15" ht="15.6" outlineLevel="2" x14ac:dyDescent="0.3">
      <c r="A1575" s="133"/>
      <c r="B1575" s="281" t="s">
        <v>854</v>
      </c>
      <c r="C1575" s="134" t="s">
        <v>855</v>
      </c>
      <c r="D1575" s="115">
        <v>111</v>
      </c>
      <c r="E1575" s="109">
        <v>0</v>
      </c>
      <c r="F1575" s="109"/>
      <c r="G1575" s="109">
        <v>0</v>
      </c>
      <c r="H1575" s="109"/>
      <c r="I1575" s="221"/>
      <c r="J1575" s="252">
        <v>0</v>
      </c>
      <c r="K1575" s="252"/>
      <c r="L1575" s="229"/>
      <c r="M1575" s="229">
        <f t="shared" si="158"/>
        <v>0</v>
      </c>
      <c r="N1575" s="229"/>
      <c r="O1575" s="229"/>
    </row>
    <row r="1576" spans="1:15" ht="15.6" outlineLevel="2" x14ac:dyDescent="0.3">
      <c r="A1576" s="133"/>
      <c r="B1576" s="281" t="s">
        <v>856</v>
      </c>
      <c r="C1576" s="134" t="s">
        <v>307</v>
      </c>
      <c r="D1576" s="109">
        <v>1</v>
      </c>
      <c r="E1576" s="109">
        <v>0</v>
      </c>
      <c r="F1576" s="109"/>
      <c r="G1576" s="109">
        <v>0</v>
      </c>
      <c r="H1576" s="109"/>
      <c r="I1576" s="221"/>
      <c r="J1576" s="252">
        <v>0</v>
      </c>
      <c r="K1576" s="252"/>
      <c r="L1576" s="229"/>
      <c r="M1576" s="229">
        <f t="shared" si="158"/>
        <v>0</v>
      </c>
      <c r="N1576" s="229"/>
      <c r="O1576" s="229"/>
    </row>
    <row r="1577" spans="1:15" ht="15.6" outlineLevel="2" x14ac:dyDescent="0.3">
      <c r="A1577" s="133"/>
      <c r="B1577" s="280" t="s">
        <v>866</v>
      </c>
      <c r="C1577" s="323" t="s">
        <v>31</v>
      </c>
      <c r="D1577" s="324">
        <v>1</v>
      </c>
      <c r="E1577" s="109">
        <v>0</v>
      </c>
      <c r="F1577" s="109"/>
      <c r="G1577" s="109">
        <v>0</v>
      </c>
      <c r="H1577" s="109"/>
      <c r="I1577" s="221"/>
      <c r="J1577" s="252">
        <v>0</v>
      </c>
      <c r="K1577" s="252"/>
      <c r="L1577" s="229"/>
      <c r="M1577" s="229">
        <f t="shared" si="158"/>
        <v>0</v>
      </c>
      <c r="N1577" s="229"/>
      <c r="O1577" s="229"/>
    </row>
    <row r="1578" spans="1:15" ht="15.6" outlineLevel="2" x14ac:dyDescent="0.3">
      <c r="A1578" s="133"/>
      <c r="B1578" s="281" t="s">
        <v>6811</v>
      </c>
      <c r="C1578" s="134" t="s">
        <v>176</v>
      </c>
      <c r="D1578" s="109">
        <f>4*44</f>
        <v>176</v>
      </c>
      <c r="E1578" s="109">
        <v>0</v>
      </c>
      <c r="F1578" s="109"/>
      <c r="G1578" s="109">
        <v>0</v>
      </c>
      <c r="H1578" s="109"/>
      <c r="I1578" s="221"/>
      <c r="J1578" s="252">
        <v>0</v>
      </c>
      <c r="K1578" s="252"/>
      <c r="L1578" s="229"/>
      <c r="M1578" s="229">
        <f t="shared" si="158"/>
        <v>0</v>
      </c>
      <c r="N1578" s="229"/>
      <c r="O1578" s="229"/>
    </row>
    <row r="1579" spans="1:15" ht="15.6" outlineLevel="2" x14ac:dyDescent="0.3">
      <c r="A1579" s="133"/>
      <c r="B1579" s="281" t="s">
        <v>6812</v>
      </c>
      <c r="C1579" s="134" t="s">
        <v>176</v>
      </c>
      <c r="D1579" s="109">
        <f>4*14.13</f>
        <v>56.52</v>
      </c>
      <c r="E1579" s="109">
        <v>0</v>
      </c>
      <c r="F1579" s="109"/>
      <c r="G1579" s="109">
        <v>0</v>
      </c>
      <c r="H1579" s="109"/>
      <c r="I1579" s="221"/>
      <c r="J1579" s="252">
        <v>0</v>
      </c>
      <c r="K1579" s="252"/>
      <c r="L1579" s="229"/>
      <c r="M1579" s="229">
        <f t="shared" si="158"/>
        <v>0</v>
      </c>
      <c r="N1579" s="229"/>
      <c r="O1579" s="229"/>
    </row>
    <row r="1580" spans="1:15" ht="15.6" outlineLevel="2" x14ac:dyDescent="0.3">
      <c r="A1580" s="133"/>
      <c r="B1580" s="322" t="s">
        <v>867</v>
      </c>
      <c r="C1580" s="134" t="s">
        <v>31</v>
      </c>
      <c r="D1580" s="109">
        <v>2</v>
      </c>
      <c r="E1580" s="109">
        <v>0</v>
      </c>
      <c r="F1580" s="109"/>
      <c r="G1580" s="109">
        <v>0</v>
      </c>
      <c r="H1580" s="109"/>
      <c r="I1580" s="221"/>
      <c r="J1580" s="252">
        <v>0</v>
      </c>
      <c r="K1580" s="252"/>
      <c r="L1580" s="229"/>
      <c r="M1580" s="229">
        <f t="shared" si="158"/>
        <v>0</v>
      </c>
      <c r="N1580" s="229"/>
      <c r="O1580" s="229"/>
    </row>
    <row r="1581" spans="1:15" ht="15.6" outlineLevel="2" x14ac:dyDescent="0.3">
      <c r="A1581" s="133"/>
      <c r="B1581" s="322" t="s">
        <v>868</v>
      </c>
      <c r="C1581" s="134" t="s">
        <v>31</v>
      </c>
      <c r="D1581" s="109">
        <v>2</v>
      </c>
      <c r="E1581" s="109">
        <v>0</v>
      </c>
      <c r="F1581" s="109"/>
      <c r="G1581" s="109">
        <v>0</v>
      </c>
      <c r="H1581" s="109"/>
      <c r="I1581" s="221"/>
      <c r="J1581" s="252">
        <v>0</v>
      </c>
      <c r="K1581" s="252"/>
      <c r="L1581" s="229"/>
      <c r="M1581" s="229">
        <f t="shared" si="158"/>
        <v>0</v>
      </c>
      <c r="N1581" s="229"/>
      <c r="O1581" s="229"/>
    </row>
    <row r="1582" spans="1:15" ht="15.6" outlineLevel="1" x14ac:dyDescent="0.3">
      <c r="A1582" s="378"/>
      <c r="B1582" s="349" t="s">
        <v>869</v>
      </c>
      <c r="C1582" s="378"/>
      <c r="D1582" s="383"/>
      <c r="E1582" s="377">
        <v>0</v>
      </c>
      <c r="F1582" s="377">
        <f>SUM(F1584:F1596)</f>
        <v>5211391.4840000011</v>
      </c>
      <c r="G1582" s="377">
        <v>0</v>
      </c>
      <c r="H1582" s="377">
        <f>SUM(H1584:H1596)</f>
        <v>6715943.3906399999</v>
      </c>
      <c r="I1582" s="377">
        <f>SUM(I1584:I1596)</f>
        <v>11927334.874640001</v>
      </c>
      <c r="J1582" s="252">
        <v>0</v>
      </c>
      <c r="K1582" s="252"/>
      <c r="L1582" s="229"/>
      <c r="M1582" s="229">
        <f t="shared" si="158"/>
        <v>0</v>
      </c>
      <c r="N1582" s="229"/>
      <c r="O1582" s="229"/>
    </row>
    <row r="1583" spans="1:15" ht="15.6" outlineLevel="1" x14ac:dyDescent="0.3">
      <c r="A1583" s="133"/>
      <c r="B1583" s="280" t="s">
        <v>6884</v>
      </c>
      <c r="C1583" s="115"/>
      <c r="D1583" s="109"/>
      <c r="E1583" s="109">
        <v>0</v>
      </c>
      <c r="F1583" s="109"/>
      <c r="G1583" s="109">
        <v>0</v>
      </c>
      <c r="H1583" s="109"/>
      <c r="I1583" s="221"/>
      <c r="J1583" s="252">
        <v>0</v>
      </c>
      <c r="K1583" s="252"/>
      <c r="L1583" s="229"/>
      <c r="M1583" s="229">
        <f t="shared" si="158"/>
        <v>0</v>
      </c>
      <c r="N1583" s="229"/>
      <c r="O1583" s="229"/>
    </row>
    <row r="1584" spans="1:15" ht="15.6" outlineLevel="1" x14ac:dyDescent="0.3">
      <c r="A1584" s="133">
        <f>A1558+1</f>
        <v>48</v>
      </c>
      <c r="B1584" s="281" t="s">
        <v>830</v>
      </c>
      <c r="C1584" s="134" t="s">
        <v>6820</v>
      </c>
      <c r="D1584" s="109">
        <v>34.22</v>
      </c>
      <c r="E1584" s="109">
        <v>13494</v>
      </c>
      <c r="F1584" s="109">
        <f t="shared" ref="F1584:F1595" si="159">E1584*D1584</f>
        <v>461764.68</v>
      </c>
      <c r="G1584" s="109">
        <v>0</v>
      </c>
      <c r="H1584" s="109">
        <f t="shared" ref="H1584:H1595" si="160">G1584*D1584</f>
        <v>0</v>
      </c>
      <c r="I1584" s="221">
        <f t="shared" ref="I1584:I1595" si="161">F1584+H1584</f>
        <v>461764.68</v>
      </c>
      <c r="J1584" s="252">
        <v>13494</v>
      </c>
      <c r="K1584" s="252"/>
      <c r="L1584" s="229"/>
      <c r="M1584" s="229">
        <f t="shared" si="158"/>
        <v>0</v>
      </c>
      <c r="N1584" s="229"/>
      <c r="O1584" s="229"/>
    </row>
    <row r="1585" spans="1:15" ht="15.6" outlineLevel="1" x14ac:dyDescent="0.3">
      <c r="A1585" s="133">
        <f>A1584+1</f>
        <v>49</v>
      </c>
      <c r="B1585" s="281" t="s">
        <v>831</v>
      </c>
      <c r="C1585" s="134" t="s">
        <v>6820</v>
      </c>
      <c r="D1585" s="109">
        <v>132.63</v>
      </c>
      <c r="E1585" s="109">
        <v>19422</v>
      </c>
      <c r="F1585" s="109">
        <f t="shared" si="159"/>
        <v>2575939.86</v>
      </c>
      <c r="G1585" s="109">
        <v>0</v>
      </c>
      <c r="H1585" s="109">
        <f t="shared" si="160"/>
        <v>0</v>
      </c>
      <c r="I1585" s="221">
        <f t="shared" si="161"/>
        <v>2575939.86</v>
      </c>
      <c r="J1585" s="252">
        <v>19422</v>
      </c>
      <c r="K1585" s="252"/>
      <c r="L1585" s="229"/>
      <c r="M1585" s="229">
        <f t="shared" si="158"/>
        <v>0</v>
      </c>
      <c r="N1585" s="229"/>
      <c r="O1585" s="229"/>
    </row>
    <row r="1586" spans="1:15" ht="26.4" outlineLevel="1" x14ac:dyDescent="0.3">
      <c r="A1586" s="139">
        <f>A1585+1</f>
        <v>50</v>
      </c>
      <c r="B1586" s="321" t="s">
        <v>832</v>
      </c>
      <c r="C1586" s="140" t="s">
        <v>6820</v>
      </c>
      <c r="D1586" s="142">
        <f>84.52</f>
        <v>84.52</v>
      </c>
      <c r="E1586" s="109">
        <v>2405</v>
      </c>
      <c r="F1586" s="109">
        <f t="shared" si="159"/>
        <v>203270.59999999998</v>
      </c>
      <c r="G1586" s="109">
        <v>0</v>
      </c>
      <c r="H1586" s="109">
        <f t="shared" si="160"/>
        <v>0</v>
      </c>
      <c r="I1586" s="221">
        <f t="shared" si="161"/>
        <v>203270.59999999998</v>
      </c>
      <c r="J1586" s="252">
        <v>2405</v>
      </c>
      <c r="K1586" s="252"/>
      <c r="L1586" s="229"/>
      <c r="M1586" s="229">
        <f t="shared" si="158"/>
        <v>0</v>
      </c>
      <c r="N1586" s="229"/>
      <c r="O1586" s="229"/>
    </row>
    <row r="1587" spans="1:15" ht="26.4" outlineLevel="1" x14ac:dyDescent="0.3">
      <c r="A1587" s="139"/>
      <c r="B1587" s="321" t="s">
        <v>6885</v>
      </c>
      <c r="C1587" s="140"/>
      <c r="D1587" s="142"/>
      <c r="E1587" s="109">
        <v>0</v>
      </c>
      <c r="F1587" s="109">
        <f t="shared" si="159"/>
        <v>0</v>
      </c>
      <c r="G1587" s="109">
        <v>0</v>
      </c>
      <c r="H1587" s="109">
        <f t="shared" si="160"/>
        <v>0</v>
      </c>
      <c r="I1587" s="221">
        <f t="shared" si="161"/>
        <v>0</v>
      </c>
      <c r="J1587" s="252">
        <v>0</v>
      </c>
      <c r="K1587" s="252"/>
      <c r="L1587" s="229"/>
      <c r="M1587" s="229">
        <f t="shared" si="158"/>
        <v>0</v>
      </c>
      <c r="N1587" s="229"/>
      <c r="O1587" s="229"/>
    </row>
    <row r="1588" spans="1:15" ht="15.6" outlineLevel="1" x14ac:dyDescent="0.3">
      <c r="A1588" s="139">
        <f>A1586+1</f>
        <v>51</v>
      </c>
      <c r="B1588" s="321" t="s">
        <v>6886</v>
      </c>
      <c r="C1588" s="140" t="s">
        <v>6820</v>
      </c>
      <c r="D1588" s="142">
        <v>65</v>
      </c>
      <c r="E1588" s="109">
        <v>2513.1600000000003</v>
      </c>
      <c r="F1588" s="109">
        <f t="shared" si="159"/>
        <v>163355.40000000002</v>
      </c>
      <c r="G1588" s="109">
        <v>6681</v>
      </c>
      <c r="H1588" s="109">
        <f t="shared" si="160"/>
        <v>434265</v>
      </c>
      <c r="I1588" s="221">
        <f t="shared" si="161"/>
        <v>597620.4</v>
      </c>
      <c r="J1588" s="252">
        <v>2513.1600000000003</v>
      </c>
      <c r="K1588" s="252"/>
      <c r="L1588" s="229"/>
      <c r="M1588" s="229">
        <f t="shared" si="158"/>
        <v>6681</v>
      </c>
      <c r="N1588" s="229"/>
      <c r="O1588" s="229"/>
    </row>
    <row r="1589" spans="1:15" ht="15.6" outlineLevel="1" x14ac:dyDescent="0.3">
      <c r="A1589" s="139">
        <f>A1588+1</f>
        <v>52</v>
      </c>
      <c r="B1589" s="321" t="s">
        <v>833</v>
      </c>
      <c r="C1589" s="140" t="s">
        <v>6820</v>
      </c>
      <c r="D1589" s="142">
        <v>70</v>
      </c>
      <c r="E1589" s="109">
        <v>2333.7600000000002</v>
      </c>
      <c r="F1589" s="109">
        <f t="shared" si="159"/>
        <v>163363.20000000001</v>
      </c>
      <c r="G1589" s="109">
        <v>2161.5</v>
      </c>
      <c r="H1589" s="109">
        <f t="shared" si="160"/>
        <v>151305</v>
      </c>
      <c r="I1589" s="221">
        <f t="shared" si="161"/>
        <v>314668.2</v>
      </c>
      <c r="J1589" s="252">
        <v>2333.7600000000002</v>
      </c>
      <c r="K1589" s="252"/>
      <c r="L1589" s="229"/>
      <c r="M1589" s="229">
        <f t="shared" si="158"/>
        <v>2161.5</v>
      </c>
      <c r="N1589" s="229"/>
      <c r="O1589" s="229"/>
    </row>
    <row r="1590" spans="1:15" ht="15.6" outlineLevel="1" x14ac:dyDescent="0.3">
      <c r="A1590" s="139">
        <f>A1589+1</f>
        <v>53</v>
      </c>
      <c r="B1590" s="321" t="s">
        <v>834</v>
      </c>
      <c r="C1590" s="140" t="s">
        <v>188</v>
      </c>
      <c r="D1590" s="142">
        <v>97.2</v>
      </c>
      <c r="E1590" s="109">
        <v>46.800000000000004</v>
      </c>
      <c r="F1590" s="109">
        <f t="shared" si="159"/>
        <v>4548.9600000000009</v>
      </c>
      <c r="G1590" s="109">
        <v>264.096</v>
      </c>
      <c r="H1590" s="109">
        <f t="shared" si="160"/>
        <v>25670.1312</v>
      </c>
      <c r="I1590" s="221">
        <f t="shared" si="161"/>
        <v>30219.091200000003</v>
      </c>
      <c r="J1590" s="252">
        <v>46.800000000000004</v>
      </c>
      <c r="K1590" s="252"/>
      <c r="L1590" s="229"/>
      <c r="M1590" s="229">
        <f t="shared" si="158"/>
        <v>264.096</v>
      </c>
      <c r="N1590" s="229"/>
      <c r="O1590" s="229"/>
    </row>
    <row r="1591" spans="1:15" ht="15.6" outlineLevel="1" x14ac:dyDescent="0.3">
      <c r="A1591" s="144"/>
      <c r="B1591" s="325" t="s">
        <v>870</v>
      </c>
      <c r="C1591" s="141"/>
      <c r="D1591" s="142"/>
      <c r="E1591" s="109"/>
      <c r="F1591" s="109">
        <f t="shared" si="159"/>
        <v>0</v>
      </c>
      <c r="G1591" s="109"/>
      <c r="H1591" s="109">
        <f t="shared" si="160"/>
        <v>0</v>
      </c>
      <c r="I1591" s="221">
        <f t="shared" si="161"/>
        <v>0</v>
      </c>
      <c r="J1591" s="109"/>
      <c r="K1591" s="109"/>
      <c r="L1591" s="109"/>
      <c r="M1591" s="109"/>
      <c r="N1591" s="109"/>
      <c r="O1591" s="109"/>
    </row>
    <row r="1592" spans="1:15" ht="52.8" outlineLevel="1" x14ac:dyDescent="0.3">
      <c r="A1592" s="396">
        <f>A1590+1</f>
        <v>54</v>
      </c>
      <c r="B1592" s="397" t="s">
        <v>6813</v>
      </c>
      <c r="C1592" s="398" t="s">
        <v>188</v>
      </c>
      <c r="D1592" s="233">
        <v>97.2</v>
      </c>
      <c r="E1592" s="233">
        <v>2475.7200000000003</v>
      </c>
      <c r="F1592" s="233">
        <f t="shared" si="159"/>
        <v>240639.98400000003</v>
      </c>
      <c r="G1592" s="233">
        <v>62297.272700000001</v>
      </c>
      <c r="H1592" s="233">
        <f t="shared" si="160"/>
        <v>6055294.90644</v>
      </c>
      <c r="I1592" s="337">
        <f t="shared" si="161"/>
        <v>6295934.8904400002</v>
      </c>
      <c r="J1592" s="233">
        <v>2475.7200000000003</v>
      </c>
      <c r="K1592" s="233">
        <f>K1555</f>
        <v>5258.0183762534398</v>
      </c>
      <c r="L1592" s="394">
        <f>((J1592/(K1592/100))-100)/100</f>
        <v>-0.52915341430129137</v>
      </c>
      <c r="M1592" s="233">
        <f>G1592</f>
        <v>62297.272700000001</v>
      </c>
      <c r="N1592" s="233">
        <f>N1555</f>
        <v>57654.67707392708</v>
      </c>
      <c r="O1592" s="394">
        <f>((M1592/(N1592/100))-100)/100</f>
        <v>8.0524180546879334E-2</v>
      </c>
    </row>
    <row r="1593" spans="1:15" ht="14.25" customHeight="1" outlineLevel="1" x14ac:dyDescent="0.3">
      <c r="A1593" s="139">
        <f>A1592+1</f>
        <v>55</v>
      </c>
      <c r="B1593" s="321" t="s">
        <v>836</v>
      </c>
      <c r="C1593" s="140" t="s">
        <v>188</v>
      </c>
      <c r="D1593" s="142">
        <v>97.2</v>
      </c>
      <c r="E1593" s="109">
        <v>6552</v>
      </c>
      <c r="F1593" s="109">
        <f t="shared" si="159"/>
        <v>636854.4</v>
      </c>
      <c r="G1593" s="109">
        <v>0</v>
      </c>
      <c r="H1593" s="109">
        <f t="shared" si="160"/>
        <v>0</v>
      </c>
      <c r="I1593" s="221">
        <f t="shared" si="161"/>
        <v>636854.4</v>
      </c>
      <c r="J1593" s="252">
        <v>6552</v>
      </c>
      <c r="K1593" s="252"/>
      <c r="L1593" s="229"/>
      <c r="M1593" s="229">
        <f>G1593</f>
        <v>0</v>
      </c>
      <c r="N1593" s="229"/>
      <c r="O1593" s="229"/>
    </row>
    <row r="1594" spans="1:15" ht="12.75" customHeight="1" outlineLevel="1" x14ac:dyDescent="0.3">
      <c r="A1594" s="136">
        <f>A1593+1</f>
        <v>56</v>
      </c>
      <c r="B1594" s="320" t="s">
        <v>837</v>
      </c>
      <c r="C1594" s="137" t="s">
        <v>188</v>
      </c>
      <c r="D1594" s="138">
        <v>97.2</v>
      </c>
      <c r="E1594" s="109">
        <v>6552</v>
      </c>
      <c r="F1594" s="109">
        <f t="shared" si="159"/>
        <v>636854.4</v>
      </c>
      <c r="G1594" s="109">
        <v>0</v>
      </c>
      <c r="H1594" s="109">
        <f t="shared" si="160"/>
        <v>0</v>
      </c>
      <c r="I1594" s="221">
        <f t="shared" si="161"/>
        <v>636854.4</v>
      </c>
      <c r="J1594" s="252">
        <v>6552</v>
      </c>
      <c r="K1594" s="252"/>
      <c r="L1594" s="229"/>
      <c r="M1594" s="229">
        <f>G1594</f>
        <v>0</v>
      </c>
      <c r="N1594" s="229"/>
      <c r="O1594" s="229"/>
    </row>
    <row r="1595" spans="1:15" ht="19.5" customHeight="1" outlineLevel="1" x14ac:dyDescent="0.3">
      <c r="A1595" s="133">
        <f>A1593+1</f>
        <v>56</v>
      </c>
      <c r="B1595" s="281" t="s">
        <v>859</v>
      </c>
      <c r="C1595" s="134" t="s">
        <v>31</v>
      </c>
      <c r="D1595" s="109">
        <v>1</v>
      </c>
      <c r="E1595" s="109">
        <v>124800</v>
      </c>
      <c r="F1595" s="109">
        <f t="shared" si="159"/>
        <v>124800</v>
      </c>
      <c r="G1595" s="109">
        <v>49408.353000000003</v>
      </c>
      <c r="H1595" s="109">
        <f t="shared" si="160"/>
        <v>49408.353000000003</v>
      </c>
      <c r="I1595" s="221">
        <f t="shared" si="161"/>
        <v>174208.353</v>
      </c>
      <c r="J1595" s="252">
        <v>124800</v>
      </c>
      <c r="K1595" s="252"/>
      <c r="L1595" s="229"/>
      <c r="M1595" s="229">
        <f>G1595</f>
        <v>49408.353000000003</v>
      </c>
      <c r="N1595" s="229"/>
      <c r="O1595" s="229"/>
    </row>
    <row r="1596" spans="1:15" ht="15.6" outlineLevel="2" x14ac:dyDescent="0.3">
      <c r="A1596" s="133"/>
      <c r="B1596" s="280" t="s">
        <v>871</v>
      </c>
      <c r="C1596" s="115"/>
      <c r="D1596" s="109"/>
      <c r="E1596" s="109"/>
      <c r="F1596" s="109"/>
      <c r="G1596" s="109"/>
      <c r="H1596" s="109"/>
      <c r="I1596" s="221"/>
      <c r="J1596" s="109"/>
      <c r="K1596" s="109"/>
      <c r="L1596" s="109"/>
      <c r="M1596" s="109"/>
      <c r="N1596" s="109"/>
      <c r="O1596" s="109"/>
    </row>
    <row r="1597" spans="1:15" ht="15.6" outlineLevel="2" x14ac:dyDescent="0.3">
      <c r="A1597" s="133">
        <f>A1595+1</f>
        <v>57</v>
      </c>
      <c r="B1597" s="281" t="s">
        <v>6887</v>
      </c>
      <c r="C1597" s="134" t="s">
        <v>6820</v>
      </c>
      <c r="D1597" s="109">
        <v>65</v>
      </c>
      <c r="E1597" s="109"/>
      <c r="F1597" s="109"/>
      <c r="G1597" s="109"/>
      <c r="H1597" s="109"/>
      <c r="I1597" s="221"/>
      <c r="J1597" s="109"/>
      <c r="K1597" s="109"/>
      <c r="L1597" s="109"/>
      <c r="M1597" s="109"/>
      <c r="N1597" s="109"/>
      <c r="O1597" s="109"/>
    </row>
    <row r="1598" spans="1:15" ht="15.6" outlineLevel="2" x14ac:dyDescent="0.3">
      <c r="A1598" s="133">
        <f t="shared" ref="A1598:A1615" si="162">A1597+1</f>
        <v>58</v>
      </c>
      <c r="B1598" s="281" t="s">
        <v>872</v>
      </c>
      <c r="C1598" s="134" t="s">
        <v>6820</v>
      </c>
      <c r="D1598" s="109">
        <v>70</v>
      </c>
      <c r="E1598" s="109"/>
      <c r="F1598" s="109"/>
      <c r="G1598" s="109"/>
      <c r="H1598" s="109"/>
      <c r="I1598" s="221"/>
      <c r="J1598" s="109"/>
      <c r="K1598" s="109"/>
      <c r="L1598" s="109"/>
      <c r="M1598" s="109"/>
      <c r="N1598" s="109"/>
      <c r="O1598" s="109"/>
    </row>
    <row r="1599" spans="1:15" ht="15.6" outlineLevel="2" x14ac:dyDescent="0.3">
      <c r="A1599" s="133">
        <f t="shared" si="162"/>
        <v>59</v>
      </c>
      <c r="B1599" s="281" t="s">
        <v>873</v>
      </c>
      <c r="C1599" s="134" t="s">
        <v>188</v>
      </c>
      <c r="D1599" s="109">
        <v>97.2</v>
      </c>
      <c r="E1599" s="109"/>
      <c r="F1599" s="109"/>
      <c r="G1599" s="109"/>
      <c r="H1599" s="109"/>
      <c r="I1599" s="221"/>
      <c r="J1599" s="109"/>
      <c r="K1599" s="109"/>
      <c r="L1599" s="109"/>
      <c r="M1599" s="109"/>
      <c r="N1599" s="109"/>
      <c r="O1599" s="109"/>
    </row>
    <row r="1600" spans="1:15" ht="15.6" outlineLevel="2" x14ac:dyDescent="0.3">
      <c r="A1600" s="133">
        <f t="shared" si="162"/>
        <v>60</v>
      </c>
      <c r="B1600" s="281" t="s">
        <v>840</v>
      </c>
      <c r="C1600" s="134" t="s">
        <v>31</v>
      </c>
      <c r="D1600" s="109">
        <v>16</v>
      </c>
      <c r="E1600" s="109"/>
      <c r="F1600" s="109"/>
      <c r="G1600" s="109"/>
      <c r="H1600" s="109"/>
      <c r="I1600" s="221"/>
      <c r="J1600" s="109"/>
      <c r="K1600" s="109"/>
      <c r="L1600" s="109"/>
      <c r="M1600" s="109"/>
      <c r="N1600" s="109"/>
      <c r="O1600" s="109"/>
    </row>
    <row r="1601" spans="1:15" ht="15.6" outlineLevel="2" x14ac:dyDescent="0.3">
      <c r="A1601" s="133">
        <f t="shared" si="162"/>
        <v>61</v>
      </c>
      <c r="B1601" s="281" t="s">
        <v>841</v>
      </c>
      <c r="C1601" s="134" t="s">
        <v>31</v>
      </c>
      <c r="D1601" s="109">
        <v>179</v>
      </c>
      <c r="E1601" s="109"/>
      <c r="F1601" s="109"/>
      <c r="G1601" s="109"/>
      <c r="H1601" s="109"/>
      <c r="I1601" s="221"/>
      <c r="J1601" s="109"/>
      <c r="K1601" s="109"/>
      <c r="L1601" s="109"/>
      <c r="M1601" s="109"/>
      <c r="N1601" s="109"/>
      <c r="O1601" s="109"/>
    </row>
    <row r="1602" spans="1:15" ht="15.6" outlineLevel="2" x14ac:dyDescent="0.3">
      <c r="A1602" s="133">
        <f t="shared" si="162"/>
        <v>62</v>
      </c>
      <c r="B1602" s="281" t="s">
        <v>842</v>
      </c>
      <c r="C1602" s="134" t="s">
        <v>31</v>
      </c>
      <c r="D1602" s="109">
        <v>358</v>
      </c>
      <c r="E1602" s="109"/>
      <c r="F1602" s="109"/>
      <c r="G1602" s="109"/>
      <c r="H1602" s="109"/>
      <c r="I1602" s="221"/>
      <c r="J1602" s="109"/>
      <c r="K1602" s="109"/>
      <c r="L1602" s="109"/>
      <c r="M1602" s="109"/>
      <c r="N1602" s="109"/>
      <c r="O1602" s="109"/>
    </row>
    <row r="1603" spans="1:15" ht="15.6" outlineLevel="2" x14ac:dyDescent="0.3">
      <c r="A1603" s="133">
        <f t="shared" si="162"/>
        <v>63</v>
      </c>
      <c r="B1603" s="281" t="s">
        <v>843</v>
      </c>
      <c r="C1603" s="134" t="s">
        <v>31</v>
      </c>
      <c r="D1603" s="109">
        <v>715</v>
      </c>
      <c r="E1603" s="109"/>
      <c r="F1603" s="109"/>
      <c r="G1603" s="109"/>
      <c r="H1603" s="109"/>
      <c r="I1603" s="221"/>
      <c r="J1603" s="109"/>
      <c r="K1603" s="109"/>
      <c r="L1603" s="109"/>
      <c r="M1603" s="109"/>
      <c r="N1603" s="109"/>
      <c r="O1603" s="109"/>
    </row>
    <row r="1604" spans="1:15" ht="15.6" outlineLevel="2" x14ac:dyDescent="0.3">
      <c r="A1604" s="133">
        <f t="shared" si="162"/>
        <v>64</v>
      </c>
      <c r="B1604" s="281" t="s">
        <v>844</v>
      </c>
      <c r="C1604" s="134" t="s">
        <v>31</v>
      </c>
      <c r="D1604" s="109">
        <v>715</v>
      </c>
      <c r="E1604" s="109"/>
      <c r="F1604" s="109"/>
      <c r="G1604" s="109"/>
      <c r="H1604" s="109"/>
      <c r="I1604" s="221"/>
      <c r="J1604" s="109"/>
      <c r="K1604" s="109"/>
      <c r="L1604" s="109"/>
      <c r="M1604" s="109"/>
      <c r="N1604" s="109"/>
      <c r="O1604" s="109"/>
    </row>
    <row r="1605" spans="1:15" ht="15.6" outlineLevel="2" x14ac:dyDescent="0.3">
      <c r="A1605" s="133">
        <f t="shared" si="162"/>
        <v>65</v>
      </c>
      <c r="B1605" s="281" t="s">
        <v>6818</v>
      </c>
      <c r="C1605" s="134" t="s">
        <v>31</v>
      </c>
      <c r="D1605" s="109">
        <v>1431</v>
      </c>
      <c r="E1605" s="109"/>
      <c r="F1605" s="109"/>
      <c r="G1605" s="109"/>
      <c r="H1605" s="109"/>
      <c r="I1605" s="221"/>
      <c r="J1605" s="109"/>
      <c r="K1605" s="109"/>
      <c r="L1605" s="109"/>
      <c r="M1605" s="109"/>
      <c r="N1605" s="109"/>
      <c r="O1605" s="109"/>
    </row>
    <row r="1606" spans="1:15" ht="15.6" outlineLevel="2" x14ac:dyDescent="0.3">
      <c r="A1606" s="133">
        <f t="shared" si="162"/>
        <v>66</v>
      </c>
      <c r="B1606" s="281" t="s">
        <v>845</v>
      </c>
      <c r="C1606" s="134" t="s">
        <v>31</v>
      </c>
      <c r="D1606" s="109">
        <v>715</v>
      </c>
      <c r="E1606" s="109"/>
      <c r="F1606" s="109"/>
      <c r="G1606" s="109"/>
      <c r="H1606" s="109"/>
      <c r="I1606" s="221"/>
      <c r="J1606" s="109"/>
      <c r="K1606" s="109"/>
      <c r="L1606" s="109"/>
      <c r="M1606" s="109"/>
      <c r="N1606" s="109"/>
      <c r="O1606" s="109"/>
    </row>
    <row r="1607" spans="1:15" ht="15.6" outlineLevel="2" x14ac:dyDescent="0.3">
      <c r="A1607" s="133">
        <f t="shared" si="162"/>
        <v>67</v>
      </c>
      <c r="B1607" s="281" t="s">
        <v>846</v>
      </c>
      <c r="C1607" s="134" t="s">
        <v>31</v>
      </c>
      <c r="D1607" s="109">
        <v>715</v>
      </c>
      <c r="E1607" s="109"/>
      <c r="F1607" s="109"/>
      <c r="G1607" s="109"/>
      <c r="H1607" s="109"/>
      <c r="I1607" s="221"/>
      <c r="J1607" s="109"/>
      <c r="K1607" s="109"/>
      <c r="L1607" s="109"/>
      <c r="M1607" s="109"/>
      <c r="N1607" s="109"/>
      <c r="O1607" s="109"/>
    </row>
    <row r="1608" spans="1:15" ht="15.6" outlineLevel="2" x14ac:dyDescent="0.3">
      <c r="A1608" s="133">
        <f t="shared" si="162"/>
        <v>68</v>
      </c>
      <c r="B1608" s="281" t="s">
        <v>847</v>
      </c>
      <c r="C1608" s="134" t="s">
        <v>31</v>
      </c>
      <c r="D1608" s="109">
        <v>715</v>
      </c>
      <c r="E1608" s="109"/>
      <c r="F1608" s="109"/>
      <c r="G1608" s="109"/>
      <c r="H1608" s="109"/>
      <c r="I1608" s="221"/>
      <c r="J1608" s="109"/>
      <c r="K1608" s="109"/>
      <c r="L1608" s="109"/>
      <c r="M1608" s="109"/>
      <c r="N1608" s="109"/>
      <c r="O1608" s="109"/>
    </row>
    <row r="1609" spans="1:15" ht="15.6" outlineLevel="2" x14ac:dyDescent="0.3">
      <c r="A1609" s="133">
        <f t="shared" si="162"/>
        <v>69</v>
      </c>
      <c r="B1609" s="281" t="s">
        <v>848</v>
      </c>
      <c r="C1609" s="134" t="s">
        <v>31</v>
      </c>
      <c r="D1609" s="109">
        <v>358</v>
      </c>
      <c r="E1609" s="109"/>
      <c r="F1609" s="109"/>
      <c r="G1609" s="109"/>
      <c r="H1609" s="109"/>
      <c r="I1609" s="221"/>
      <c r="J1609" s="109"/>
      <c r="K1609" s="109"/>
      <c r="L1609" s="109"/>
      <c r="M1609" s="109"/>
      <c r="N1609" s="109"/>
      <c r="O1609" s="109"/>
    </row>
    <row r="1610" spans="1:15" ht="15.6" outlineLevel="2" x14ac:dyDescent="0.3">
      <c r="A1610" s="133">
        <f t="shared" si="162"/>
        <v>70</v>
      </c>
      <c r="B1610" s="281" t="s">
        <v>849</v>
      </c>
      <c r="C1610" s="134" t="s">
        <v>31</v>
      </c>
      <c r="D1610" s="109">
        <v>358</v>
      </c>
      <c r="E1610" s="109"/>
      <c r="F1610" s="109"/>
      <c r="G1610" s="109"/>
      <c r="H1610" s="109"/>
      <c r="I1610" s="221"/>
      <c r="J1610" s="109"/>
      <c r="K1610" s="109"/>
      <c r="L1610" s="109"/>
      <c r="M1610" s="109"/>
      <c r="N1610" s="109"/>
      <c r="O1610" s="109"/>
    </row>
    <row r="1611" spans="1:15" ht="15.6" outlineLevel="2" x14ac:dyDescent="0.3">
      <c r="A1611" s="133">
        <f t="shared" si="162"/>
        <v>71</v>
      </c>
      <c r="B1611" s="281" t="s">
        <v>850</v>
      </c>
      <c r="C1611" s="134" t="s">
        <v>31</v>
      </c>
      <c r="D1611" s="109">
        <v>31</v>
      </c>
      <c r="E1611" s="109"/>
      <c r="F1611" s="109"/>
      <c r="G1611" s="109"/>
      <c r="H1611" s="109"/>
      <c r="I1611" s="221"/>
      <c r="J1611" s="109"/>
      <c r="K1611" s="109"/>
      <c r="L1611" s="109"/>
      <c r="M1611" s="109"/>
      <c r="N1611" s="109"/>
      <c r="O1611" s="109"/>
    </row>
    <row r="1612" spans="1:15" ht="15.6" outlineLevel="2" x14ac:dyDescent="0.3">
      <c r="A1612" s="133">
        <f t="shared" si="162"/>
        <v>72</v>
      </c>
      <c r="B1612" s="281" t="s">
        <v>851</v>
      </c>
      <c r="C1612" s="134" t="s">
        <v>31</v>
      </c>
      <c r="D1612" s="109">
        <v>93</v>
      </c>
      <c r="E1612" s="109"/>
      <c r="F1612" s="109"/>
      <c r="G1612" s="109"/>
      <c r="H1612" s="109"/>
      <c r="I1612" s="221"/>
      <c r="J1612" s="109"/>
      <c r="K1612" s="109"/>
      <c r="L1612" s="109"/>
      <c r="M1612" s="109"/>
      <c r="N1612" s="109"/>
      <c r="O1612" s="109"/>
    </row>
    <row r="1613" spans="1:15" ht="15.6" outlineLevel="2" x14ac:dyDescent="0.3">
      <c r="A1613" s="133">
        <f t="shared" si="162"/>
        <v>73</v>
      </c>
      <c r="B1613" s="322" t="s">
        <v>874</v>
      </c>
      <c r="C1613" s="143" t="s">
        <v>176</v>
      </c>
      <c r="D1613" s="270">
        <f>194.4*4.79</f>
        <v>931.17600000000004</v>
      </c>
      <c r="E1613" s="109"/>
      <c r="F1613" s="109"/>
      <c r="G1613" s="109"/>
      <c r="H1613" s="109"/>
      <c r="I1613" s="221"/>
      <c r="J1613" s="109"/>
      <c r="K1613" s="109"/>
      <c r="L1613" s="109"/>
      <c r="M1613" s="109"/>
      <c r="N1613" s="109"/>
      <c r="O1613" s="109"/>
    </row>
    <row r="1614" spans="1:15" ht="15.6" outlineLevel="2" x14ac:dyDescent="0.3">
      <c r="A1614" s="133">
        <f t="shared" si="162"/>
        <v>74</v>
      </c>
      <c r="B1614" s="322" t="s">
        <v>875</v>
      </c>
      <c r="C1614" s="143" t="s">
        <v>176</v>
      </c>
      <c r="D1614" s="270">
        <f>194.4*4.81</f>
        <v>935.06399999999996</v>
      </c>
      <c r="E1614" s="109"/>
      <c r="F1614" s="109"/>
      <c r="G1614" s="109"/>
      <c r="H1614" s="109"/>
      <c r="I1614" s="221"/>
      <c r="J1614" s="109"/>
      <c r="K1614" s="109"/>
      <c r="L1614" s="109"/>
      <c r="M1614" s="109"/>
      <c r="N1614" s="109"/>
      <c r="O1614" s="109"/>
    </row>
    <row r="1615" spans="1:15" ht="15.6" outlineLevel="2" x14ac:dyDescent="0.3">
      <c r="A1615" s="133">
        <f t="shared" si="162"/>
        <v>75</v>
      </c>
      <c r="B1615" s="281" t="s">
        <v>854</v>
      </c>
      <c r="C1615" s="134" t="s">
        <v>855</v>
      </c>
      <c r="D1615" s="115">
        <v>69</v>
      </c>
      <c r="E1615" s="109"/>
      <c r="F1615" s="109"/>
      <c r="G1615" s="109"/>
      <c r="H1615" s="109"/>
      <c r="I1615" s="221"/>
      <c r="J1615" s="109"/>
      <c r="K1615" s="109"/>
      <c r="L1615" s="109"/>
      <c r="M1615" s="109"/>
      <c r="N1615" s="109"/>
      <c r="O1615" s="109"/>
    </row>
    <row r="1616" spans="1:15" ht="15.6" outlineLevel="2" x14ac:dyDescent="0.3">
      <c r="A1616" s="133">
        <f>A1614+1</f>
        <v>75</v>
      </c>
      <c r="B1616" s="281" t="s">
        <v>856</v>
      </c>
      <c r="C1616" s="134" t="s">
        <v>307</v>
      </c>
      <c r="D1616" s="109">
        <v>1</v>
      </c>
      <c r="E1616" s="109"/>
      <c r="F1616" s="109"/>
      <c r="G1616" s="109"/>
      <c r="H1616" s="109"/>
      <c r="I1616" s="221"/>
      <c r="J1616" s="109"/>
      <c r="K1616" s="109"/>
      <c r="L1616" s="109"/>
      <c r="M1616" s="109"/>
      <c r="N1616" s="109"/>
      <c r="O1616" s="109"/>
    </row>
    <row r="1617" spans="1:15" ht="15.6" outlineLevel="2" x14ac:dyDescent="0.3">
      <c r="A1617" s="133"/>
      <c r="B1617" s="280" t="s">
        <v>866</v>
      </c>
      <c r="C1617" s="323" t="s">
        <v>31</v>
      </c>
      <c r="D1617" s="324">
        <v>1</v>
      </c>
      <c r="E1617" s="109"/>
      <c r="F1617" s="109"/>
      <c r="G1617" s="109"/>
      <c r="H1617" s="109"/>
      <c r="I1617" s="221"/>
      <c r="J1617" s="109"/>
      <c r="K1617" s="109"/>
      <c r="L1617" s="109"/>
      <c r="M1617" s="109"/>
      <c r="N1617" s="109"/>
      <c r="O1617" s="109"/>
    </row>
    <row r="1618" spans="1:15" ht="15.6" outlineLevel="2" x14ac:dyDescent="0.3">
      <c r="A1618" s="133">
        <f>A1616+1</f>
        <v>76</v>
      </c>
      <c r="B1618" s="281" t="s">
        <v>6811</v>
      </c>
      <c r="C1618" s="134" t="s">
        <v>176</v>
      </c>
      <c r="D1618" s="109">
        <f>4*44</f>
        <v>176</v>
      </c>
      <c r="E1618" s="109"/>
      <c r="F1618" s="109"/>
      <c r="G1618" s="109"/>
      <c r="H1618" s="109"/>
      <c r="I1618" s="221"/>
      <c r="J1618" s="109"/>
      <c r="K1618" s="109"/>
      <c r="L1618" s="109"/>
      <c r="M1618" s="109"/>
      <c r="N1618" s="109"/>
      <c r="O1618" s="109"/>
    </row>
    <row r="1619" spans="1:15" ht="15.6" outlineLevel="2" x14ac:dyDescent="0.3">
      <c r="A1619" s="133">
        <f>A1618+1</f>
        <v>77</v>
      </c>
      <c r="B1619" s="281" t="s">
        <v>6812</v>
      </c>
      <c r="C1619" s="134" t="s">
        <v>176</v>
      </c>
      <c r="D1619" s="109">
        <f>4*14.13</f>
        <v>56.52</v>
      </c>
      <c r="E1619" s="109"/>
      <c r="F1619" s="109"/>
      <c r="G1619" s="109"/>
      <c r="H1619" s="109"/>
      <c r="I1619" s="221"/>
      <c r="J1619" s="109"/>
      <c r="K1619" s="109"/>
      <c r="L1619" s="109"/>
      <c r="M1619" s="109"/>
      <c r="N1619" s="109"/>
      <c r="O1619" s="109"/>
    </row>
    <row r="1620" spans="1:15" ht="15.6" outlineLevel="2" x14ac:dyDescent="0.3">
      <c r="A1620" s="133">
        <f>A1619+1</f>
        <v>78</v>
      </c>
      <c r="B1620" s="322" t="s">
        <v>867</v>
      </c>
      <c r="C1620" s="134" t="s">
        <v>31</v>
      </c>
      <c r="D1620" s="109">
        <v>2</v>
      </c>
      <c r="E1620" s="109"/>
      <c r="F1620" s="109"/>
      <c r="G1620" s="109"/>
      <c r="H1620" s="109"/>
      <c r="I1620" s="221"/>
      <c r="J1620" s="109"/>
      <c r="K1620" s="109"/>
      <c r="L1620" s="109"/>
      <c r="M1620" s="109"/>
      <c r="N1620" s="109"/>
      <c r="O1620" s="109"/>
    </row>
    <row r="1621" spans="1:15" ht="15.6" outlineLevel="2" x14ac:dyDescent="0.3">
      <c r="A1621" s="145">
        <f>A1620+1</f>
        <v>79</v>
      </c>
      <c r="B1621" s="322" t="s">
        <v>868</v>
      </c>
      <c r="C1621" s="134" t="s">
        <v>31</v>
      </c>
      <c r="D1621" s="109">
        <v>2</v>
      </c>
      <c r="E1621" s="109"/>
      <c r="F1621" s="109"/>
      <c r="G1621" s="109"/>
      <c r="H1621" s="109"/>
      <c r="I1621" s="221"/>
      <c r="J1621" s="109"/>
      <c r="K1621" s="109"/>
      <c r="L1621" s="109"/>
      <c r="M1621" s="109"/>
      <c r="N1621" s="109"/>
      <c r="O1621" s="109"/>
    </row>
    <row r="1622" spans="1:15" s="147" customFormat="1" ht="39" customHeight="1" outlineLevel="1" x14ac:dyDescent="0.3">
      <c r="A1622" s="326"/>
      <c r="B1622" s="327" t="s">
        <v>876</v>
      </c>
      <c r="C1622" s="328"/>
      <c r="D1622" s="146"/>
      <c r="E1622" s="146"/>
      <c r="F1622" s="146">
        <f>F1582+F1545+F1513+F1481</f>
        <v>37448849.832400002</v>
      </c>
      <c r="G1622" s="146"/>
      <c r="H1622" s="146">
        <f>H1582+H1545+H1513+H1481</f>
        <v>47516454.300020993</v>
      </c>
      <c r="I1622" s="329">
        <f>I1582+I1545+I1513+I1481</f>
        <v>84965304.132421017</v>
      </c>
      <c r="J1622" s="146"/>
      <c r="K1622" s="146"/>
      <c r="L1622" s="146"/>
      <c r="M1622" s="146"/>
      <c r="N1622" s="146"/>
      <c r="O1622" s="146"/>
    </row>
    <row r="1623" spans="1:15" ht="26.25" customHeight="1" x14ac:dyDescent="0.3">
      <c r="A1623" s="362">
        <v>4</v>
      </c>
      <c r="B1623" s="363" t="s">
        <v>877</v>
      </c>
      <c r="C1623" s="364"/>
      <c r="D1623" s="365"/>
      <c r="E1623" s="365"/>
      <c r="F1623" s="367"/>
      <c r="G1623" s="365"/>
      <c r="H1623" s="367"/>
      <c r="I1623" s="366"/>
      <c r="J1623" s="367"/>
      <c r="K1623" s="367"/>
      <c r="L1623" s="368"/>
      <c r="M1623" s="368"/>
      <c r="N1623" s="368"/>
      <c r="O1623" s="368"/>
    </row>
    <row r="1624" spans="1:15" ht="19.2" customHeight="1" x14ac:dyDescent="0.3">
      <c r="A1624" s="339" t="s">
        <v>878</v>
      </c>
      <c r="B1624" s="340" t="s">
        <v>879</v>
      </c>
      <c r="C1624" s="342"/>
      <c r="D1624" s="342"/>
      <c r="E1624" s="342"/>
      <c r="F1624" s="342">
        <f>SUM(F1625:F1645)</f>
        <v>935809.37800320017</v>
      </c>
      <c r="G1624" s="342"/>
      <c r="H1624" s="342">
        <f>SUM(H1625:H1645)</f>
        <v>556205.56000000017</v>
      </c>
      <c r="I1624" s="343">
        <f>SUM(I1625:I1645)</f>
        <v>1492014.9380032001</v>
      </c>
      <c r="J1624" s="344"/>
      <c r="K1624" s="344"/>
      <c r="L1624" s="345"/>
      <c r="M1624" s="345"/>
      <c r="N1624" s="345"/>
      <c r="O1624" s="345"/>
    </row>
    <row r="1625" spans="1:15" ht="24.75" customHeight="1" outlineLevel="1" x14ac:dyDescent="0.3">
      <c r="A1625" s="149">
        <v>1</v>
      </c>
      <c r="B1625" s="290" t="s">
        <v>880</v>
      </c>
      <c r="C1625" s="150" t="s">
        <v>188</v>
      </c>
      <c r="D1625" s="116">
        <v>72</v>
      </c>
      <c r="E1625" s="116">
        <v>1918.4687999999999</v>
      </c>
      <c r="F1625" s="116">
        <f>E1625*D1625</f>
        <v>138129.7536</v>
      </c>
      <c r="G1625" s="116">
        <v>923.06500000000028</v>
      </c>
      <c r="H1625" s="116">
        <f>G1625*D1625</f>
        <v>66460.680000000022</v>
      </c>
      <c r="I1625" s="271">
        <f t="shared" ref="I1625:I1645" si="163">H1625+F1625</f>
        <v>204590.43360000002</v>
      </c>
      <c r="J1625" s="216">
        <v>1918.4687999999999</v>
      </c>
      <c r="K1625" s="216">
        <f>'ВСЕ СМЕТЫ КДС'!G9054+'ВСЕ СМЕТЫ КДС'!G9059+'ВСЕ СМЕТЫ КДС'!G9064</f>
        <v>2099.7508398767704</v>
      </c>
      <c r="L1625" s="153">
        <f>((J1625/(K1625/100))-100)/100</f>
        <v>-8.6335024343845254E-2</v>
      </c>
      <c r="M1625" s="216">
        <f>G1625</f>
        <v>923.06500000000028</v>
      </c>
      <c r="N1625" s="216">
        <f>'ВСЕ СМЕТЫ КДС'!G9060+'ВСЕ СМЕТЫ КДС'!G9055</f>
        <v>1183.4589264215565</v>
      </c>
      <c r="O1625" s="153">
        <f>((M1625/(N1625/100))-100)/100</f>
        <v>-0.22002785276960424</v>
      </c>
    </row>
    <row r="1626" spans="1:15" ht="27.75" customHeight="1" outlineLevel="1" x14ac:dyDescent="0.3">
      <c r="A1626" s="149">
        <f>A1625+1</f>
        <v>2</v>
      </c>
      <c r="B1626" s="290" t="s">
        <v>881</v>
      </c>
      <c r="C1626" s="150" t="s">
        <v>188</v>
      </c>
      <c r="D1626" s="116">
        <v>36</v>
      </c>
      <c r="E1626" s="116">
        <v>2793.7584000000002</v>
      </c>
      <c r="F1626" s="116">
        <f>E1626*D1626</f>
        <v>100575.3024</v>
      </c>
      <c r="G1626" s="116">
        <v>8448.9600000000009</v>
      </c>
      <c r="H1626" s="116">
        <f>G1626*D1626</f>
        <v>304162.56000000006</v>
      </c>
      <c r="I1626" s="271">
        <f t="shared" si="163"/>
        <v>404737.86240000004</v>
      </c>
      <c r="J1626" s="216">
        <v>2793.7584000000002</v>
      </c>
      <c r="K1626" s="216">
        <f>'ВСЕ СМЕТЫ КДС'!G9074+'ВСЕ СМЕТЫ КДС'!G9079+'ВСЕ СМЕТЫ КДС'!G9083</f>
        <v>3252.8395631013996</v>
      </c>
      <c r="L1626" s="153">
        <f>((J1626/(K1626/100))-100)/100</f>
        <v>-0.14113243343108237</v>
      </c>
      <c r="M1626" s="216">
        <f>G1626</f>
        <v>8448.9600000000009</v>
      </c>
      <c r="N1626" s="216">
        <f>'ВСЕ СМЕТЫ КДС'!G9075+'ВСЕ СМЕТЫ КДС'!G9084+'ВСЕ СМЕТЫ КДС'!G9089</f>
        <v>7109.6631201093014</v>
      </c>
      <c r="O1626" s="153">
        <f>((M1626/(N1626/100))-100)/100</f>
        <v>0.18837698175917353</v>
      </c>
    </row>
    <row r="1627" spans="1:15" ht="31.5" customHeight="1" outlineLevel="1" x14ac:dyDescent="0.3">
      <c r="A1627" s="149">
        <f t="shared" ref="A1627:A1645" si="164">A1626+1</f>
        <v>3</v>
      </c>
      <c r="B1627" s="290" t="s">
        <v>882</v>
      </c>
      <c r="C1627" s="150" t="s">
        <v>31</v>
      </c>
      <c r="D1627" s="116">
        <v>3</v>
      </c>
      <c r="E1627" s="116">
        <v>78955</v>
      </c>
      <c r="F1627" s="116">
        <f>E1627*D1627</f>
        <v>236865</v>
      </c>
      <c r="G1627" s="116">
        <v>48788.666666666664</v>
      </c>
      <c r="H1627" s="116">
        <v>146366</v>
      </c>
      <c r="I1627" s="271">
        <f>H1627+F1627</f>
        <v>383231</v>
      </c>
      <c r="J1627" s="216">
        <v>78955</v>
      </c>
      <c r="K1627" s="216">
        <f>'ВСЕ СМЕТЫ КДС'!G9102</f>
        <v>67771.310592061447</v>
      </c>
      <c r="L1627" s="153">
        <f>((J1627/(K1627/100))-100)/100</f>
        <v>0.16502099945000295</v>
      </c>
      <c r="M1627" s="216">
        <f>H1627/3</f>
        <v>48788.666666666664</v>
      </c>
      <c r="N1627" s="216">
        <f>'ВСЕ СМЕТЫ КДС'!G9103+'ВСЕ СМЕТЫ КДС'!G9104+'ВСЕ СМЕТЫ КДС'!G9105+'ВСЕ СМЕТЫ КДС'!G9106+'ВСЕ СМЕТЫ КДС'!G9107+'ВСЕ СМЕТЫ КДС'!G9108</f>
        <v>17593.33576605696</v>
      </c>
      <c r="O1627" s="153">
        <f>((M1627/(N1627/100))-100)/100</f>
        <v>1.7731333793330561</v>
      </c>
    </row>
    <row r="1628" spans="1:15" ht="19.2" customHeight="1" outlineLevel="2" x14ac:dyDescent="0.3">
      <c r="A1628" s="149"/>
      <c r="B1628" s="399" t="s">
        <v>883</v>
      </c>
      <c r="C1628" s="151" t="s">
        <v>31</v>
      </c>
      <c r="D1628" s="272">
        <v>3</v>
      </c>
      <c r="E1628" s="116"/>
      <c r="F1628" s="272"/>
      <c r="G1628" s="116"/>
      <c r="H1628" s="272"/>
      <c r="I1628" s="273"/>
      <c r="J1628" s="274"/>
      <c r="K1628" s="274"/>
      <c r="L1628" s="231"/>
      <c r="M1628" s="231"/>
      <c r="N1628" s="231"/>
      <c r="O1628" s="231"/>
    </row>
    <row r="1629" spans="1:15" ht="19.2" customHeight="1" outlineLevel="2" x14ac:dyDescent="0.3">
      <c r="A1629" s="149"/>
      <c r="B1629" s="400" t="s">
        <v>884</v>
      </c>
      <c r="C1629" s="152" t="s">
        <v>31</v>
      </c>
      <c r="D1629" s="272">
        <v>2</v>
      </c>
      <c r="E1629" s="116"/>
      <c r="F1629" s="272"/>
      <c r="G1629" s="116"/>
      <c r="H1629" s="272"/>
      <c r="I1629" s="273"/>
      <c r="J1629" s="274"/>
      <c r="K1629" s="274"/>
      <c r="L1629" s="231"/>
      <c r="M1629" s="231"/>
      <c r="N1629" s="231"/>
      <c r="O1629" s="231"/>
    </row>
    <row r="1630" spans="1:15" ht="19.2" customHeight="1" outlineLevel="2" x14ac:dyDescent="0.3">
      <c r="A1630" s="149"/>
      <c r="B1630" s="399" t="s">
        <v>885</v>
      </c>
      <c r="C1630" s="151" t="s">
        <v>31</v>
      </c>
      <c r="D1630" s="272">
        <v>1</v>
      </c>
      <c r="E1630" s="116"/>
      <c r="F1630" s="272"/>
      <c r="G1630" s="116"/>
      <c r="H1630" s="272"/>
      <c r="I1630" s="273"/>
      <c r="J1630" s="274"/>
      <c r="K1630" s="274"/>
      <c r="L1630" s="231"/>
      <c r="M1630" s="231"/>
      <c r="N1630" s="231"/>
      <c r="O1630" s="231"/>
    </row>
    <row r="1631" spans="1:15" ht="19.2" customHeight="1" outlineLevel="2" x14ac:dyDescent="0.3">
      <c r="A1631" s="149"/>
      <c r="B1631" s="399" t="s">
        <v>886</v>
      </c>
      <c r="C1631" s="151" t="s">
        <v>31</v>
      </c>
      <c r="D1631" s="272">
        <v>3</v>
      </c>
      <c r="E1631" s="116"/>
      <c r="F1631" s="272"/>
      <c r="G1631" s="116"/>
      <c r="H1631" s="272"/>
      <c r="I1631" s="273"/>
      <c r="J1631" s="274"/>
      <c r="K1631" s="274"/>
      <c r="L1631" s="231"/>
      <c r="M1631" s="231"/>
      <c r="N1631" s="231"/>
      <c r="O1631" s="231"/>
    </row>
    <row r="1632" spans="1:15" ht="19.2" customHeight="1" outlineLevel="2" x14ac:dyDescent="0.3">
      <c r="A1632" s="149"/>
      <c r="B1632" s="399" t="s">
        <v>887</v>
      </c>
      <c r="C1632" s="151" t="s">
        <v>31</v>
      </c>
      <c r="D1632" s="272">
        <v>3</v>
      </c>
      <c r="E1632" s="116"/>
      <c r="F1632" s="272"/>
      <c r="G1632" s="116"/>
      <c r="H1632" s="272"/>
      <c r="I1632" s="273"/>
      <c r="J1632" s="274"/>
      <c r="K1632" s="274"/>
      <c r="L1632" s="231"/>
      <c r="M1632" s="231"/>
      <c r="N1632" s="231"/>
      <c r="O1632" s="231"/>
    </row>
    <row r="1633" spans="1:15" ht="19.2" customHeight="1" outlineLevel="2" x14ac:dyDescent="0.3">
      <c r="A1633" s="149"/>
      <c r="B1633" s="399" t="s">
        <v>888</v>
      </c>
      <c r="C1633" s="151" t="s">
        <v>31</v>
      </c>
      <c r="D1633" s="272">
        <f>3+4+1</f>
        <v>8</v>
      </c>
      <c r="E1633" s="116"/>
      <c r="F1633" s="272"/>
      <c r="G1633" s="116"/>
      <c r="H1633" s="272"/>
      <c r="I1633" s="273"/>
      <c r="J1633" s="274"/>
      <c r="K1633" s="274"/>
      <c r="L1633" s="231"/>
      <c r="M1633" s="231"/>
      <c r="N1633" s="231"/>
      <c r="O1633" s="231"/>
    </row>
    <row r="1634" spans="1:15" ht="19.2" customHeight="1" outlineLevel="2" x14ac:dyDescent="0.3">
      <c r="A1634" s="149"/>
      <c r="B1634" s="399" t="s">
        <v>889</v>
      </c>
      <c r="C1634" s="151" t="s">
        <v>31</v>
      </c>
      <c r="D1634" s="272">
        <v>3</v>
      </c>
      <c r="E1634" s="116"/>
      <c r="F1634" s="272"/>
      <c r="G1634" s="116"/>
      <c r="H1634" s="272"/>
      <c r="I1634" s="273"/>
      <c r="J1634" s="274"/>
      <c r="K1634" s="274"/>
      <c r="L1634" s="231"/>
      <c r="M1634" s="231"/>
      <c r="N1634" s="231"/>
      <c r="O1634" s="231"/>
    </row>
    <row r="1635" spans="1:15" ht="19.2" customHeight="1" outlineLevel="1" x14ac:dyDescent="0.3">
      <c r="A1635" s="149">
        <f>A1627+1</f>
        <v>4</v>
      </c>
      <c r="B1635" s="330" t="s">
        <v>890</v>
      </c>
      <c r="C1635" s="150" t="s">
        <v>31</v>
      </c>
      <c r="D1635" s="116">
        <v>1</v>
      </c>
      <c r="E1635" s="116">
        <v>4059.5328000000004</v>
      </c>
      <c r="F1635" s="116">
        <f t="shared" ref="F1635:F1645" si="165">E1635*D1635</f>
        <v>4059.5328000000004</v>
      </c>
      <c r="G1635" s="116">
        <v>3397.68</v>
      </c>
      <c r="H1635" s="116">
        <f t="shared" ref="H1635:H1645" si="166">G1635*D1635</f>
        <v>3397.68</v>
      </c>
      <c r="I1635" s="271">
        <f t="shared" si="163"/>
        <v>7457.2128000000002</v>
      </c>
      <c r="J1635" s="252">
        <v>4059.5328000000004</v>
      </c>
      <c r="K1635" s="252"/>
      <c r="L1635" s="229"/>
      <c r="M1635" s="229">
        <f t="shared" ref="M1635:M1645" si="167">G1635</f>
        <v>3397.68</v>
      </c>
      <c r="N1635" s="229"/>
      <c r="O1635" s="229"/>
    </row>
    <row r="1636" spans="1:15" ht="19.2" customHeight="1" outlineLevel="1" x14ac:dyDescent="0.3">
      <c r="A1636" s="149">
        <f t="shared" si="164"/>
        <v>5</v>
      </c>
      <c r="B1636" s="330" t="s">
        <v>891</v>
      </c>
      <c r="C1636" s="150" t="s">
        <v>31</v>
      </c>
      <c r="D1636" s="116">
        <v>1</v>
      </c>
      <c r="E1636" s="116">
        <v>2754.1440000000002</v>
      </c>
      <c r="F1636" s="116">
        <f t="shared" si="165"/>
        <v>2754.1440000000002</v>
      </c>
      <c r="G1636" s="116">
        <v>1121.1200000000001</v>
      </c>
      <c r="H1636" s="116">
        <f t="shared" si="166"/>
        <v>1121.1200000000001</v>
      </c>
      <c r="I1636" s="271">
        <f t="shared" si="163"/>
        <v>3875.2640000000001</v>
      </c>
      <c r="J1636" s="252">
        <v>2754.1440000000002</v>
      </c>
      <c r="K1636" s="252"/>
      <c r="L1636" s="229"/>
      <c r="M1636" s="229">
        <f t="shared" si="167"/>
        <v>1121.1200000000001</v>
      </c>
      <c r="N1636" s="229"/>
      <c r="O1636" s="229"/>
    </row>
    <row r="1637" spans="1:15" ht="26.4" outlineLevel="1" x14ac:dyDescent="0.3">
      <c r="A1637" s="149">
        <f t="shared" si="164"/>
        <v>6</v>
      </c>
      <c r="B1637" s="290" t="s">
        <v>6888</v>
      </c>
      <c r="C1637" s="150" t="s">
        <v>31</v>
      </c>
      <c r="D1637" s="116">
        <v>5</v>
      </c>
      <c r="E1637" s="116">
        <v>6442.0559999999996</v>
      </c>
      <c r="F1637" s="116">
        <f t="shared" si="165"/>
        <v>32210.28</v>
      </c>
      <c r="G1637" s="116">
        <v>2333.7600000000002</v>
      </c>
      <c r="H1637" s="116">
        <f t="shared" si="166"/>
        <v>11668.800000000001</v>
      </c>
      <c r="I1637" s="271">
        <f t="shared" si="163"/>
        <v>43879.08</v>
      </c>
      <c r="J1637" s="252">
        <v>6442.0559999999996</v>
      </c>
      <c r="K1637" s="252"/>
      <c r="L1637" s="229"/>
      <c r="M1637" s="229">
        <f t="shared" si="167"/>
        <v>2333.7600000000002</v>
      </c>
      <c r="N1637" s="229"/>
      <c r="O1637" s="229"/>
    </row>
    <row r="1638" spans="1:15" ht="19.2" customHeight="1" outlineLevel="1" x14ac:dyDescent="0.3">
      <c r="A1638" s="149">
        <f t="shared" si="164"/>
        <v>7</v>
      </c>
      <c r="B1638" s="330" t="s">
        <v>6834</v>
      </c>
      <c r="C1638" s="150" t="s">
        <v>6814</v>
      </c>
      <c r="D1638" s="116">
        <v>2.4</v>
      </c>
      <c r="E1638" s="116">
        <v>671.55840000000001</v>
      </c>
      <c r="F1638" s="116">
        <f t="shared" si="165"/>
        <v>1611.7401600000001</v>
      </c>
      <c r="G1638" s="116">
        <v>0</v>
      </c>
      <c r="H1638" s="116">
        <f t="shared" si="166"/>
        <v>0</v>
      </c>
      <c r="I1638" s="271">
        <f t="shared" si="163"/>
        <v>1611.7401600000001</v>
      </c>
      <c r="J1638" s="252">
        <v>671.55840000000001</v>
      </c>
      <c r="K1638" s="252"/>
      <c r="L1638" s="229"/>
      <c r="M1638" s="229">
        <f t="shared" si="167"/>
        <v>0</v>
      </c>
      <c r="N1638" s="229"/>
      <c r="O1638" s="229"/>
    </row>
    <row r="1639" spans="1:15" ht="26.4" outlineLevel="1" x14ac:dyDescent="0.3">
      <c r="A1639" s="149">
        <f t="shared" si="164"/>
        <v>8</v>
      </c>
      <c r="B1639" s="290" t="s">
        <v>6889</v>
      </c>
      <c r="C1639" s="150" t="s">
        <v>6820</v>
      </c>
      <c r="D1639" s="116">
        <v>2.2999999999999998</v>
      </c>
      <c r="E1639" s="116">
        <v>17405.925984000001</v>
      </c>
      <c r="F1639" s="116">
        <f t="shared" si="165"/>
        <v>40033.629763199999</v>
      </c>
      <c r="G1639" s="116">
        <v>6006</v>
      </c>
      <c r="H1639" s="116">
        <f t="shared" si="166"/>
        <v>13813.8</v>
      </c>
      <c r="I1639" s="271">
        <f t="shared" si="163"/>
        <v>53847.429763199994</v>
      </c>
      <c r="J1639" s="252">
        <v>17405.925984000001</v>
      </c>
      <c r="K1639" s="252"/>
      <c r="L1639" s="229"/>
      <c r="M1639" s="229">
        <f t="shared" si="167"/>
        <v>6006</v>
      </c>
      <c r="N1639" s="229"/>
      <c r="O1639" s="229"/>
    </row>
    <row r="1640" spans="1:15" ht="19.2" customHeight="1" outlineLevel="1" x14ac:dyDescent="0.3">
      <c r="A1640" s="149">
        <f t="shared" si="164"/>
        <v>9</v>
      </c>
      <c r="B1640" s="290" t="s">
        <v>892</v>
      </c>
      <c r="C1640" s="150" t="s">
        <v>6820</v>
      </c>
      <c r="D1640" s="116">
        <v>0.8</v>
      </c>
      <c r="E1640" s="116">
        <v>2601.3455999999996</v>
      </c>
      <c r="F1640" s="116">
        <f t="shared" si="165"/>
        <v>2081.0764799999997</v>
      </c>
      <c r="G1640" s="116">
        <v>2059.2000000000003</v>
      </c>
      <c r="H1640" s="116">
        <f t="shared" si="166"/>
        <v>1647.3600000000004</v>
      </c>
      <c r="I1640" s="271">
        <f t="shared" si="163"/>
        <v>3728.4364800000003</v>
      </c>
      <c r="J1640" s="252">
        <v>2601.3455999999996</v>
      </c>
      <c r="K1640" s="252"/>
      <c r="L1640" s="229"/>
      <c r="M1640" s="229">
        <f t="shared" si="167"/>
        <v>2059.2000000000003</v>
      </c>
      <c r="N1640" s="229"/>
      <c r="O1640" s="229"/>
    </row>
    <row r="1641" spans="1:15" ht="19.2" customHeight="1" outlineLevel="1" x14ac:dyDescent="0.3">
      <c r="A1641" s="149">
        <f t="shared" si="164"/>
        <v>10</v>
      </c>
      <c r="B1641" s="290" t="s">
        <v>893</v>
      </c>
      <c r="C1641" s="150" t="s">
        <v>6820</v>
      </c>
      <c r="D1641" s="116">
        <v>3.5</v>
      </c>
      <c r="E1641" s="116">
        <v>2682.4607999999998</v>
      </c>
      <c r="F1641" s="116">
        <f t="shared" si="165"/>
        <v>9388.612799999999</v>
      </c>
      <c r="G1641" s="116">
        <v>2162.1600000000003</v>
      </c>
      <c r="H1641" s="116">
        <f t="shared" si="166"/>
        <v>7567.5600000000013</v>
      </c>
      <c r="I1641" s="271">
        <f t="shared" si="163"/>
        <v>16956.1728</v>
      </c>
      <c r="J1641" s="252">
        <v>2682.4607999999998</v>
      </c>
      <c r="K1641" s="252"/>
      <c r="L1641" s="229"/>
      <c r="M1641" s="229">
        <f t="shared" si="167"/>
        <v>2162.1600000000003</v>
      </c>
      <c r="N1641" s="229"/>
      <c r="O1641" s="229"/>
    </row>
    <row r="1642" spans="1:15" ht="19.2" customHeight="1" outlineLevel="1" x14ac:dyDescent="0.3">
      <c r="A1642" s="149">
        <f t="shared" si="164"/>
        <v>11</v>
      </c>
      <c r="B1642" s="290" t="s">
        <v>894</v>
      </c>
      <c r="C1642" s="150" t="s">
        <v>6814</v>
      </c>
      <c r="D1642" s="116">
        <v>25.3</v>
      </c>
      <c r="E1642" s="116">
        <v>297.108</v>
      </c>
      <c r="F1642" s="116">
        <f t="shared" si="165"/>
        <v>7516.8324000000002</v>
      </c>
      <c r="G1642" s="116">
        <v>0</v>
      </c>
      <c r="H1642" s="116">
        <f t="shared" si="166"/>
        <v>0</v>
      </c>
      <c r="I1642" s="271">
        <f t="shared" si="163"/>
        <v>7516.8324000000002</v>
      </c>
      <c r="J1642" s="252">
        <v>297.108</v>
      </c>
      <c r="K1642" s="252"/>
      <c r="L1642" s="229"/>
      <c r="M1642" s="229">
        <f t="shared" si="167"/>
        <v>0</v>
      </c>
      <c r="N1642" s="229"/>
      <c r="O1642" s="229"/>
    </row>
    <row r="1643" spans="1:15" ht="26.4" outlineLevel="1" x14ac:dyDescent="0.3">
      <c r="A1643" s="149">
        <f t="shared" si="164"/>
        <v>12</v>
      </c>
      <c r="B1643" s="290" t="s">
        <v>895</v>
      </c>
      <c r="C1643" s="150" t="s">
        <v>6814</v>
      </c>
      <c r="D1643" s="116">
        <v>50.6</v>
      </c>
      <c r="E1643" s="116">
        <v>594.21600000000001</v>
      </c>
      <c r="F1643" s="116">
        <f t="shared" si="165"/>
        <v>30067.329600000001</v>
      </c>
      <c r="G1643" s="116">
        <v>0</v>
      </c>
      <c r="H1643" s="116">
        <f t="shared" si="166"/>
        <v>0</v>
      </c>
      <c r="I1643" s="271">
        <f t="shared" si="163"/>
        <v>30067.329600000001</v>
      </c>
      <c r="J1643" s="252">
        <v>594.21600000000001</v>
      </c>
      <c r="K1643" s="252"/>
      <c r="L1643" s="229"/>
      <c r="M1643" s="229">
        <f t="shared" si="167"/>
        <v>0</v>
      </c>
      <c r="N1643" s="229"/>
      <c r="O1643" s="229"/>
    </row>
    <row r="1644" spans="1:15" ht="19.2" customHeight="1" outlineLevel="1" x14ac:dyDescent="0.3">
      <c r="A1644" s="149">
        <f t="shared" si="164"/>
        <v>13</v>
      </c>
      <c r="B1644" s="290" t="s">
        <v>896</v>
      </c>
      <c r="C1644" s="150" t="s">
        <v>6814</v>
      </c>
      <c r="D1644" s="116">
        <v>120</v>
      </c>
      <c r="E1644" s="116">
        <v>2716.4160000000002</v>
      </c>
      <c r="F1644" s="116">
        <f t="shared" si="165"/>
        <v>325969.92000000004</v>
      </c>
      <c r="G1644" s="116">
        <v>0</v>
      </c>
      <c r="H1644" s="116">
        <f t="shared" si="166"/>
        <v>0</v>
      </c>
      <c r="I1644" s="271">
        <f t="shared" si="163"/>
        <v>325969.92000000004</v>
      </c>
      <c r="J1644" s="252">
        <v>2716.4160000000002</v>
      </c>
      <c r="K1644" s="252"/>
      <c r="L1644" s="229"/>
      <c r="M1644" s="229">
        <f t="shared" si="167"/>
        <v>0</v>
      </c>
      <c r="N1644" s="229"/>
      <c r="O1644" s="229"/>
    </row>
    <row r="1645" spans="1:15" ht="19.2" customHeight="1" outlineLevel="1" x14ac:dyDescent="0.3">
      <c r="A1645" s="149">
        <f t="shared" si="164"/>
        <v>14</v>
      </c>
      <c r="B1645" s="290" t="s">
        <v>897</v>
      </c>
      <c r="C1645" s="150" t="s">
        <v>188</v>
      </c>
      <c r="D1645" s="116">
        <v>2</v>
      </c>
      <c r="E1645" s="116">
        <v>2273.1120000000001</v>
      </c>
      <c r="F1645" s="116">
        <f t="shared" si="165"/>
        <v>4546.2240000000002</v>
      </c>
      <c r="G1645" s="116">
        <v>0</v>
      </c>
      <c r="H1645" s="116">
        <f t="shared" si="166"/>
        <v>0</v>
      </c>
      <c r="I1645" s="271">
        <f t="shared" si="163"/>
        <v>4546.2240000000002</v>
      </c>
      <c r="J1645" s="252">
        <v>2273.1120000000001</v>
      </c>
      <c r="K1645" s="252"/>
      <c r="L1645" s="229"/>
      <c r="M1645" s="229">
        <f t="shared" si="167"/>
        <v>0</v>
      </c>
      <c r="N1645" s="229"/>
      <c r="O1645" s="229"/>
    </row>
    <row r="1646" spans="1:15" ht="19.2" customHeight="1" x14ac:dyDescent="0.3">
      <c r="A1646" s="405"/>
      <c r="B1646" s="406"/>
      <c r="C1646" s="407"/>
      <c r="D1646" s="408"/>
      <c r="E1646" s="409" t="s">
        <v>898</v>
      </c>
      <c r="F1646" s="409">
        <f>F1624+F1480+F1467+F1443+F1396+F1377+F1338+F1214+F1178+F1161+F1087+F1063+F976+F963+F942+F926+F867+F702+F396+F344+F225+F179+F4</f>
        <v>218825662.84115821</v>
      </c>
      <c r="G1646" s="409"/>
      <c r="H1646" s="409">
        <f>H1624+H1480+H1467+H1443+H1396+H1377+H1338+H1214+H1178+H1161+H1087+H1063+H976+H963+H942+H926+H867+H702+H396+H344+H225+H179+H4</f>
        <v>295074337.40027493</v>
      </c>
      <c r="I1646" s="409">
        <f>I1624+I1480+I1467+I1443+I1396+I1377+I1338+I1214+I1178+I1161+I1087+I1063+I976+I963+I942+I926+I867+I702+I396+I344+I225+I179+I4</f>
        <v>513900000.24143326</v>
      </c>
      <c r="J1646" s="331"/>
      <c r="K1646" s="331"/>
      <c r="L1646" s="332"/>
      <c r="M1646" s="332"/>
      <c r="N1646" s="332"/>
      <c r="O1646" s="332"/>
    </row>
    <row r="1647" spans="1:15" ht="19.2" customHeight="1" x14ac:dyDescent="0.3">
      <c r="A1647" s="120"/>
      <c r="B1647" s="333"/>
      <c r="C1647" s="125"/>
      <c r="D1647" s="110"/>
      <c r="E1647" s="110"/>
      <c r="F1647" s="110"/>
      <c r="G1647" s="110"/>
      <c r="H1647" s="110"/>
      <c r="I1647" s="110"/>
      <c r="J1647" s="401"/>
      <c r="K1647" s="401"/>
      <c r="L1647" s="402"/>
      <c r="M1647" s="402"/>
      <c r="N1647" s="402"/>
      <c r="O1647" s="402"/>
    </row>
  </sheetData>
  <autoFilter ref="B1:D1647" xr:uid="{00000000-0001-0000-0000-000000000000}"/>
  <mergeCells count="7">
    <mergeCell ref="G1:H1"/>
    <mergeCell ref="I1:I2"/>
    <mergeCell ref="A1:A2"/>
    <mergeCell ref="B1:B2"/>
    <mergeCell ref="C1:C2"/>
    <mergeCell ref="D1:D2"/>
    <mergeCell ref="E1:F1"/>
  </mergeCells>
  <conditionalFormatting sqref="A13">
    <cfRule type="duplicateValues" dxfId="58" priority="63" stopIfTrue="1"/>
  </conditionalFormatting>
  <conditionalFormatting sqref="B12">
    <cfRule type="duplicateValues" dxfId="57" priority="62" stopIfTrue="1"/>
  </conditionalFormatting>
  <conditionalFormatting sqref="B24">
    <cfRule type="duplicateValues" dxfId="56" priority="61" stopIfTrue="1"/>
  </conditionalFormatting>
  <conditionalFormatting sqref="B25">
    <cfRule type="duplicateValues" dxfId="55" priority="60" stopIfTrue="1"/>
  </conditionalFormatting>
  <conditionalFormatting sqref="B26">
    <cfRule type="duplicateValues" dxfId="54" priority="59" stopIfTrue="1"/>
  </conditionalFormatting>
  <conditionalFormatting sqref="B27">
    <cfRule type="duplicateValues" dxfId="53" priority="58" stopIfTrue="1"/>
  </conditionalFormatting>
  <conditionalFormatting sqref="B28">
    <cfRule type="duplicateValues" dxfId="52" priority="57" stopIfTrue="1"/>
  </conditionalFormatting>
  <conditionalFormatting sqref="B29">
    <cfRule type="duplicateValues" dxfId="51" priority="56" stopIfTrue="1"/>
  </conditionalFormatting>
  <conditionalFormatting sqref="B31">
    <cfRule type="duplicateValues" dxfId="50" priority="54" stopIfTrue="1"/>
  </conditionalFormatting>
  <conditionalFormatting sqref="B113">
    <cfRule type="duplicateValues" dxfId="49" priority="51" stopIfTrue="1"/>
  </conditionalFormatting>
  <conditionalFormatting sqref="B114">
    <cfRule type="duplicateValues" dxfId="48" priority="50" stopIfTrue="1"/>
  </conditionalFormatting>
  <conditionalFormatting sqref="B142">
    <cfRule type="duplicateValues" dxfId="47" priority="49" stopIfTrue="1"/>
  </conditionalFormatting>
  <conditionalFormatting sqref="B143">
    <cfRule type="duplicateValues" dxfId="46" priority="48" stopIfTrue="1"/>
  </conditionalFormatting>
  <conditionalFormatting sqref="B157">
    <cfRule type="duplicateValues" dxfId="45" priority="53" stopIfTrue="1"/>
  </conditionalFormatting>
  <conditionalFormatting sqref="B158">
    <cfRule type="duplicateValues" dxfId="44" priority="52" stopIfTrue="1"/>
  </conditionalFormatting>
  <conditionalFormatting sqref="B188">
    <cfRule type="duplicateValues" dxfId="43" priority="47" stopIfTrue="1"/>
  </conditionalFormatting>
  <conditionalFormatting sqref="B1024">
    <cfRule type="duplicateValues" dxfId="42" priority="28" stopIfTrue="1"/>
  </conditionalFormatting>
  <conditionalFormatting sqref="B1025">
    <cfRule type="duplicateValues" dxfId="41" priority="29" stopIfTrue="1"/>
  </conditionalFormatting>
  <conditionalFormatting sqref="B1026">
    <cfRule type="duplicateValues" dxfId="40" priority="30" stopIfTrue="1"/>
  </conditionalFormatting>
  <conditionalFormatting sqref="B1027">
    <cfRule type="duplicateValues" dxfId="39" priority="31" stopIfTrue="1"/>
  </conditionalFormatting>
  <conditionalFormatting sqref="B1028">
    <cfRule type="duplicateValues" dxfId="38" priority="32" stopIfTrue="1"/>
  </conditionalFormatting>
  <conditionalFormatting sqref="B1029">
    <cfRule type="duplicateValues" dxfId="37" priority="22" stopIfTrue="1"/>
  </conditionalFormatting>
  <conditionalFormatting sqref="B1030">
    <cfRule type="duplicateValues" dxfId="36" priority="23" stopIfTrue="1"/>
  </conditionalFormatting>
  <conditionalFormatting sqref="B1031">
    <cfRule type="duplicateValues" dxfId="35" priority="24" stopIfTrue="1"/>
  </conditionalFormatting>
  <conditionalFormatting sqref="B1032">
    <cfRule type="duplicateValues" dxfId="34" priority="25" stopIfTrue="1"/>
  </conditionalFormatting>
  <conditionalFormatting sqref="B1033">
    <cfRule type="duplicateValues" dxfId="33" priority="26" stopIfTrue="1"/>
  </conditionalFormatting>
  <conditionalFormatting sqref="B1034">
    <cfRule type="duplicateValues" dxfId="32" priority="27" stopIfTrue="1"/>
  </conditionalFormatting>
  <conditionalFormatting sqref="B1035:B1036">
    <cfRule type="duplicateValues" dxfId="31" priority="33" stopIfTrue="1"/>
  </conditionalFormatting>
  <conditionalFormatting sqref="B1037">
    <cfRule type="duplicateValues" dxfId="30" priority="34" stopIfTrue="1"/>
  </conditionalFormatting>
  <conditionalFormatting sqref="B1038">
    <cfRule type="duplicateValues" dxfId="29" priority="43" stopIfTrue="1"/>
  </conditionalFormatting>
  <conditionalFormatting sqref="B1039">
    <cfRule type="duplicateValues" dxfId="28" priority="44" stopIfTrue="1"/>
  </conditionalFormatting>
  <conditionalFormatting sqref="B1040">
    <cfRule type="duplicateValues" dxfId="27" priority="45" stopIfTrue="1"/>
  </conditionalFormatting>
  <conditionalFormatting sqref="B1043">
    <cfRule type="duplicateValues" dxfId="26" priority="42" stopIfTrue="1"/>
  </conditionalFormatting>
  <conditionalFormatting sqref="B1044">
    <cfRule type="duplicateValues" dxfId="25" priority="41" stopIfTrue="1"/>
  </conditionalFormatting>
  <conditionalFormatting sqref="B1045">
    <cfRule type="duplicateValues" dxfId="24" priority="40" stopIfTrue="1"/>
  </conditionalFormatting>
  <conditionalFormatting sqref="B1046">
    <cfRule type="duplicateValues" dxfId="23" priority="39" stopIfTrue="1"/>
  </conditionalFormatting>
  <conditionalFormatting sqref="B1047:B1048">
    <cfRule type="duplicateValues" dxfId="22" priority="38" stopIfTrue="1"/>
  </conditionalFormatting>
  <conditionalFormatting sqref="B1050:B1051">
    <cfRule type="duplicateValues" dxfId="21" priority="37" stopIfTrue="1"/>
  </conditionalFormatting>
  <conditionalFormatting sqref="B1052">
    <cfRule type="duplicateValues" dxfId="20" priority="36" stopIfTrue="1"/>
  </conditionalFormatting>
  <conditionalFormatting sqref="B1053 B1055:B1062">
    <cfRule type="duplicateValues" dxfId="19" priority="35" stopIfTrue="1"/>
  </conditionalFormatting>
  <conditionalFormatting sqref="B1123:B1128 B1156:B1157 B1130 B1142 B1149 B1159:B1160 B1158:D1158">
    <cfRule type="duplicateValues" dxfId="18" priority="46" stopIfTrue="1"/>
  </conditionalFormatting>
  <conditionalFormatting sqref="L1112:L1113 L1115:L1117 L1120:L1121 L978:L1110 O978:O1110 L4:L976 O1:O976 L1123:L1124 L1126 O1112:O1124 O1126 L1128:L1048576 O1128:O1048576">
    <cfRule type="cellIs" dxfId="17" priority="18" operator="lessThan">
      <formula>0</formula>
    </cfRule>
    <cfRule type="cellIs" dxfId="16" priority="21" operator="greaterThan">
      <formula>0.3</formula>
    </cfRule>
  </conditionalFormatting>
  <conditionalFormatting sqref="L1:L2 L1114 L1118:L1119 L1122">
    <cfRule type="cellIs" dxfId="15" priority="19" operator="lessThan">
      <formula>0</formula>
    </cfRule>
    <cfRule type="cellIs" dxfId="14" priority="20" operator="greaterThan">
      <formula>0.3</formula>
    </cfRule>
  </conditionalFormatting>
  <conditionalFormatting sqref="L1:L1124 L1126:L1048576">
    <cfRule type="cellIs" dxfId="13" priority="17" operator="greaterThan">
      <formula>0.31</formula>
    </cfRule>
  </conditionalFormatting>
  <conditionalFormatting sqref="O1347:O1355">
    <cfRule type="cellIs" dxfId="12" priority="12" operator="greaterThan">
      <formula>0.31</formula>
    </cfRule>
  </conditionalFormatting>
  <conditionalFormatting sqref="O1361">
    <cfRule type="cellIs" dxfId="11" priority="11" operator="greaterThan">
      <formula>0.31</formula>
    </cfRule>
  </conditionalFormatting>
  <conditionalFormatting sqref="O1361">
    <cfRule type="cellIs" dxfId="10" priority="10" operator="greaterThan">
      <formula>0.31</formula>
    </cfRule>
  </conditionalFormatting>
  <conditionalFormatting sqref="O1347:O1355">
    <cfRule type="cellIs" dxfId="9" priority="9" operator="greaterThan">
      <formula>0.31</formula>
    </cfRule>
  </conditionalFormatting>
  <conditionalFormatting sqref="O1359">
    <cfRule type="cellIs" dxfId="8" priority="8" operator="greaterThan">
      <formula>0.31</formula>
    </cfRule>
  </conditionalFormatting>
  <conditionalFormatting sqref="O1359">
    <cfRule type="cellIs" dxfId="7" priority="7" operator="greaterThan">
      <formula>0.31</formula>
    </cfRule>
  </conditionalFormatting>
  <conditionalFormatting sqref="O1359">
    <cfRule type="cellIs" dxfId="6" priority="6" operator="greaterThan">
      <formula>0.31</formula>
    </cfRule>
  </conditionalFormatting>
  <conditionalFormatting sqref="O1359">
    <cfRule type="cellIs" dxfId="5" priority="5" operator="greaterThan">
      <formula>0.31</formula>
    </cfRule>
  </conditionalFormatting>
  <conditionalFormatting sqref="O1370">
    <cfRule type="cellIs" dxfId="4" priority="4" operator="greaterThan">
      <formula>0.31</formula>
    </cfRule>
  </conditionalFormatting>
  <conditionalFormatting sqref="O1370">
    <cfRule type="cellIs" dxfId="3" priority="3" operator="greaterThan">
      <formula>0.31</formula>
    </cfRule>
  </conditionalFormatting>
  <conditionalFormatting sqref="B30">
    <cfRule type="duplicateValues" dxfId="2" priority="64" stopIfTrue="1"/>
  </conditionalFormatting>
  <conditionalFormatting sqref="O1370">
    <cfRule type="cellIs" dxfId="1" priority="2" operator="greaterThan">
      <formula>0.31</formula>
    </cfRule>
  </conditionalFormatting>
  <conditionalFormatting sqref="O1370">
    <cfRule type="cellIs" dxfId="0" priority="1" operator="greaterThan">
      <formula>0.31</formula>
    </cfRule>
  </conditionalFormatting>
  <pageMargins left="0.7" right="0.7" top="0.75" bottom="0.75" header="0.3" footer="0.3"/>
  <pageSetup paperSize="9" orientation="portrait" horizontalDpi="4294967293" verticalDpi="12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10093"/>
  <sheetViews>
    <sheetView workbookViewId="0">
      <pane xSplit="6" ySplit="2" topLeftCell="G3" activePane="bottomRight" state="frozen"/>
      <selection pane="topRight"/>
      <selection pane="bottomLeft"/>
      <selection pane="bottomRight" activeCell="G4454" sqref="G4454"/>
    </sheetView>
  </sheetViews>
  <sheetFormatPr defaultColWidth="9.109375" defaultRowHeight="10.199999999999999" outlineLevelRow="1" x14ac:dyDescent="0.2"/>
  <cols>
    <col min="1" max="1" width="28.88671875" style="1" bestFit="1" customWidth="1"/>
    <col min="2" max="2" width="20.109375" style="1" customWidth="1"/>
    <col min="3" max="3" width="54.6640625" style="1" customWidth="1"/>
    <col min="4" max="4" width="10.88671875" style="1" bestFit="1" customWidth="1"/>
    <col min="5" max="5" width="23.109375" style="1" bestFit="1" customWidth="1"/>
    <col min="6" max="6" width="21.5546875" style="1" bestFit="1" customWidth="1"/>
    <col min="7" max="7" width="27.33203125" style="194" customWidth="1"/>
    <col min="8" max="10" width="12" style="1" bestFit="1" customWidth="1"/>
    <col min="11" max="11" width="9.44140625" style="1" bestFit="1" customWidth="1"/>
    <col min="12" max="12" width="12" style="1" bestFit="1" customWidth="1"/>
    <col min="13" max="13" width="9.6640625" style="1" customWidth="1"/>
    <col min="14" max="15" width="9.109375" style="1"/>
    <col min="16" max="16" width="9.109375" style="2" customWidth="1"/>
    <col min="17" max="17" width="91.88671875" style="2" bestFit="1" customWidth="1"/>
    <col min="18" max="18" width="64.33203125" style="2" bestFit="1" customWidth="1"/>
    <col min="19" max="19" width="85.109375" style="2" bestFit="1" customWidth="1"/>
    <col min="20" max="20" width="40.88671875" style="2" bestFit="1" customWidth="1"/>
    <col min="21" max="16384" width="9.109375" style="1"/>
  </cols>
  <sheetData>
    <row r="1" spans="1:17" s="3" customFormat="1" ht="14.4" x14ac:dyDescent="0.3">
      <c r="G1" s="184"/>
      <c r="H1" s="219" t="s">
        <v>899</v>
      </c>
      <c r="I1" s="219" t="s">
        <v>900</v>
      </c>
      <c r="J1" s="219"/>
    </row>
    <row r="2" spans="1:17" s="3" customFormat="1" ht="17.399999999999999" x14ac:dyDescent="0.3">
      <c r="A2" s="438" t="s">
        <v>901</v>
      </c>
      <c r="B2" s="438"/>
      <c r="C2" s="438"/>
      <c r="D2" s="438"/>
      <c r="E2" s="438"/>
      <c r="F2" s="438"/>
      <c r="G2" s="185"/>
      <c r="H2" s="220">
        <v>1.2</v>
      </c>
      <c r="I2" s="218">
        <v>1.0224</v>
      </c>
      <c r="J2" s="218">
        <v>1.0192000000000001</v>
      </c>
    </row>
    <row r="3" spans="1:17" s="3" customFormat="1" ht="14.4" x14ac:dyDescent="0.3">
      <c r="A3" s="6"/>
      <c r="B3" s="6"/>
      <c r="C3" s="6"/>
      <c r="D3" s="6"/>
      <c r="E3" s="6"/>
      <c r="F3" s="6"/>
      <c r="G3" s="186"/>
      <c r="H3" s="6"/>
      <c r="I3" s="6"/>
    </row>
    <row r="4" spans="1:17" s="3" customFormat="1" ht="15" customHeight="1" x14ac:dyDescent="0.3">
      <c r="A4" s="439" t="s">
        <v>902</v>
      </c>
      <c r="B4" s="439"/>
      <c r="C4" s="439"/>
      <c r="D4" s="439"/>
      <c r="E4" s="439"/>
      <c r="F4" s="439"/>
      <c r="G4" s="187"/>
      <c r="H4" s="7"/>
      <c r="I4" s="7"/>
      <c r="P4" s="7" t="s">
        <v>902</v>
      </c>
    </row>
    <row r="5" spans="1:17" s="3" customFormat="1" ht="14.4" x14ac:dyDescent="0.3">
      <c r="A5" s="440" t="s">
        <v>903</v>
      </c>
      <c r="B5" s="440"/>
      <c r="C5" s="440"/>
      <c r="D5" s="440"/>
      <c r="E5" s="440"/>
      <c r="F5" s="440"/>
      <c r="G5" s="188"/>
      <c r="H5" s="8"/>
      <c r="I5" s="8"/>
    </row>
    <row r="6" spans="1:17" s="3" customFormat="1" ht="14.4" x14ac:dyDescent="0.3">
      <c r="A6" s="9"/>
      <c r="B6" s="9"/>
      <c r="C6" s="9"/>
      <c r="D6" s="9"/>
      <c r="E6" s="9"/>
      <c r="F6" s="9"/>
      <c r="G6" s="189"/>
      <c r="H6" s="9"/>
      <c r="I6" s="9"/>
    </row>
    <row r="7" spans="1:17" s="3" customFormat="1" ht="14.4" x14ac:dyDescent="0.3">
      <c r="A7" s="10" t="s">
        <v>904</v>
      </c>
      <c r="B7" s="10"/>
      <c r="C7" s="11" t="s">
        <v>905</v>
      </c>
      <c r="D7" s="12"/>
      <c r="E7" s="12"/>
      <c r="G7" s="190"/>
      <c r="H7" s="10"/>
      <c r="J7" s="10"/>
      <c r="K7" s="10"/>
      <c r="L7" s="10"/>
      <c r="M7" s="13"/>
      <c r="N7" s="14"/>
    </row>
    <row r="8" spans="1:17" s="3" customFormat="1" ht="14.4" x14ac:dyDescent="0.3">
      <c r="A8" s="10"/>
      <c r="B8" s="10"/>
      <c r="D8" s="15"/>
      <c r="E8" s="16"/>
      <c r="G8" s="186"/>
      <c r="H8" s="10"/>
      <c r="I8" s="4"/>
      <c r="J8" s="10"/>
      <c r="K8" s="10"/>
      <c r="L8" s="17"/>
      <c r="M8" s="10"/>
    </row>
    <row r="9" spans="1:17" s="3" customFormat="1" ht="14.4" x14ac:dyDescent="0.3">
      <c r="A9" s="18"/>
      <c r="G9" s="190"/>
    </row>
    <row r="10" spans="1:17" s="3" customFormat="1" ht="15" customHeight="1" x14ac:dyDescent="0.3">
      <c r="A10" s="441" t="s">
        <v>906</v>
      </c>
      <c r="B10" s="441" t="s">
        <v>907</v>
      </c>
      <c r="C10" s="441" t="s">
        <v>908</v>
      </c>
      <c r="D10" s="441" t="s">
        <v>909</v>
      </c>
      <c r="E10" s="441" t="s">
        <v>910</v>
      </c>
      <c r="F10" s="441" t="s">
        <v>911</v>
      </c>
      <c r="G10" s="190"/>
    </row>
    <row r="11" spans="1:17" s="3" customFormat="1" ht="14.4" x14ac:dyDescent="0.3">
      <c r="A11" s="442"/>
      <c r="B11" s="442"/>
      <c r="C11" s="442"/>
      <c r="D11" s="442"/>
      <c r="E11" s="442"/>
      <c r="F11" s="442"/>
      <c r="G11" s="190"/>
    </row>
    <row r="12" spans="1:17" s="3" customFormat="1" ht="14.4" x14ac:dyDescent="0.3">
      <c r="A12" s="19">
        <v>1</v>
      </c>
      <c r="B12" s="19">
        <v>2</v>
      </c>
      <c r="C12" s="429">
        <v>3</v>
      </c>
      <c r="D12" s="430"/>
      <c r="E12" s="431"/>
      <c r="F12" s="19">
        <v>4</v>
      </c>
      <c r="G12" s="190"/>
    </row>
    <row r="13" spans="1:17" s="3" customFormat="1" ht="15" customHeight="1" x14ac:dyDescent="0.3">
      <c r="A13" s="432" t="s">
        <v>912</v>
      </c>
      <c r="B13" s="433"/>
      <c r="C13" s="433"/>
      <c r="D13" s="433"/>
      <c r="E13" s="433"/>
      <c r="F13" s="434"/>
      <c r="G13" s="190"/>
      <c r="Q13" s="20" t="s">
        <v>912</v>
      </c>
    </row>
    <row r="14" spans="1:17" s="3" customFormat="1" ht="45" customHeight="1" outlineLevel="1" x14ac:dyDescent="0.3">
      <c r="A14" s="21">
        <v>1</v>
      </c>
      <c r="B14" s="22" t="s">
        <v>913</v>
      </c>
      <c r="C14" s="23" t="s">
        <v>914</v>
      </c>
      <c r="D14" s="24">
        <v>10.087999999999999</v>
      </c>
      <c r="E14" s="25">
        <v>557.63</v>
      </c>
      <c r="F14" s="25">
        <v>133371.65</v>
      </c>
      <c r="G14" s="190"/>
      <c r="Q14" s="20"/>
    </row>
    <row r="15" spans="1:17" s="3" customFormat="1" ht="15" customHeight="1" outlineLevel="1" x14ac:dyDescent="0.3">
      <c r="A15" s="26"/>
      <c r="B15" s="27"/>
      <c r="C15" s="28" t="s">
        <v>915</v>
      </c>
      <c r="D15" s="28"/>
      <c r="E15" s="28"/>
      <c r="F15" s="29">
        <v>73688.08</v>
      </c>
      <c r="G15" s="190"/>
      <c r="Q15" s="20"/>
    </row>
    <row r="16" spans="1:17" s="3" customFormat="1" ht="15" customHeight="1" outlineLevel="1" x14ac:dyDescent="0.3">
      <c r="A16" s="26"/>
      <c r="B16" s="27"/>
      <c r="C16" s="28" t="s">
        <v>916</v>
      </c>
      <c r="D16" s="28"/>
      <c r="E16" s="28"/>
      <c r="F16" s="29">
        <v>49125.38</v>
      </c>
      <c r="G16" s="190"/>
      <c r="Q16" s="20"/>
    </row>
    <row r="17" spans="1:17" s="3" customFormat="1" ht="15" customHeight="1" outlineLevel="1" x14ac:dyDescent="0.3">
      <c r="A17" s="26"/>
      <c r="B17" s="27"/>
      <c r="C17" s="28" t="s">
        <v>917</v>
      </c>
      <c r="D17" s="28"/>
      <c r="E17" s="28"/>
      <c r="F17" s="29">
        <v>256185.11</v>
      </c>
      <c r="G17" s="190"/>
      <c r="Q17" s="20"/>
    </row>
    <row r="18" spans="1:17" s="3" customFormat="1" ht="33.75" customHeight="1" outlineLevel="1" x14ac:dyDescent="0.3">
      <c r="A18" s="21">
        <v>2</v>
      </c>
      <c r="B18" s="22" t="s">
        <v>918</v>
      </c>
      <c r="C18" s="23" t="s">
        <v>919</v>
      </c>
      <c r="D18" s="30">
        <v>10.09</v>
      </c>
      <c r="E18" s="25">
        <v>11176.42</v>
      </c>
      <c r="F18" s="25">
        <v>1173936.51</v>
      </c>
      <c r="G18" s="190"/>
      <c r="Q18" s="20"/>
    </row>
    <row r="19" spans="1:17" s="3" customFormat="1" ht="33.75" customHeight="1" outlineLevel="1" x14ac:dyDescent="0.3">
      <c r="A19" s="21">
        <v>3</v>
      </c>
      <c r="B19" s="22" t="s">
        <v>920</v>
      </c>
      <c r="C19" s="23" t="s">
        <v>921</v>
      </c>
      <c r="D19" s="31">
        <v>3</v>
      </c>
      <c r="E19" s="25">
        <v>1121</v>
      </c>
      <c r="F19" s="25">
        <v>33226.44</v>
      </c>
      <c r="G19" s="190"/>
      <c r="Q19" s="20"/>
    </row>
    <row r="20" spans="1:17" s="3" customFormat="1" ht="22.5" customHeight="1" outlineLevel="1" x14ac:dyDescent="0.3">
      <c r="A20" s="21">
        <v>4</v>
      </c>
      <c r="B20" s="22" t="s">
        <v>922</v>
      </c>
      <c r="C20" s="23" t="s">
        <v>923</v>
      </c>
      <c r="D20" s="24">
        <v>12.696999999999999</v>
      </c>
      <c r="E20" s="25">
        <v>1112.8</v>
      </c>
      <c r="F20" s="25">
        <v>308828.94</v>
      </c>
      <c r="G20" s="190"/>
      <c r="Q20" s="20"/>
    </row>
    <row r="21" spans="1:17" s="3" customFormat="1" ht="15" customHeight="1" outlineLevel="1" x14ac:dyDescent="0.3">
      <c r="A21" s="26"/>
      <c r="B21" s="27"/>
      <c r="C21" s="28" t="s">
        <v>924</v>
      </c>
      <c r="D21" s="28"/>
      <c r="E21" s="28"/>
      <c r="F21" s="29">
        <v>174807.31</v>
      </c>
      <c r="G21" s="190"/>
      <c r="Q21" s="20"/>
    </row>
    <row r="22" spans="1:17" s="3" customFormat="1" ht="15" customHeight="1" outlineLevel="1" x14ac:dyDescent="0.3">
      <c r="A22" s="26"/>
      <c r="B22" s="27"/>
      <c r="C22" s="28" t="s">
        <v>925</v>
      </c>
      <c r="D22" s="28"/>
      <c r="E22" s="28"/>
      <c r="F22" s="29">
        <v>116538.21</v>
      </c>
      <c r="G22" s="190"/>
      <c r="Q22" s="20"/>
    </row>
    <row r="23" spans="1:17" s="3" customFormat="1" ht="15" customHeight="1" outlineLevel="1" x14ac:dyDescent="0.3">
      <c r="A23" s="26"/>
      <c r="B23" s="27"/>
      <c r="C23" s="28" t="s">
        <v>917</v>
      </c>
      <c r="D23" s="28"/>
      <c r="E23" s="28"/>
      <c r="F23" s="29">
        <v>600174.46</v>
      </c>
      <c r="G23" s="190"/>
      <c r="Q23" s="20"/>
    </row>
    <row r="24" spans="1:17" s="3" customFormat="1" ht="33.75" customHeight="1" outlineLevel="1" x14ac:dyDescent="0.3">
      <c r="A24" s="21">
        <v>5</v>
      </c>
      <c r="B24" s="22" t="s">
        <v>926</v>
      </c>
      <c r="C24" s="23" t="s">
        <v>927</v>
      </c>
      <c r="D24" s="32">
        <v>12.7</v>
      </c>
      <c r="E24" s="25">
        <v>12990.48</v>
      </c>
      <c r="F24" s="25">
        <v>1722381.76</v>
      </c>
      <c r="G24" s="190"/>
      <c r="Q24" s="20"/>
    </row>
    <row r="25" spans="1:17" s="3" customFormat="1" ht="22.5" customHeight="1" outlineLevel="1" x14ac:dyDescent="0.3">
      <c r="A25" s="21">
        <v>6</v>
      </c>
      <c r="B25" s="22" t="s">
        <v>928</v>
      </c>
      <c r="C25" s="23" t="s">
        <v>929</v>
      </c>
      <c r="D25" s="30">
        <v>0.11</v>
      </c>
      <c r="E25" s="25">
        <v>716.71</v>
      </c>
      <c r="F25" s="25">
        <v>2793</v>
      </c>
      <c r="G25" s="190"/>
      <c r="Q25" s="20"/>
    </row>
    <row r="26" spans="1:17" s="3" customFormat="1" ht="15" customHeight="1" outlineLevel="1" x14ac:dyDescent="0.3">
      <c r="A26" s="26"/>
      <c r="B26" s="27"/>
      <c r="C26" s="28" t="s">
        <v>930</v>
      </c>
      <c r="D26" s="28"/>
      <c r="E26" s="28"/>
      <c r="F26" s="29">
        <v>2649.86</v>
      </c>
      <c r="G26" s="190"/>
      <c r="Q26" s="20"/>
    </row>
    <row r="27" spans="1:17" s="3" customFormat="1" ht="15" customHeight="1" outlineLevel="1" x14ac:dyDescent="0.3">
      <c r="A27" s="26"/>
      <c r="B27" s="27"/>
      <c r="C27" s="28" t="s">
        <v>931</v>
      </c>
      <c r="D27" s="28"/>
      <c r="E27" s="28"/>
      <c r="F27" s="29">
        <v>1506.78</v>
      </c>
      <c r="G27" s="190"/>
      <c r="Q27" s="20"/>
    </row>
    <row r="28" spans="1:17" s="3" customFormat="1" ht="15" customHeight="1" outlineLevel="1" x14ac:dyDescent="0.3">
      <c r="A28" s="26"/>
      <c r="B28" s="27"/>
      <c r="C28" s="28" t="s">
        <v>917</v>
      </c>
      <c r="D28" s="28"/>
      <c r="E28" s="28"/>
      <c r="F28" s="29">
        <v>6949.64</v>
      </c>
      <c r="G28" s="190"/>
      <c r="Q28" s="20"/>
    </row>
    <row r="29" spans="1:17" s="3" customFormat="1" ht="22.5" customHeight="1" outlineLevel="1" x14ac:dyDescent="0.3">
      <c r="A29" s="21">
        <v>7</v>
      </c>
      <c r="B29" s="22" t="s">
        <v>932</v>
      </c>
      <c r="C29" s="23" t="s">
        <v>933</v>
      </c>
      <c r="D29" s="33">
        <v>0.22439999999999999</v>
      </c>
      <c r="E29" s="25">
        <v>711.5</v>
      </c>
      <c r="F29" s="25">
        <v>1234.18</v>
      </c>
      <c r="G29" s="190"/>
      <c r="Q29" s="20"/>
    </row>
    <row r="30" spans="1:17" s="3" customFormat="1" ht="33.75" customHeight="1" outlineLevel="1" x14ac:dyDescent="0.3">
      <c r="A30" s="21">
        <v>8</v>
      </c>
      <c r="B30" s="22" t="s">
        <v>934</v>
      </c>
      <c r="C30" s="23" t="s">
        <v>935</v>
      </c>
      <c r="D30" s="30">
        <v>0.11</v>
      </c>
      <c r="E30" s="25">
        <v>202.5</v>
      </c>
      <c r="F30" s="25">
        <v>801.43</v>
      </c>
      <c r="G30" s="190"/>
      <c r="Q30" s="20"/>
    </row>
    <row r="31" spans="1:17" s="3" customFormat="1" ht="15" customHeight="1" outlineLevel="1" x14ac:dyDescent="0.3">
      <c r="A31" s="26"/>
      <c r="B31" s="27"/>
      <c r="C31" s="28" t="s">
        <v>936</v>
      </c>
      <c r="D31" s="28"/>
      <c r="E31" s="28"/>
      <c r="F31" s="29">
        <v>759.35</v>
      </c>
      <c r="G31" s="190"/>
      <c r="Q31" s="20"/>
    </row>
    <row r="32" spans="1:17" s="3" customFormat="1" ht="15" customHeight="1" outlineLevel="1" x14ac:dyDescent="0.3">
      <c r="A32" s="26"/>
      <c r="B32" s="27"/>
      <c r="C32" s="28" t="s">
        <v>937</v>
      </c>
      <c r="D32" s="28"/>
      <c r="E32" s="28"/>
      <c r="F32" s="29">
        <v>431.79</v>
      </c>
      <c r="G32" s="190"/>
      <c r="Q32" s="20"/>
    </row>
    <row r="33" spans="1:18" s="3" customFormat="1" ht="15" customHeight="1" outlineLevel="1" x14ac:dyDescent="0.3">
      <c r="A33" s="26"/>
      <c r="B33" s="27"/>
      <c r="C33" s="28" t="s">
        <v>917</v>
      </c>
      <c r="D33" s="28"/>
      <c r="E33" s="28"/>
      <c r="F33" s="29">
        <v>1992.57</v>
      </c>
      <c r="G33" s="190"/>
      <c r="Q33" s="20"/>
    </row>
    <row r="34" spans="1:18" s="3" customFormat="1" ht="22.5" customHeight="1" outlineLevel="1" x14ac:dyDescent="0.3">
      <c r="A34" s="21">
        <v>9</v>
      </c>
      <c r="B34" s="22" t="s">
        <v>932</v>
      </c>
      <c r="C34" s="23" t="s">
        <v>933</v>
      </c>
      <c r="D34" s="33">
        <v>0.11219999999999999</v>
      </c>
      <c r="E34" s="25">
        <v>711.5</v>
      </c>
      <c r="F34" s="25">
        <v>617.09</v>
      </c>
      <c r="G34" s="190"/>
      <c r="Q34" s="20"/>
    </row>
    <row r="35" spans="1:18" s="3" customFormat="1" ht="22.5" customHeight="1" outlineLevel="1" x14ac:dyDescent="0.3">
      <c r="A35" s="21">
        <v>10</v>
      </c>
      <c r="B35" s="22" t="s">
        <v>938</v>
      </c>
      <c r="C35" s="23" t="s">
        <v>939</v>
      </c>
      <c r="D35" s="33">
        <v>8.0000000000000004E-4</v>
      </c>
      <c r="E35" s="25">
        <v>29591.26</v>
      </c>
      <c r="F35" s="25">
        <v>551.71</v>
      </c>
      <c r="G35" s="190"/>
      <c r="Q35" s="20"/>
    </row>
    <row r="36" spans="1:18" s="3" customFormat="1" ht="15" customHeight="1" outlineLevel="1" x14ac:dyDescent="0.3">
      <c r="A36" s="26"/>
      <c r="B36" s="27"/>
      <c r="C36" s="28" t="s">
        <v>940</v>
      </c>
      <c r="D36" s="28"/>
      <c r="E36" s="28"/>
      <c r="F36" s="29">
        <v>430.46</v>
      </c>
      <c r="G36" s="190"/>
      <c r="Q36" s="20"/>
    </row>
    <row r="37" spans="1:18" s="3" customFormat="1" ht="15" customHeight="1" outlineLevel="1" x14ac:dyDescent="0.3">
      <c r="A37" s="26"/>
      <c r="B37" s="27"/>
      <c r="C37" s="28" t="s">
        <v>941</v>
      </c>
      <c r="D37" s="28"/>
      <c r="E37" s="28"/>
      <c r="F37" s="29">
        <v>244.77</v>
      </c>
      <c r="G37" s="190"/>
      <c r="Q37" s="20"/>
    </row>
    <row r="38" spans="1:18" s="3" customFormat="1" ht="15" customHeight="1" outlineLevel="1" x14ac:dyDescent="0.3">
      <c r="A38" s="26"/>
      <c r="B38" s="27"/>
      <c r="C38" s="28" t="s">
        <v>917</v>
      </c>
      <c r="D38" s="28"/>
      <c r="E38" s="28"/>
      <c r="F38" s="29">
        <v>1226.94</v>
      </c>
      <c r="G38" s="190"/>
      <c r="P38" s="172">
        <f>'ВСЕ СМЕТЫ КДС'!G1944+('ВСЕ СМЕТЫ КДС'!G1950/6*5)</f>
        <v>1095.7048070882233</v>
      </c>
      <c r="Q38" s="20"/>
    </row>
    <row r="39" spans="1:18" s="3" customFormat="1" ht="22.5" customHeight="1" outlineLevel="1" x14ac:dyDescent="0.3">
      <c r="A39" s="21">
        <v>11</v>
      </c>
      <c r="B39" s="22" t="s">
        <v>942</v>
      </c>
      <c r="C39" s="23" t="s">
        <v>943</v>
      </c>
      <c r="D39" s="33">
        <v>8.1199999999999994E-2</v>
      </c>
      <c r="E39" s="25">
        <v>665</v>
      </c>
      <c r="F39" s="25">
        <v>383.93</v>
      </c>
      <c r="G39" s="190"/>
      <c r="Q39" s="20"/>
    </row>
    <row r="40" spans="1:18" s="3" customFormat="1" ht="45" customHeight="1" outlineLevel="1" x14ac:dyDescent="0.3">
      <c r="A40" s="21">
        <v>12</v>
      </c>
      <c r="B40" s="22" t="s">
        <v>944</v>
      </c>
      <c r="C40" s="23" t="s">
        <v>945</v>
      </c>
      <c r="D40" s="24">
        <v>0.11600000000000001</v>
      </c>
      <c r="E40" s="25">
        <v>8817.17</v>
      </c>
      <c r="F40" s="25">
        <v>19903.53</v>
      </c>
      <c r="G40" s="190"/>
      <c r="Q40" s="20"/>
    </row>
    <row r="41" spans="1:18" s="3" customFormat="1" ht="22.5" customHeight="1" outlineLevel="1" x14ac:dyDescent="0.3">
      <c r="A41" s="21">
        <v>13</v>
      </c>
      <c r="B41" s="22" t="s">
        <v>946</v>
      </c>
      <c r="C41" s="23" t="s">
        <v>947</v>
      </c>
      <c r="D41" s="33">
        <v>3.6799999999999999E-2</v>
      </c>
      <c r="E41" s="25">
        <v>768.92</v>
      </c>
      <c r="F41" s="25">
        <v>1229.24</v>
      </c>
      <c r="G41" s="190"/>
      <c r="Q41" s="20"/>
    </row>
    <row r="42" spans="1:18" s="3" customFormat="1" ht="15" customHeight="1" outlineLevel="1" x14ac:dyDescent="0.3">
      <c r="A42" s="26"/>
      <c r="B42" s="27"/>
      <c r="C42" s="28" t="s">
        <v>948</v>
      </c>
      <c r="D42" s="28"/>
      <c r="E42" s="28"/>
      <c r="F42" s="29">
        <v>1242.3699999999999</v>
      </c>
      <c r="G42" s="190"/>
      <c r="Q42" s="20"/>
    </row>
    <row r="43" spans="1:18" s="3" customFormat="1" ht="15" customHeight="1" outlineLevel="1" x14ac:dyDescent="0.3">
      <c r="A43" s="26"/>
      <c r="B43" s="27"/>
      <c r="C43" s="28" t="s">
        <v>949</v>
      </c>
      <c r="D43" s="28"/>
      <c r="E43" s="28"/>
      <c r="F43" s="29">
        <v>706.45</v>
      </c>
      <c r="G43" s="190"/>
      <c r="Q43" s="20"/>
    </row>
    <row r="44" spans="1:18" s="3" customFormat="1" ht="15" customHeight="1" outlineLevel="1" x14ac:dyDescent="0.3">
      <c r="A44" s="26"/>
      <c r="B44" s="27"/>
      <c r="C44" s="28" t="s">
        <v>917</v>
      </c>
      <c r="D44" s="28"/>
      <c r="E44" s="28"/>
      <c r="F44" s="29">
        <v>3178.06</v>
      </c>
      <c r="G44" s="190"/>
      <c r="Q44" s="20"/>
    </row>
    <row r="45" spans="1:18" s="3" customFormat="1" ht="56.25" customHeight="1" outlineLevel="1" x14ac:dyDescent="0.3">
      <c r="A45" s="21">
        <v>14</v>
      </c>
      <c r="B45" s="22" t="s">
        <v>950</v>
      </c>
      <c r="C45" s="23" t="s">
        <v>951</v>
      </c>
      <c r="D45" s="33">
        <v>3.6799999999999999E-2</v>
      </c>
      <c r="E45" s="25">
        <v>6800</v>
      </c>
      <c r="F45" s="25">
        <v>2524.92</v>
      </c>
      <c r="G45" s="190"/>
      <c r="Q45" s="20"/>
    </row>
    <row r="46" spans="1:18" s="3" customFormat="1" ht="15" customHeight="1" outlineLevel="1" x14ac:dyDescent="0.3">
      <c r="A46" s="443" t="s">
        <v>952</v>
      </c>
      <c r="B46" s="444"/>
      <c r="C46" s="444"/>
      <c r="D46" s="444"/>
      <c r="E46" s="444"/>
      <c r="F46" s="445"/>
      <c r="G46" s="190"/>
      <c r="Q46" s="20"/>
      <c r="R46" s="34" t="s">
        <v>952</v>
      </c>
    </row>
    <row r="47" spans="1:18" s="3" customFormat="1" ht="33.75" customHeight="1" outlineLevel="1" x14ac:dyDescent="0.3">
      <c r="A47" s="21">
        <v>15</v>
      </c>
      <c r="B47" s="22" t="s">
        <v>953</v>
      </c>
      <c r="C47" s="23" t="s">
        <v>954</v>
      </c>
      <c r="D47" s="24">
        <v>5.4119999999999999</v>
      </c>
      <c r="E47" s="25">
        <v>2930.25</v>
      </c>
      <c r="F47" s="25">
        <v>287114.34999999998</v>
      </c>
      <c r="G47" s="190"/>
      <c r="Q47" s="20"/>
      <c r="R47" s="34"/>
    </row>
    <row r="48" spans="1:18" s="3" customFormat="1" ht="15" customHeight="1" outlineLevel="1" x14ac:dyDescent="0.3">
      <c r="A48" s="26"/>
      <c r="B48" s="27"/>
      <c r="C48" s="28" t="s">
        <v>955</v>
      </c>
      <c r="D48" s="28"/>
      <c r="E48" s="28"/>
      <c r="F48" s="29">
        <v>176885.3</v>
      </c>
      <c r="G48" s="190"/>
      <c r="Q48" s="20"/>
      <c r="R48" s="34"/>
    </row>
    <row r="49" spans="1:18" s="3" customFormat="1" ht="15" customHeight="1" outlineLevel="1" x14ac:dyDescent="0.3">
      <c r="A49" s="26"/>
      <c r="B49" s="27"/>
      <c r="C49" s="28" t="s">
        <v>956</v>
      </c>
      <c r="D49" s="28"/>
      <c r="E49" s="28"/>
      <c r="F49" s="29">
        <v>117923.54</v>
      </c>
      <c r="G49" s="190"/>
      <c r="Q49" s="20"/>
      <c r="R49" s="34"/>
    </row>
    <row r="50" spans="1:18" s="3" customFormat="1" ht="15" customHeight="1" outlineLevel="1" x14ac:dyDescent="0.3">
      <c r="A50" s="26"/>
      <c r="B50" s="27"/>
      <c r="C50" s="28" t="s">
        <v>917</v>
      </c>
      <c r="D50" s="28"/>
      <c r="E50" s="28"/>
      <c r="F50" s="29">
        <v>581923.18999999994</v>
      </c>
      <c r="G50" s="191">
        <f>F50/D47/100*1.2*1.0224*1.0192</f>
        <v>1344.5265370943573</v>
      </c>
      <c r="Q50" s="20"/>
      <c r="R50" s="34"/>
    </row>
    <row r="51" spans="1:18" s="3" customFormat="1" ht="33.75" customHeight="1" outlineLevel="1" x14ac:dyDescent="0.3">
      <c r="A51" s="21">
        <v>16</v>
      </c>
      <c r="B51" s="22" t="s">
        <v>957</v>
      </c>
      <c r="C51" s="23" t="s">
        <v>958</v>
      </c>
      <c r="D51" s="32">
        <v>541.20000000000005</v>
      </c>
      <c r="E51" s="25">
        <v>663.43</v>
      </c>
      <c r="F51" s="25">
        <v>3012419.32</v>
      </c>
      <c r="G51" s="190">
        <f>F51/D51*1.2*1.0224*1.0192</f>
        <v>6960.1586363927827</v>
      </c>
      <c r="Q51" s="20"/>
      <c r="R51" s="34"/>
    </row>
    <row r="52" spans="1:18" s="3" customFormat="1" ht="33.75" customHeight="1" outlineLevel="1" x14ac:dyDescent="0.3">
      <c r="A52" s="21">
        <v>17</v>
      </c>
      <c r="B52" s="22" t="s">
        <v>959</v>
      </c>
      <c r="C52" s="23" t="s">
        <v>960</v>
      </c>
      <c r="D52" s="30">
        <v>2.95</v>
      </c>
      <c r="E52" s="25">
        <v>1514.82</v>
      </c>
      <c r="F52" s="25">
        <v>59131.09</v>
      </c>
      <c r="G52" s="190"/>
      <c r="Q52" s="20"/>
      <c r="R52" s="34"/>
    </row>
    <row r="53" spans="1:18" s="3" customFormat="1" ht="15" customHeight="1" outlineLevel="1" x14ac:dyDescent="0.3">
      <c r="A53" s="26"/>
      <c r="B53" s="27"/>
      <c r="C53" s="28" t="s">
        <v>961</v>
      </c>
      <c r="D53" s="28"/>
      <c r="E53" s="28"/>
      <c r="F53" s="29">
        <v>29196.02</v>
      </c>
      <c r="G53" s="190"/>
      <c r="Q53" s="20"/>
      <c r="R53" s="34"/>
    </row>
    <row r="54" spans="1:18" s="3" customFormat="1" ht="15" customHeight="1" outlineLevel="1" x14ac:dyDescent="0.3">
      <c r="A54" s="26"/>
      <c r="B54" s="27"/>
      <c r="C54" s="28" t="s">
        <v>962</v>
      </c>
      <c r="D54" s="28"/>
      <c r="E54" s="28"/>
      <c r="F54" s="29">
        <v>19375.54</v>
      </c>
      <c r="G54" s="190"/>
      <c r="Q54" s="20"/>
      <c r="R54" s="34"/>
    </row>
    <row r="55" spans="1:18" s="3" customFormat="1" ht="15" customHeight="1" outlineLevel="1" x14ac:dyDescent="0.3">
      <c r="A55" s="26"/>
      <c r="B55" s="27"/>
      <c r="C55" s="28" t="s">
        <v>917</v>
      </c>
      <c r="D55" s="28"/>
      <c r="E55" s="28"/>
      <c r="F55" s="29">
        <v>107702.65</v>
      </c>
      <c r="G55" s="191">
        <f>F55/D51*1.2*1.0224*1.0192</f>
        <v>248.84567848273167</v>
      </c>
      <c r="Q55" s="20"/>
      <c r="R55" s="34"/>
    </row>
    <row r="56" spans="1:18" s="3" customFormat="1" ht="22.5" customHeight="1" outlineLevel="1" x14ac:dyDescent="0.3">
      <c r="A56" s="21">
        <v>18</v>
      </c>
      <c r="B56" s="22" t="s">
        <v>963</v>
      </c>
      <c r="C56" s="23" t="s">
        <v>964</v>
      </c>
      <c r="D56" s="32">
        <v>47.1</v>
      </c>
      <c r="E56" s="25">
        <v>64.099999999999994</v>
      </c>
      <c r="F56" s="25">
        <v>10989.56</v>
      </c>
      <c r="G56" s="190">
        <f>F56/D51*1.2*1.0224*1.0192</f>
        <v>25.391246310343234</v>
      </c>
      <c r="Q56" s="20"/>
      <c r="R56" s="34"/>
    </row>
    <row r="57" spans="1:18" s="3" customFormat="1" ht="33.75" customHeight="1" outlineLevel="1" x14ac:dyDescent="0.3">
      <c r="A57" s="21">
        <v>19</v>
      </c>
      <c r="B57" s="22" t="s">
        <v>965</v>
      </c>
      <c r="C57" s="23" t="s">
        <v>966</v>
      </c>
      <c r="D57" s="24">
        <v>1.069</v>
      </c>
      <c r="E57" s="25">
        <v>7693.19</v>
      </c>
      <c r="F57" s="25">
        <v>110912.59</v>
      </c>
      <c r="G57" s="190"/>
      <c r="Q57" s="20"/>
      <c r="R57" s="34"/>
    </row>
    <row r="58" spans="1:18" s="3" customFormat="1" ht="15" customHeight="1" outlineLevel="1" x14ac:dyDescent="0.3">
      <c r="A58" s="26"/>
      <c r="B58" s="27"/>
      <c r="C58" s="28" t="s">
        <v>967</v>
      </c>
      <c r="D58" s="28"/>
      <c r="E58" s="28"/>
      <c r="F58" s="29">
        <v>60552.07</v>
      </c>
      <c r="G58" s="190"/>
      <c r="Q58" s="20"/>
      <c r="R58" s="34"/>
    </row>
    <row r="59" spans="1:18" s="3" customFormat="1" ht="15" customHeight="1" outlineLevel="1" x14ac:dyDescent="0.3">
      <c r="A59" s="26"/>
      <c r="B59" s="27"/>
      <c r="C59" s="28" t="s">
        <v>968</v>
      </c>
      <c r="D59" s="28"/>
      <c r="E59" s="28"/>
      <c r="F59" s="29">
        <v>31664.85</v>
      </c>
      <c r="G59" s="190"/>
      <c r="Q59" s="20"/>
      <c r="R59" s="34"/>
    </row>
    <row r="60" spans="1:18" s="3" customFormat="1" ht="15" customHeight="1" outlineLevel="1" x14ac:dyDescent="0.3">
      <c r="A60" s="26"/>
      <c r="B60" s="27"/>
      <c r="C60" s="28" t="s">
        <v>917</v>
      </c>
      <c r="D60" s="28"/>
      <c r="E60" s="28"/>
      <c r="F60" s="29">
        <v>203129.51</v>
      </c>
      <c r="G60" s="191">
        <f>F60/D51*1.2*1.0224*1.0192</f>
        <v>469.32829169769582</v>
      </c>
      <c r="Q60" s="20"/>
      <c r="R60" s="34"/>
    </row>
    <row r="61" spans="1:18" s="3" customFormat="1" ht="22.5" customHeight="1" outlineLevel="1" x14ac:dyDescent="0.3">
      <c r="A61" s="21">
        <v>20</v>
      </c>
      <c r="B61" s="22" t="s">
        <v>969</v>
      </c>
      <c r="C61" s="23" t="s">
        <v>970</v>
      </c>
      <c r="D61" s="33">
        <v>-0.60929999999999995</v>
      </c>
      <c r="E61" s="25">
        <v>11200</v>
      </c>
      <c r="F61" s="25">
        <v>-53296.69</v>
      </c>
      <c r="G61" s="190">
        <f>F61/D51*1.2*1.0224*1.0192</f>
        <v>-123.14136173932417</v>
      </c>
      <c r="Q61" s="20"/>
      <c r="R61" s="34"/>
    </row>
    <row r="62" spans="1:18" s="3" customFormat="1" ht="22.5" customHeight="1" outlineLevel="1" x14ac:dyDescent="0.3">
      <c r="A62" s="21">
        <v>21</v>
      </c>
      <c r="B62" s="22" t="s">
        <v>971</v>
      </c>
      <c r="C62" s="23" t="s">
        <v>972</v>
      </c>
      <c r="D62" s="31">
        <v>154</v>
      </c>
      <c r="E62" s="25">
        <v>39.21</v>
      </c>
      <c r="F62" s="25">
        <v>50666.3</v>
      </c>
      <c r="G62" s="190">
        <f>F62/D51*1.2*1.0224*1.0192</f>
        <v>117.06387725566297</v>
      </c>
      <c r="Q62" s="20"/>
      <c r="R62" s="34"/>
    </row>
    <row r="63" spans="1:18" s="3" customFormat="1" ht="22.5" customHeight="1" outlineLevel="1" x14ac:dyDescent="0.3">
      <c r="A63" s="21">
        <v>22</v>
      </c>
      <c r="B63" s="22" t="s">
        <v>973</v>
      </c>
      <c r="C63" s="23" t="s">
        <v>974</v>
      </c>
      <c r="D63" s="32">
        <v>141.5</v>
      </c>
      <c r="E63" s="25">
        <v>117.9</v>
      </c>
      <c r="F63" s="25">
        <v>139970.70000000001</v>
      </c>
      <c r="G63" s="190">
        <f>F63/D51*1.2*1.0224*1.0192</f>
        <v>323.40062021874945</v>
      </c>
      <c r="Q63" s="20"/>
      <c r="R63" s="34"/>
    </row>
    <row r="64" spans="1:18" s="3" customFormat="1" ht="22.5" customHeight="1" outlineLevel="1" x14ac:dyDescent="0.3">
      <c r="A64" s="21">
        <v>23</v>
      </c>
      <c r="B64" s="22" t="s">
        <v>975</v>
      </c>
      <c r="C64" s="23" t="s">
        <v>976</v>
      </c>
      <c r="D64" s="32">
        <v>3.5</v>
      </c>
      <c r="E64" s="25">
        <v>157.13</v>
      </c>
      <c r="F64" s="25">
        <v>4613.99</v>
      </c>
      <c r="G64" s="190">
        <f>F64/D51*1.2*1.0224*1.0192</f>
        <v>10.660568445275386</v>
      </c>
      <c r="Q64" s="20"/>
      <c r="R64" s="34"/>
    </row>
    <row r="65" spans="1:18" s="3" customFormat="1" ht="22.5" customHeight="1" outlineLevel="1" x14ac:dyDescent="0.3">
      <c r="A65" s="21">
        <v>24</v>
      </c>
      <c r="B65" s="22" t="s">
        <v>977</v>
      </c>
      <c r="C65" s="23" t="s">
        <v>978</v>
      </c>
      <c r="D65" s="31">
        <v>4</v>
      </c>
      <c r="E65" s="25">
        <v>111.88</v>
      </c>
      <c r="F65" s="25">
        <v>3754.58</v>
      </c>
      <c r="G65" s="190">
        <f>F65/D51*1.2*1.0224*1.0192</f>
        <v>8.6749119684399112</v>
      </c>
      <c r="Q65" s="20"/>
      <c r="R65" s="34"/>
    </row>
    <row r="66" spans="1:18" s="3" customFormat="1" ht="22.5" customHeight="1" outlineLevel="1" x14ac:dyDescent="0.3">
      <c r="A66" s="21">
        <v>25</v>
      </c>
      <c r="B66" s="22" t="s">
        <v>979</v>
      </c>
      <c r="C66" s="23" t="s">
        <v>980</v>
      </c>
      <c r="D66" s="31">
        <v>4</v>
      </c>
      <c r="E66" s="25">
        <v>44.75</v>
      </c>
      <c r="F66" s="25">
        <v>1501.76</v>
      </c>
      <c r="G66" s="190">
        <f>F66/D56*1.2*1.0224*1.0192</f>
        <v>39.869531030338855</v>
      </c>
      <c r="Q66" s="20"/>
      <c r="R66" s="34"/>
    </row>
    <row r="67" spans="1:18" s="3" customFormat="1" ht="22.5" customHeight="1" outlineLevel="1" x14ac:dyDescent="0.3">
      <c r="A67" s="21">
        <v>26</v>
      </c>
      <c r="B67" s="22" t="s">
        <v>981</v>
      </c>
      <c r="C67" s="23" t="s">
        <v>982</v>
      </c>
      <c r="D67" s="32">
        <v>7.3</v>
      </c>
      <c r="E67" s="25">
        <v>188.55</v>
      </c>
      <c r="F67" s="25">
        <v>11548.27</v>
      </c>
      <c r="G67" s="190">
        <f>F67/D51*1.2*1.0224*1.0192</f>
        <v>26.682139050912639</v>
      </c>
      <c r="Q67" s="20"/>
      <c r="R67" s="34"/>
    </row>
    <row r="68" spans="1:18" s="3" customFormat="1" ht="22.5" customHeight="1" outlineLevel="1" x14ac:dyDescent="0.3">
      <c r="A68" s="21">
        <v>27</v>
      </c>
      <c r="B68" s="22" t="s">
        <v>983</v>
      </c>
      <c r="C68" s="23" t="s">
        <v>984</v>
      </c>
      <c r="D68" s="32">
        <v>10.199999999999999</v>
      </c>
      <c r="E68" s="25">
        <v>157.13</v>
      </c>
      <c r="F68" s="25">
        <v>13446.47</v>
      </c>
      <c r="G68" s="190">
        <f>F68/D51*1.2*1.0224*1.0192</f>
        <v>31.067907338841685</v>
      </c>
      <c r="Q68" s="20"/>
      <c r="R68" s="34"/>
    </row>
    <row r="69" spans="1:18" s="3" customFormat="1" ht="45" customHeight="1" outlineLevel="1" x14ac:dyDescent="0.3">
      <c r="A69" s="21">
        <v>28</v>
      </c>
      <c r="B69" s="22" t="s">
        <v>985</v>
      </c>
      <c r="C69" s="23" t="s">
        <v>986</v>
      </c>
      <c r="D69" s="24">
        <v>0.20499999999999999</v>
      </c>
      <c r="E69" s="25">
        <v>2703.52</v>
      </c>
      <c r="F69" s="25">
        <v>12981.33</v>
      </c>
      <c r="G69" s="190"/>
      <c r="Q69" s="20"/>
      <c r="R69" s="34"/>
    </row>
    <row r="70" spans="1:18" s="3" customFormat="1" ht="15" customHeight="1" outlineLevel="1" x14ac:dyDescent="0.3">
      <c r="A70" s="26"/>
      <c r="B70" s="27"/>
      <c r="C70" s="28" t="s">
        <v>987</v>
      </c>
      <c r="D70" s="28"/>
      <c r="E70" s="28"/>
      <c r="F70" s="29">
        <v>1440.43</v>
      </c>
      <c r="G70" s="190"/>
      <c r="Q70" s="20"/>
      <c r="R70" s="34"/>
    </row>
    <row r="71" spans="1:18" s="3" customFormat="1" ht="15" customHeight="1" outlineLevel="1" x14ac:dyDescent="0.3">
      <c r="A71" s="26"/>
      <c r="B71" s="27"/>
      <c r="C71" s="28" t="s">
        <v>988</v>
      </c>
      <c r="D71" s="28"/>
      <c r="E71" s="28"/>
      <c r="F71" s="29">
        <v>816.74</v>
      </c>
      <c r="G71" s="190"/>
      <c r="Q71" s="20"/>
      <c r="R71" s="34"/>
    </row>
    <row r="72" spans="1:18" s="3" customFormat="1" ht="15" customHeight="1" outlineLevel="1" x14ac:dyDescent="0.3">
      <c r="A72" s="26"/>
      <c r="B72" s="27"/>
      <c r="C72" s="28" t="s">
        <v>917</v>
      </c>
      <c r="D72" s="28"/>
      <c r="E72" s="28"/>
      <c r="F72" s="29">
        <v>15238.5</v>
      </c>
      <c r="G72" s="191">
        <f>F72/D51*1.2*1.0224*1.0192</f>
        <v>35.208371117694007</v>
      </c>
      <c r="Q72" s="20"/>
      <c r="R72" s="34"/>
    </row>
    <row r="73" spans="1:18" s="3" customFormat="1" ht="22.5" customHeight="1" outlineLevel="1" x14ac:dyDescent="0.3">
      <c r="A73" s="21">
        <v>29</v>
      </c>
      <c r="B73" s="22" t="s">
        <v>989</v>
      </c>
      <c r="C73" s="23" t="s">
        <v>990</v>
      </c>
      <c r="D73" s="30">
        <v>0.41</v>
      </c>
      <c r="E73" s="25">
        <v>200</v>
      </c>
      <c r="F73" s="25">
        <v>1560.46</v>
      </c>
      <c r="G73" s="190">
        <f>F73/D51*1.2*1.0224*1.0192</f>
        <v>3.6054240768000003</v>
      </c>
      <c r="Q73" s="20"/>
      <c r="R73" s="34"/>
    </row>
    <row r="74" spans="1:18" s="3" customFormat="1" ht="15" customHeight="1" outlineLevel="1" x14ac:dyDescent="0.3">
      <c r="A74" s="443" t="s">
        <v>991</v>
      </c>
      <c r="B74" s="444"/>
      <c r="C74" s="444"/>
      <c r="D74" s="444"/>
      <c r="E74" s="444"/>
      <c r="F74" s="445"/>
      <c r="G74" s="190"/>
      <c r="Q74" s="20"/>
      <c r="R74" s="34" t="s">
        <v>991</v>
      </c>
    </row>
    <row r="75" spans="1:18" s="3" customFormat="1" ht="45" customHeight="1" outlineLevel="1" x14ac:dyDescent="0.3">
      <c r="A75" s="21">
        <v>30</v>
      </c>
      <c r="B75" s="22" t="s">
        <v>922</v>
      </c>
      <c r="C75" s="23" t="s">
        <v>992</v>
      </c>
      <c r="D75" s="35">
        <v>2.1101100000000002</v>
      </c>
      <c r="E75" s="25">
        <v>516.54</v>
      </c>
      <c r="F75" s="25">
        <v>27063.73</v>
      </c>
      <c r="G75" s="190"/>
      <c r="Q75" s="20"/>
      <c r="R75" s="34"/>
    </row>
    <row r="76" spans="1:18" s="3" customFormat="1" ht="15" customHeight="1" outlineLevel="1" x14ac:dyDescent="0.3">
      <c r="A76" s="26"/>
      <c r="B76" s="27"/>
      <c r="C76" s="28" t="s">
        <v>993</v>
      </c>
      <c r="D76" s="28"/>
      <c r="E76" s="28"/>
      <c r="F76" s="29">
        <v>17415.740000000002</v>
      </c>
      <c r="G76" s="190"/>
      <c r="Q76" s="20"/>
      <c r="R76" s="34"/>
    </row>
    <row r="77" spans="1:18" s="3" customFormat="1" ht="15" customHeight="1" outlineLevel="1" x14ac:dyDescent="0.3">
      <c r="A77" s="26"/>
      <c r="B77" s="27"/>
      <c r="C77" s="28" t="s">
        <v>994</v>
      </c>
      <c r="D77" s="28"/>
      <c r="E77" s="28"/>
      <c r="F77" s="29">
        <v>11610.49</v>
      </c>
      <c r="G77" s="190"/>
      <c r="Q77" s="20"/>
      <c r="R77" s="34"/>
    </row>
    <row r="78" spans="1:18" s="3" customFormat="1" ht="15" customHeight="1" outlineLevel="1" x14ac:dyDescent="0.3">
      <c r="A78" s="26"/>
      <c r="B78" s="27"/>
      <c r="C78" s="28" t="s">
        <v>917</v>
      </c>
      <c r="D78" s="28"/>
      <c r="E78" s="28"/>
      <c r="F78" s="29">
        <v>56089.96</v>
      </c>
      <c r="G78" s="190"/>
      <c r="Q78" s="20"/>
      <c r="R78" s="34"/>
    </row>
    <row r="79" spans="1:18" s="3" customFormat="1" ht="22.5" customHeight="1" outlineLevel="1" x14ac:dyDescent="0.3">
      <c r="A79" s="21">
        <v>31</v>
      </c>
      <c r="B79" s="22" t="s">
        <v>995</v>
      </c>
      <c r="C79" s="23" t="s">
        <v>996</v>
      </c>
      <c r="D79" s="31">
        <v>8</v>
      </c>
      <c r="E79" s="25">
        <v>322.33999999999997</v>
      </c>
      <c r="F79" s="25">
        <v>46381.42</v>
      </c>
      <c r="G79" s="190"/>
      <c r="Q79" s="20"/>
      <c r="R79" s="34"/>
    </row>
    <row r="80" spans="1:18" s="3" customFormat="1" ht="15" customHeight="1" outlineLevel="1" x14ac:dyDescent="0.3">
      <c r="A80" s="26"/>
      <c r="B80" s="27"/>
      <c r="C80" s="28" t="s">
        <v>997</v>
      </c>
      <c r="D80" s="28"/>
      <c r="E80" s="28"/>
      <c r="F80" s="29">
        <v>35304.99</v>
      </c>
      <c r="G80" s="190"/>
      <c r="Q80" s="20"/>
      <c r="R80" s="34"/>
    </row>
    <row r="81" spans="1:19" s="3" customFormat="1" ht="15" customHeight="1" outlineLevel="1" x14ac:dyDescent="0.3">
      <c r="A81" s="26"/>
      <c r="B81" s="27"/>
      <c r="C81" s="28" t="s">
        <v>998</v>
      </c>
      <c r="D81" s="28"/>
      <c r="E81" s="28"/>
      <c r="F81" s="29">
        <v>20174.28</v>
      </c>
      <c r="G81" s="190"/>
      <c r="Q81" s="20"/>
      <c r="R81" s="34"/>
    </row>
    <row r="82" spans="1:19" s="3" customFormat="1" ht="15" customHeight="1" outlineLevel="1" x14ac:dyDescent="0.3">
      <c r="A82" s="26"/>
      <c r="B82" s="27"/>
      <c r="C82" s="28" t="s">
        <v>917</v>
      </c>
      <c r="D82" s="28"/>
      <c r="E82" s="28"/>
      <c r="F82" s="29">
        <v>101860.69</v>
      </c>
      <c r="G82" s="190"/>
      <c r="Q82" s="20"/>
      <c r="R82" s="34"/>
    </row>
    <row r="83" spans="1:19" s="3" customFormat="1" ht="22.5" customHeight="1" outlineLevel="1" x14ac:dyDescent="0.3">
      <c r="A83" s="21">
        <v>32</v>
      </c>
      <c r="B83" s="22" t="s">
        <v>999</v>
      </c>
      <c r="C83" s="23" t="s">
        <v>1000</v>
      </c>
      <c r="D83" s="32">
        <v>5.3</v>
      </c>
      <c r="E83" s="25">
        <v>262.07</v>
      </c>
      <c r="F83" s="25">
        <v>26099.41</v>
      </c>
      <c r="G83" s="190"/>
      <c r="Q83" s="20"/>
      <c r="R83" s="34"/>
    </row>
    <row r="84" spans="1:19" s="3" customFormat="1" ht="15" customHeight="1" outlineLevel="1" x14ac:dyDescent="0.3">
      <c r="A84" s="26"/>
      <c r="B84" s="27"/>
      <c r="C84" s="28" t="s">
        <v>1001</v>
      </c>
      <c r="D84" s="28"/>
      <c r="E84" s="28"/>
      <c r="F84" s="29">
        <v>21181.17</v>
      </c>
      <c r="G84" s="190"/>
      <c r="Q84" s="20"/>
      <c r="R84" s="34"/>
    </row>
    <row r="85" spans="1:19" s="3" customFormat="1" ht="15" customHeight="1" outlineLevel="1" x14ac:dyDescent="0.3">
      <c r="A85" s="26"/>
      <c r="B85" s="27"/>
      <c r="C85" s="28" t="s">
        <v>1002</v>
      </c>
      <c r="D85" s="28"/>
      <c r="E85" s="28"/>
      <c r="F85" s="29">
        <v>12103.53</v>
      </c>
      <c r="G85" s="190"/>
      <c r="Q85" s="20"/>
      <c r="R85" s="34"/>
    </row>
    <row r="86" spans="1:19" s="3" customFormat="1" ht="15" customHeight="1" outlineLevel="1" x14ac:dyDescent="0.3">
      <c r="A86" s="26"/>
      <c r="B86" s="27"/>
      <c r="C86" s="28" t="s">
        <v>917</v>
      </c>
      <c r="D86" s="28"/>
      <c r="E86" s="28"/>
      <c r="F86" s="29">
        <v>59384.11</v>
      </c>
      <c r="G86" s="190"/>
      <c r="Q86" s="20"/>
      <c r="R86" s="34"/>
    </row>
    <row r="87" spans="1:19" s="3" customFormat="1" ht="22.5" customHeight="1" outlineLevel="1" x14ac:dyDescent="0.3">
      <c r="A87" s="21">
        <v>33</v>
      </c>
      <c r="B87" s="22" t="s">
        <v>1003</v>
      </c>
      <c r="C87" s="23" t="s">
        <v>1004</v>
      </c>
      <c r="D87" s="24">
        <v>1.2999999999999999E-2</v>
      </c>
      <c r="E87" s="25">
        <v>1859.1</v>
      </c>
      <c r="F87" s="25">
        <v>570.96</v>
      </c>
      <c r="G87" s="190"/>
      <c r="Q87" s="20"/>
      <c r="R87" s="34"/>
    </row>
    <row r="88" spans="1:19" s="3" customFormat="1" ht="15" customHeight="1" outlineLevel="1" x14ac:dyDescent="0.3">
      <c r="A88" s="26"/>
      <c r="B88" s="27"/>
      <c r="C88" s="28" t="s">
        <v>1005</v>
      </c>
      <c r="D88" s="28"/>
      <c r="E88" s="28"/>
      <c r="F88" s="29">
        <v>392.29</v>
      </c>
      <c r="G88" s="190"/>
      <c r="Q88" s="20"/>
      <c r="R88" s="34"/>
    </row>
    <row r="89" spans="1:19" s="3" customFormat="1" ht="15" customHeight="1" outlineLevel="1" x14ac:dyDescent="0.3">
      <c r="A89" s="26"/>
      <c r="B89" s="27"/>
      <c r="C89" s="28" t="s">
        <v>1006</v>
      </c>
      <c r="D89" s="28"/>
      <c r="E89" s="28"/>
      <c r="F89" s="29">
        <v>207.68</v>
      </c>
      <c r="G89" s="190"/>
      <c r="Q89" s="20"/>
      <c r="R89" s="34"/>
    </row>
    <row r="90" spans="1:19" s="3" customFormat="1" ht="15" customHeight="1" outlineLevel="1" x14ac:dyDescent="0.3">
      <c r="A90" s="26"/>
      <c r="B90" s="27"/>
      <c r="C90" s="28" t="s">
        <v>917</v>
      </c>
      <c r="D90" s="28"/>
      <c r="E90" s="28"/>
      <c r="F90" s="29">
        <v>1170.93</v>
      </c>
      <c r="G90" s="190"/>
      <c r="Q90" s="20"/>
      <c r="R90" s="34"/>
    </row>
    <row r="91" spans="1:19" s="3" customFormat="1" ht="15" customHeight="1" outlineLevel="1" x14ac:dyDescent="0.3">
      <c r="A91" s="435" t="s">
        <v>1007</v>
      </c>
      <c r="B91" s="436"/>
      <c r="C91" s="436"/>
      <c r="D91" s="436"/>
      <c r="E91" s="437"/>
      <c r="F91" s="36">
        <v>7169213.9299999997</v>
      </c>
      <c r="G91" s="190"/>
      <c r="Q91" s="20"/>
      <c r="R91" s="34"/>
      <c r="S91" s="37" t="s">
        <v>1007</v>
      </c>
    </row>
    <row r="92" spans="1:19" s="3" customFormat="1" ht="15" customHeight="1" outlineLevel="1" x14ac:dyDescent="0.3">
      <c r="A92" s="435" t="s">
        <v>1008</v>
      </c>
      <c r="B92" s="436"/>
      <c r="C92" s="436"/>
      <c r="D92" s="436"/>
      <c r="E92" s="437"/>
      <c r="F92" s="36">
        <v>595945.43999999994</v>
      </c>
      <c r="G92" s="190"/>
      <c r="Q92" s="20"/>
      <c r="R92" s="34"/>
      <c r="S92" s="37" t="s">
        <v>1008</v>
      </c>
    </row>
    <row r="93" spans="1:19" s="3" customFormat="1" ht="15" customHeight="1" outlineLevel="1" x14ac:dyDescent="0.3">
      <c r="A93" s="435" t="s">
        <v>1009</v>
      </c>
      <c r="B93" s="436"/>
      <c r="C93" s="436"/>
      <c r="D93" s="436"/>
      <c r="E93" s="437"/>
      <c r="F93" s="36">
        <v>382430.02</v>
      </c>
      <c r="G93" s="190"/>
      <c r="Q93" s="20"/>
      <c r="R93" s="34"/>
      <c r="S93" s="37" t="s">
        <v>1009</v>
      </c>
    </row>
    <row r="94" spans="1:19" s="3" customFormat="1" ht="15" customHeight="1" outlineLevel="1" x14ac:dyDescent="0.3">
      <c r="A94" s="435" t="s">
        <v>1010</v>
      </c>
      <c r="B94" s="436"/>
      <c r="C94" s="436"/>
      <c r="D94" s="436"/>
      <c r="E94" s="437"/>
      <c r="F94" s="36">
        <v>8147589.3899999997</v>
      </c>
      <c r="G94" s="190"/>
      <c r="Q94" s="20"/>
      <c r="R94" s="34"/>
      <c r="S94" s="37" t="s">
        <v>1010</v>
      </c>
    </row>
    <row r="95" spans="1:19" s="3" customFormat="1" ht="15" customHeight="1" outlineLevel="1" x14ac:dyDescent="0.3">
      <c r="A95" s="432" t="s">
        <v>1011</v>
      </c>
      <c r="B95" s="433"/>
      <c r="C95" s="433"/>
      <c r="D95" s="433"/>
      <c r="E95" s="433"/>
      <c r="F95" s="434"/>
      <c r="G95" s="190"/>
      <c r="Q95" s="20" t="s">
        <v>1011</v>
      </c>
      <c r="R95" s="34"/>
      <c r="S95" s="37"/>
    </row>
    <row r="96" spans="1:19" s="3" customFormat="1" ht="15" customHeight="1" outlineLevel="1" x14ac:dyDescent="0.3">
      <c r="A96" s="443" t="s">
        <v>1012</v>
      </c>
      <c r="B96" s="444"/>
      <c r="C96" s="444"/>
      <c r="D96" s="444"/>
      <c r="E96" s="444"/>
      <c r="F96" s="445"/>
      <c r="G96" s="190"/>
      <c r="Q96" s="20"/>
      <c r="R96" s="34" t="s">
        <v>1012</v>
      </c>
      <c r="S96" s="37"/>
    </row>
    <row r="97" spans="1:20" s="3" customFormat="1" ht="45" customHeight="1" outlineLevel="1" x14ac:dyDescent="0.3">
      <c r="A97" s="21">
        <v>34</v>
      </c>
      <c r="B97" s="22" t="s">
        <v>1013</v>
      </c>
      <c r="C97" s="23" t="s">
        <v>1014</v>
      </c>
      <c r="D97" s="30">
        <v>35.840000000000003</v>
      </c>
      <c r="E97" s="25">
        <v>3.28</v>
      </c>
      <c r="F97" s="25">
        <v>2650.87</v>
      </c>
      <c r="G97" s="190"/>
      <c r="Q97" s="20"/>
      <c r="R97" s="34"/>
      <c r="S97" s="37"/>
    </row>
    <row r="98" spans="1:20" s="3" customFormat="1" ht="45" customHeight="1" outlineLevel="1" x14ac:dyDescent="0.3">
      <c r="A98" s="21">
        <v>35</v>
      </c>
      <c r="B98" s="22" t="s">
        <v>1015</v>
      </c>
      <c r="C98" s="23" t="s">
        <v>1016</v>
      </c>
      <c r="D98" s="30">
        <v>35.840000000000003</v>
      </c>
      <c r="E98" s="25">
        <v>50.78</v>
      </c>
      <c r="F98" s="25">
        <v>20747.490000000002</v>
      </c>
      <c r="G98" s="190"/>
      <c r="Q98" s="20"/>
      <c r="R98" s="34"/>
      <c r="S98" s="37"/>
    </row>
    <row r="99" spans="1:20" s="3" customFormat="1" ht="15" customHeight="1" outlineLevel="1" x14ac:dyDescent="0.3">
      <c r="A99" s="443" t="s">
        <v>1017</v>
      </c>
      <c r="B99" s="444"/>
      <c r="C99" s="444"/>
      <c r="D99" s="444"/>
      <c r="E99" s="444"/>
      <c r="F99" s="445"/>
      <c r="G99" s="190"/>
      <c r="Q99" s="20"/>
      <c r="R99" s="34" t="s">
        <v>1017</v>
      </c>
      <c r="S99" s="37"/>
    </row>
    <row r="100" spans="1:20" s="3" customFormat="1" ht="33.75" customHeight="1" outlineLevel="1" x14ac:dyDescent="0.3">
      <c r="A100" s="21">
        <v>36</v>
      </c>
      <c r="B100" s="22" t="s">
        <v>1018</v>
      </c>
      <c r="C100" s="23" t="s">
        <v>1019</v>
      </c>
      <c r="D100" s="30">
        <v>2.11</v>
      </c>
      <c r="E100" s="25">
        <v>17.95</v>
      </c>
      <c r="F100" s="25">
        <v>1339.62</v>
      </c>
      <c r="G100" s="190"/>
      <c r="Q100" s="20"/>
      <c r="R100" s="34"/>
      <c r="S100" s="37"/>
    </row>
    <row r="101" spans="1:20" s="3" customFormat="1" ht="45" customHeight="1" outlineLevel="1" x14ac:dyDescent="0.3">
      <c r="A101" s="21">
        <v>37</v>
      </c>
      <c r="B101" s="22" t="s">
        <v>1020</v>
      </c>
      <c r="C101" s="23" t="s">
        <v>1021</v>
      </c>
      <c r="D101" s="30">
        <v>2.11</v>
      </c>
      <c r="E101" s="25">
        <v>2.91</v>
      </c>
      <c r="F101" s="25">
        <v>70</v>
      </c>
      <c r="G101" s="190"/>
      <c r="Q101" s="20"/>
      <c r="R101" s="34"/>
      <c r="S101" s="37"/>
    </row>
    <row r="102" spans="1:20" s="3" customFormat="1" ht="15" customHeight="1" outlineLevel="1" x14ac:dyDescent="0.3">
      <c r="A102" s="435" t="s">
        <v>1007</v>
      </c>
      <c r="B102" s="436"/>
      <c r="C102" s="436"/>
      <c r="D102" s="436"/>
      <c r="E102" s="437"/>
      <c r="F102" s="36">
        <v>24807.98</v>
      </c>
      <c r="G102" s="190"/>
      <c r="Q102" s="20"/>
      <c r="R102" s="34"/>
      <c r="S102" s="37" t="s">
        <v>1007</v>
      </c>
    </row>
    <row r="103" spans="1:20" s="3" customFormat="1" ht="15" customHeight="1" outlineLevel="1" x14ac:dyDescent="0.3">
      <c r="A103" s="435" t="s">
        <v>1022</v>
      </c>
      <c r="B103" s="436"/>
      <c r="C103" s="436"/>
      <c r="D103" s="436"/>
      <c r="E103" s="437"/>
      <c r="F103" s="36">
        <v>24807.98</v>
      </c>
      <c r="G103" s="190"/>
      <c r="Q103" s="20"/>
      <c r="R103" s="34"/>
      <c r="S103" s="37" t="s">
        <v>1022</v>
      </c>
    </row>
    <row r="104" spans="1:20" s="3" customFormat="1" ht="15" customHeight="1" outlineLevel="1" x14ac:dyDescent="0.3">
      <c r="A104" s="435" t="s">
        <v>1023</v>
      </c>
      <c r="B104" s="436"/>
      <c r="C104" s="436"/>
      <c r="D104" s="436"/>
      <c r="E104" s="437"/>
      <c r="F104" s="36">
        <v>7194021.9100000001</v>
      </c>
      <c r="G104" s="190"/>
      <c r="T104" s="37" t="s">
        <v>1023</v>
      </c>
    </row>
    <row r="105" spans="1:20" s="3" customFormat="1" ht="15" customHeight="1" outlineLevel="1" x14ac:dyDescent="0.3">
      <c r="A105" s="435" t="s">
        <v>1008</v>
      </c>
      <c r="B105" s="436"/>
      <c r="C105" s="436"/>
      <c r="D105" s="436"/>
      <c r="E105" s="437"/>
      <c r="F105" s="36">
        <v>595945.43999999994</v>
      </c>
      <c r="G105" s="190"/>
      <c r="T105" s="37" t="s">
        <v>1008</v>
      </c>
    </row>
    <row r="106" spans="1:20" s="3" customFormat="1" ht="15" customHeight="1" outlineLevel="1" x14ac:dyDescent="0.3">
      <c r="A106" s="435" t="s">
        <v>1009</v>
      </c>
      <c r="B106" s="436"/>
      <c r="C106" s="436"/>
      <c r="D106" s="436"/>
      <c r="E106" s="437"/>
      <c r="F106" s="36">
        <v>382430.02</v>
      </c>
      <c r="G106" s="190"/>
      <c r="T106" s="37" t="s">
        <v>1009</v>
      </c>
    </row>
    <row r="107" spans="1:20" s="3" customFormat="1" ht="15" customHeight="1" outlineLevel="1" x14ac:dyDescent="0.3">
      <c r="A107" s="435" t="s">
        <v>1024</v>
      </c>
      <c r="B107" s="436"/>
      <c r="C107" s="436"/>
      <c r="D107" s="436"/>
      <c r="E107" s="437"/>
      <c r="F107" s="36">
        <v>8515883.8800000008</v>
      </c>
      <c r="G107" s="190"/>
      <c r="T107" s="37" t="s">
        <v>1024</v>
      </c>
    </row>
    <row r="108" spans="1:20" s="3" customFormat="1" ht="15" customHeight="1" outlineLevel="1" x14ac:dyDescent="0.3">
      <c r="A108" s="38"/>
      <c r="B108" s="38"/>
      <c r="C108" s="38"/>
      <c r="D108" s="38"/>
      <c r="E108" s="38"/>
      <c r="F108" s="38"/>
      <c r="G108" s="192"/>
      <c r="H108" s="38"/>
      <c r="I108" s="38"/>
      <c r="J108" s="38"/>
      <c r="K108" s="38"/>
      <c r="L108" s="39"/>
      <c r="M108" s="39"/>
      <c r="N108" s="39"/>
      <c r="O108" s="40"/>
    </row>
    <row r="109" spans="1:20" s="3" customFormat="1" ht="15" customHeight="1" outlineLevel="1" x14ac:dyDescent="0.3">
      <c r="G109" s="190"/>
    </row>
    <row r="110" spans="1:20" s="10" customFormat="1" ht="11.25" customHeight="1" outlineLevel="1" x14ac:dyDescent="0.2">
      <c r="A110" s="41" t="s">
        <v>1025</v>
      </c>
      <c r="B110" s="428" t="s">
        <v>1026</v>
      </c>
      <c r="C110" s="428"/>
      <c r="D110" s="428"/>
      <c r="E110" s="428"/>
      <c r="F110" s="428"/>
      <c r="G110" s="186"/>
      <c r="P110" s="42"/>
      <c r="Q110" s="42"/>
      <c r="R110" s="42"/>
      <c r="S110" s="42"/>
      <c r="T110" s="42"/>
    </row>
    <row r="111" spans="1:20" s="10" customFormat="1" ht="11.25" customHeight="1" outlineLevel="1" x14ac:dyDescent="0.2">
      <c r="A111" s="4"/>
      <c r="B111" s="427" t="s">
        <v>1027</v>
      </c>
      <c r="C111" s="427"/>
      <c r="D111" s="427"/>
      <c r="E111" s="427"/>
      <c r="F111" s="427"/>
      <c r="G111" s="186"/>
      <c r="P111" s="42"/>
      <c r="Q111" s="42"/>
      <c r="R111" s="42"/>
      <c r="S111" s="42"/>
      <c r="T111" s="42"/>
    </row>
    <row r="112" spans="1:20" s="10" customFormat="1" ht="11.25" customHeight="1" outlineLevel="1" x14ac:dyDescent="0.2">
      <c r="A112" s="41" t="s">
        <v>1028</v>
      </c>
      <c r="B112" s="428"/>
      <c r="C112" s="428"/>
      <c r="D112" s="428"/>
      <c r="E112" s="428"/>
      <c r="F112" s="428"/>
      <c r="G112" s="186"/>
      <c r="P112" s="42"/>
      <c r="Q112" s="42"/>
      <c r="R112" s="42"/>
      <c r="S112" s="42"/>
      <c r="T112" s="42"/>
    </row>
    <row r="113" spans="1:20" s="10" customFormat="1" ht="11.25" customHeight="1" outlineLevel="1" x14ac:dyDescent="0.2">
      <c r="B113" s="427" t="s">
        <v>1027</v>
      </c>
      <c r="C113" s="427"/>
      <c r="D113" s="427"/>
      <c r="E113" s="427"/>
      <c r="F113" s="427"/>
      <c r="G113" s="186"/>
      <c r="P113" s="42"/>
      <c r="Q113" s="42"/>
      <c r="R113" s="42"/>
      <c r="S113" s="42"/>
      <c r="T113" s="42"/>
    </row>
    <row r="114" spans="1:20" s="3" customFormat="1" ht="15" customHeight="1" outlineLevel="1" x14ac:dyDescent="0.3">
      <c r="G114" s="190"/>
      <c r="H114" s="10"/>
      <c r="I114" s="449"/>
      <c r="J114" s="449"/>
      <c r="K114" s="449"/>
    </row>
    <row r="115" spans="1:20" ht="15" customHeight="1" outlineLevel="1" x14ac:dyDescent="0.3">
      <c r="A115" s="3"/>
      <c r="B115" s="3"/>
      <c r="C115" s="3"/>
      <c r="D115" s="3"/>
      <c r="E115" s="3"/>
      <c r="F115" s="3"/>
      <c r="G115" s="184"/>
      <c r="H115" s="3"/>
      <c r="I115" s="3"/>
    </row>
    <row r="116" spans="1:20" ht="17.399999999999999" x14ac:dyDescent="0.3">
      <c r="A116" s="438" t="s">
        <v>901</v>
      </c>
      <c r="B116" s="438"/>
      <c r="C116" s="438"/>
      <c r="D116" s="438"/>
      <c r="E116" s="438"/>
      <c r="F116" s="438"/>
      <c r="G116" s="185"/>
      <c r="H116" s="5"/>
      <c r="I116" s="5"/>
    </row>
    <row r="117" spans="1:20" x14ac:dyDescent="0.2">
      <c r="A117" s="6"/>
      <c r="B117" s="6"/>
      <c r="C117" s="6"/>
      <c r="D117" s="6"/>
      <c r="E117" s="6"/>
      <c r="F117" s="6"/>
      <c r="G117" s="186"/>
      <c r="H117" s="6"/>
      <c r="I117" s="6"/>
    </row>
    <row r="118" spans="1:20" ht="12.75" customHeight="1" x14ac:dyDescent="0.25">
      <c r="A118" s="439" t="s">
        <v>902</v>
      </c>
      <c r="B118" s="439"/>
      <c r="C118" s="439"/>
      <c r="D118" s="439"/>
      <c r="E118" s="439"/>
      <c r="F118" s="439"/>
      <c r="G118" s="187"/>
      <c r="H118" s="7"/>
      <c r="I118" s="7"/>
    </row>
    <row r="119" spans="1:20" x14ac:dyDescent="0.2">
      <c r="A119" s="440" t="s">
        <v>903</v>
      </c>
      <c r="B119" s="440"/>
      <c r="C119" s="440"/>
      <c r="D119" s="440"/>
      <c r="E119" s="440"/>
      <c r="F119" s="440"/>
      <c r="G119" s="188"/>
      <c r="H119" s="8"/>
      <c r="I119" s="8"/>
    </row>
    <row r="120" spans="1:20" x14ac:dyDescent="0.2">
      <c r="A120" s="9"/>
      <c r="B120" s="9"/>
      <c r="C120" s="9"/>
      <c r="D120" s="9"/>
      <c r="E120" s="9"/>
      <c r="F120" s="9"/>
      <c r="G120" s="189"/>
      <c r="H120" s="9"/>
      <c r="I120" s="9"/>
    </row>
    <row r="121" spans="1:20" ht="14.4" outlineLevel="1" x14ac:dyDescent="0.3">
      <c r="A121" s="10" t="s">
        <v>904</v>
      </c>
      <c r="B121" s="10"/>
      <c r="C121" s="11"/>
      <c r="D121" s="12"/>
      <c r="E121" s="12"/>
      <c r="F121" s="3"/>
      <c r="G121" s="190"/>
      <c r="H121" s="10"/>
      <c r="I121" s="3"/>
    </row>
    <row r="122" spans="1:20" ht="14.4" outlineLevel="1" x14ac:dyDescent="0.3">
      <c r="A122" s="10"/>
      <c r="B122" s="10"/>
      <c r="C122" s="3"/>
      <c r="D122" s="15"/>
      <c r="E122" s="16"/>
      <c r="F122" s="3"/>
      <c r="G122" s="186"/>
      <c r="H122" s="10"/>
      <c r="I122" s="4"/>
    </row>
    <row r="123" spans="1:20" ht="14.4" outlineLevel="1" x14ac:dyDescent="0.3">
      <c r="A123" s="18"/>
      <c r="B123" s="3"/>
      <c r="C123" s="3"/>
      <c r="D123" s="3"/>
      <c r="E123" s="3"/>
      <c r="F123" s="3"/>
      <c r="G123" s="190"/>
      <c r="H123" s="3"/>
      <c r="I123" s="3"/>
    </row>
    <row r="124" spans="1:20" ht="15" customHeight="1" outlineLevel="1" x14ac:dyDescent="0.3">
      <c r="A124" s="441" t="s">
        <v>906</v>
      </c>
      <c r="B124" s="441" t="s">
        <v>907</v>
      </c>
      <c r="C124" s="441" t="s">
        <v>908</v>
      </c>
      <c r="D124" s="441" t="s">
        <v>909</v>
      </c>
      <c r="E124" s="441" t="s">
        <v>910</v>
      </c>
      <c r="F124" s="441" t="s">
        <v>911</v>
      </c>
      <c r="G124" s="190"/>
      <c r="H124" s="3"/>
      <c r="I124" s="3"/>
    </row>
    <row r="125" spans="1:20" ht="14.4" outlineLevel="1" x14ac:dyDescent="0.3">
      <c r="A125" s="442"/>
      <c r="B125" s="442"/>
      <c r="C125" s="442"/>
      <c r="D125" s="442"/>
      <c r="E125" s="442"/>
      <c r="F125" s="442"/>
      <c r="G125" s="190"/>
      <c r="H125" s="3"/>
      <c r="I125" s="3"/>
    </row>
    <row r="126" spans="1:20" ht="14.4" outlineLevel="1" x14ac:dyDescent="0.3">
      <c r="A126" s="19">
        <v>1</v>
      </c>
      <c r="B126" s="19">
        <v>2</v>
      </c>
      <c r="C126" s="429">
        <v>3</v>
      </c>
      <c r="D126" s="430"/>
      <c r="E126" s="431"/>
      <c r="F126" s="19">
        <v>4</v>
      </c>
      <c r="G126" s="190"/>
      <c r="H126" s="3"/>
      <c r="I126" s="3"/>
    </row>
    <row r="127" spans="1:20" ht="15" customHeight="1" outlineLevel="1" x14ac:dyDescent="0.3">
      <c r="A127" s="432" t="s">
        <v>912</v>
      </c>
      <c r="B127" s="433"/>
      <c r="C127" s="433"/>
      <c r="D127" s="433"/>
      <c r="E127" s="433"/>
      <c r="F127" s="434"/>
      <c r="G127" s="190"/>
      <c r="H127" s="3"/>
      <c r="I127" s="3"/>
    </row>
    <row r="128" spans="1:20" ht="45" customHeight="1" outlineLevel="1" x14ac:dyDescent="0.3">
      <c r="A128" s="21">
        <v>1</v>
      </c>
      <c r="B128" s="22" t="s">
        <v>913</v>
      </c>
      <c r="C128" s="23" t="s">
        <v>914</v>
      </c>
      <c r="D128" s="24">
        <v>10.087999999999999</v>
      </c>
      <c r="E128" s="25">
        <v>557.63</v>
      </c>
      <c r="F128" s="25">
        <v>133371.65</v>
      </c>
      <c r="G128" s="190"/>
      <c r="H128" s="3"/>
      <c r="I128" s="3"/>
    </row>
    <row r="129" spans="1:9" ht="14.4" outlineLevel="1" x14ac:dyDescent="0.3">
      <c r="A129" s="26"/>
      <c r="B129" s="27"/>
      <c r="C129" s="28" t="s">
        <v>915</v>
      </c>
      <c r="D129" s="28"/>
      <c r="E129" s="28"/>
      <c r="F129" s="29">
        <v>73688.08</v>
      </c>
      <c r="G129" s="190"/>
      <c r="H129" s="3"/>
      <c r="I129" s="3"/>
    </row>
    <row r="130" spans="1:9" ht="14.4" outlineLevel="1" x14ac:dyDescent="0.3">
      <c r="A130" s="26"/>
      <c r="B130" s="27"/>
      <c r="C130" s="28" t="s">
        <v>916</v>
      </c>
      <c r="D130" s="28"/>
      <c r="E130" s="28"/>
      <c r="F130" s="29">
        <v>49125.38</v>
      </c>
      <c r="G130" s="190"/>
      <c r="H130" s="3"/>
      <c r="I130" s="3"/>
    </row>
    <row r="131" spans="1:9" ht="14.4" outlineLevel="1" x14ac:dyDescent="0.3">
      <c r="A131" s="26"/>
      <c r="B131" s="27"/>
      <c r="C131" s="28" t="s">
        <v>917</v>
      </c>
      <c r="D131" s="28"/>
      <c r="E131" s="28"/>
      <c r="F131" s="29">
        <v>256185.11</v>
      </c>
      <c r="G131" s="190"/>
      <c r="H131" s="3"/>
      <c r="I131" s="3"/>
    </row>
    <row r="132" spans="1:9" ht="33.75" customHeight="1" outlineLevel="1" x14ac:dyDescent="0.3">
      <c r="A132" s="21">
        <v>2</v>
      </c>
      <c r="B132" s="22" t="s">
        <v>918</v>
      </c>
      <c r="C132" s="23" t="s">
        <v>919</v>
      </c>
      <c r="D132" s="30">
        <v>10.09</v>
      </c>
      <c r="E132" s="25">
        <v>11176.42</v>
      </c>
      <c r="F132" s="25">
        <v>1173936.51</v>
      </c>
      <c r="G132" s="190"/>
      <c r="H132" s="3"/>
      <c r="I132" s="3"/>
    </row>
    <row r="133" spans="1:9" ht="33.75" customHeight="1" outlineLevel="1" x14ac:dyDescent="0.3">
      <c r="A133" s="21">
        <v>3</v>
      </c>
      <c r="B133" s="22" t="s">
        <v>920</v>
      </c>
      <c r="C133" s="23" t="s">
        <v>921</v>
      </c>
      <c r="D133" s="31">
        <v>3</v>
      </c>
      <c r="E133" s="25">
        <v>1121</v>
      </c>
      <c r="F133" s="25">
        <v>33226.44</v>
      </c>
      <c r="G133" s="190"/>
      <c r="H133" s="3"/>
      <c r="I133" s="3"/>
    </row>
    <row r="134" spans="1:9" ht="22.5" customHeight="1" outlineLevel="1" x14ac:dyDescent="0.3">
      <c r="A134" s="21">
        <v>4</v>
      </c>
      <c r="B134" s="22" t="s">
        <v>922</v>
      </c>
      <c r="C134" s="23" t="s">
        <v>923</v>
      </c>
      <c r="D134" s="24">
        <v>12.696999999999999</v>
      </c>
      <c r="E134" s="25">
        <v>1112.8</v>
      </c>
      <c r="F134" s="25">
        <v>308828.94</v>
      </c>
      <c r="G134" s="190"/>
      <c r="H134" s="3"/>
      <c r="I134" s="3"/>
    </row>
    <row r="135" spans="1:9" ht="14.4" outlineLevel="1" x14ac:dyDescent="0.3">
      <c r="A135" s="26"/>
      <c r="B135" s="27"/>
      <c r="C135" s="28" t="s">
        <v>924</v>
      </c>
      <c r="D135" s="28"/>
      <c r="E135" s="28"/>
      <c r="F135" s="29">
        <v>174807.31</v>
      </c>
      <c r="G135" s="190"/>
      <c r="H135" s="3"/>
      <c r="I135" s="3"/>
    </row>
    <row r="136" spans="1:9" ht="14.4" outlineLevel="1" x14ac:dyDescent="0.3">
      <c r="A136" s="26"/>
      <c r="B136" s="27"/>
      <c r="C136" s="28" t="s">
        <v>925</v>
      </c>
      <c r="D136" s="28"/>
      <c r="E136" s="28"/>
      <c r="F136" s="29">
        <v>116538.21</v>
      </c>
      <c r="G136" s="190"/>
      <c r="H136" s="3"/>
      <c r="I136" s="3"/>
    </row>
    <row r="137" spans="1:9" ht="14.4" outlineLevel="1" x14ac:dyDescent="0.3">
      <c r="A137" s="26"/>
      <c r="B137" s="27"/>
      <c r="C137" s="28" t="s">
        <v>917</v>
      </c>
      <c r="D137" s="28"/>
      <c r="E137" s="28"/>
      <c r="F137" s="29">
        <v>600174.46</v>
      </c>
      <c r="G137" s="190"/>
      <c r="H137" s="3"/>
      <c r="I137" s="3"/>
    </row>
    <row r="138" spans="1:9" ht="33.75" customHeight="1" outlineLevel="1" x14ac:dyDescent="0.3">
      <c r="A138" s="21">
        <v>5</v>
      </c>
      <c r="B138" s="22" t="s">
        <v>926</v>
      </c>
      <c r="C138" s="23" t="s">
        <v>927</v>
      </c>
      <c r="D138" s="32">
        <v>12.7</v>
      </c>
      <c r="E138" s="25">
        <v>12990.48</v>
      </c>
      <c r="F138" s="25">
        <v>1722381.76</v>
      </c>
      <c r="G138" s="190"/>
      <c r="H138" s="3"/>
      <c r="I138" s="3"/>
    </row>
    <row r="139" spans="1:9" ht="22.5" customHeight="1" outlineLevel="1" x14ac:dyDescent="0.3">
      <c r="A139" s="21">
        <v>6</v>
      </c>
      <c r="B139" s="22" t="s">
        <v>928</v>
      </c>
      <c r="C139" s="23" t="s">
        <v>929</v>
      </c>
      <c r="D139" s="30">
        <v>0.11</v>
      </c>
      <c r="E139" s="25">
        <v>716.71</v>
      </c>
      <c r="F139" s="25">
        <v>2793</v>
      </c>
      <c r="G139" s="190"/>
      <c r="H139" s="3"/>
      <c r="I139" s="3"/>
    </row>
    <row r="140" spans="1:9" ht="14.4" outlineLevel="1" x14ac:dyDescent="0.3">
      <c r="A140" s="26"/>
      <c r="B140" s="27"/>
      <c r="C140" s="28" t="s">
        <v>930</v>
      </c>
      <c r="D140" s="28"/>
      <c r="E140" s="28"/>
      <c r="F140" s="29">
        <v>2649.86</v>
      </c>
      <c r="G140" s="190"/>
      <c r="H140" s="3"/>
      <c r="I140" s="3"/>
    </row>
    <row r="141" spans="1:9" ht="14.4" outlineLevel="1" x14ac:dyDescent="0.3">
      <c r="A141" s="26"/>
      <c r="B141" s="27"/>
      <c r="C141" s="28" t="s">
        <v>931</v>
      </c>
      <c r="D141" s="28"/>
      <c r="E141" s="28"/>
      <c r="F141" s="29">
        <v>1506.78</v>
      </c>
      <c r="G141" s="190"/>
      <c r="H141" s="3"/>
      <c r="I141" s="3"/>
    </row>
    <row r="142" spans="1:9" ht="14.4" outlineLevel="1" x14ac:dyDescent="0.3">
      <c r="A142" s="26"/>
      <c r="B142" s="27"/>
      <c r="C142" s="28" t="s">
        <v>917</v>
      </c>
      <c r="D142" s="28"/>
      <c r="E142" s="28"/>
      <c r="F142" s="29">
        <v>6949.64</v>
      </c>
      <c r="G142" s="190"/>
      <c r="H142" s="3"/>
      <c r="I142" s="3"/>
    </row>
    <row r="143" spans="1:9" ht="22.5" customHeight="1" outlineLevel="1" x14ac:dyDescent="0.3">
      <c r="A143" s="21">
        <v>7</v>
      </c>
      <c r="B143" s="22" t="s">
        <v>932</v>
      </c>
      <c r="C143" s="23" t="s">
        <v>933</v>
      </c>
      <c r="D143" s="33">
        <v>0.22439999999999999</v>
      </c>
      <c r="E143" s="25">
        <v>711.5</v>
      </c>
      <c r="F143" s="25">
        <v>1234.18</v>
      </c>
      <c r="G143" s="190"/>
      <c r="H143" s="3"/>
      <c r="I143" s="3"/>
    </row>
    <row r="144" spans="1:9" ht="33.75" customHeight="1" outlineLevel="1" x14ac:dyDescent="0.3">
      <c r="A144" s="21">
        <v>8</v>
      </c>
      <c r="B144" s="22" t="s">
        <v>934</v>
      </c>
      <c r="C144" s="23" t="s">
        <v>935</v>
      </c>
      <c r="D144" s="30">
        <v>0.11</v>
      </c>
      <c r="E144" s="25">
        <v>202.5</v>
      </c>
      <c r="F144" s="25">
        <v>801.43</v>
      </c>
      <c r="G144" s="190"/>
      <c r="H144" s="3"/>
      <c r="I144" s="3"/>
    </row>
    <row r="145" spans="1:9" ht="14.4" outlineLevel="1" x14ac:dyDescent="0.3">
      <c r="A145" s="26"/>
      <c r="B145" s="27"/>
      <c r="C145" s="28" t="s">
        <v>936</v>
      </c>
      <c r="D145" s="28"/>
      <c r="E145" s="28"/>
      <c r="F145" s="29">
        <v>759.35</v>
      </c>
      <c r="G145" s="190"/>
      <c r="H145" s="3"/>
      <c r="I145" s="3"/>
    </row>
    <row r="146" spans="1:9" ht="14.4" outlineLevel="1" x14ac:dyDescent="0.3">
      <c r="A146" s="26"/>
      <c r="B146" s="27"/>
      <c r="C146" s="28" t="s">
        <v>937</v>
      </c>
      <c r="D146" s="28"/>
      <c r="E146" s="28"/>
      <c r="F146" s="29">
        <v>431.79</v>
      </c>
      <c r="G146" s="190"/>
      <c r="H146" s="3"/>
      <c r="I146" s="3"/>
    </row>
    <row r="147" spans="1:9" ht="14.4" outlineLevel="1" x14ac:dyDescent="0.3">
      <c r="A147" s="26"/>
      <c r="B147" s="27"/>
      <c r="C147" s="28" t="s">
        <v>917</v>
      </c>
      <c r="D147" s="28"/>
      <c r="E147" s="28"/>
      <c r="F147" s="29">
        <v>1992.57</v>
      </c>
      <c r="G147" s="190"/>
      <c r="H147" s="3"/>
      <c r="I147" s="3"/>
    </row>
    <row r="148" spans="1:9" ht="22.5" customHeight="1" outlineLevel="1" x14ac:dyDescent="0.3">
      <c r="A148" s="21">
        <v>9</v>
      </c>
      <c r="B148" s="22" t="s">
        <v>932</v>
      </c>
      <c r="C148" s="23" t="s">
        <v>933</v>
      </c>
      <c r="D148" s="33">
        <v>0.11219999999999999</v>
      </c>
      <c r="E148" s="25">
        <v>711.5</v>
      </c>
      <c r="F148" s="25">
        <v>617.09</v>
      </c>
      <c r="G148" s="190"/>
      <c r="H148" s="3"/>
      <c r="I148" s="3"/>
    </row>
    <row r="149" spans="1:9" ht="22.5" customHeight="1" outlineLevel="1" x14ac:dyDescent="0.3">
      <c r="A149" s="21">
        <v>10</v>
      </c>
      <c r="B149" s="22" t="s">
        <v>938</v>
      </c>
      <c r="C149" s="23" t="s">
        <v>939</v>
      </c>
      <c r="D149" s="33">
        <v>8.0000000000000004E-4</v>
      </c>
      <c r="E149" s="25">
        <v>29591.26</v>
      </c>
      <c r="F149" s="25">
        <v>551.71</v>
      </c>
      <c r="G149" s="190"/>
      <c r="H149" s="3"/>
      <c r="I149" s="3"/>
    </row>
    <row r="150" spans="1:9" ht="14.4" outlineLevel="1" x14ac:dyDescent="0.3">
      <c r="A150" s="26"/>
      <c r="B150" s="27"/>
      <c r="C150" s="28" t="s">
        <v>940</v>
      </c>
      <c r="D150" s="28"/>
      <c r="E150" s="28"/>
      <c r="F150" s="29">
        <v>430.46</v>
      </c>
      <c r="G150" s="190"/>
      <c r="H150" s="3"/>
      <c r="I150" s="3"/>
    </row>
    <row r="151" spans="1:9" ht="14.4" outlineLevel="1" x14ac:dyDescent="0.3">
      <c r="A151" s="26"/>
      <c r="B151" s="27"/>
      <c r="C151" s="28" t="s">
        <v>941</v>
      </c>
      <c r="D151" s="28"/>
      <c r="E151" s="28"/>
      <c r="F151" s="29">
        <v>244.77</v>
      </c>
      <c r="G151" s="190"/>
      <c r="H151" s="3"/>
      <c r="I151" s="3"/>
    </row>
    <row r="152" spans="1:9" ht="14.4" outlineLevel="1" x14ac:dyDescent="0.3">
      <c r="A152" s="26"/>
      <c r="B152" s="27"/>
      <c r="C152" s="28" t="s">
        <v>917</v>
      </c>
      <c r="D152" s="28"/>
      <c r="E152" s="28"/>
      <c r="F152" s="29">
        <v>1226.94</v>
      </c>
      <c r="G152" s="190"/>
      <c r="H152" s="3"/>
      <c r="I152" s="3"/>
    </row>
    <row r="153" spans="1:9" ht="22.5" customHeight="1" outlineLevel="1" x14ac:dyDescent="0.3">
      <c r="A153" s="21">
        <v>11</v>
      </c>
      <c r="B153" s="22" t="s">
        <v>942</v>
      </c>
      <c r="C153" s="23" t="s">
        <v>943</v>
      </c>
      <c r="D153" s="33">
        <v>8.1199999999999994E-2</v>
      </c>
      <c r="E153" s="25">
        <v>665</v>
      </c>
      <c r="F153" s="25">
        <v>383.93</v>
      </c>
      <c r="G153" s="190"/>
      <c r="H153" s="3"/>
      <c r="I153" s="3"/>
    </row>
    <row r="154" spans="1:9" ht="45" customHeight="1" outlineLevel="1" x14ac:dyDescent="0.3">
      <c r="A154" s="21">
        <v>12</v>
      </c>
      <c r="B154" s="22" t="s">
        <v>944</v>
      </c>
      <c r="C154" s="23" t="s">
        <v>945</v>
      </c>
      <c r="D154" s="24">
        <v>0.11600000000000001</v>
      </c>
      <c r="E154" s="25">
        <v>8817.17</v>
      </c>
      <c r="F154" s="25">
        <v>19903.53</v>
      </c>
      <c r="G154" s="190"/>
      <c r="H154" s="3"/>
      <c r="I154" s="3"/>
    </row>
    <row r="155" spans="1:9" ht="22.5" customHeight="1" outlineLevel="1" x14ac:dyDescent="0.3">
      <c r="A155" s="21">
        <v>13</v>
      </c>
      <c r="B155" s="22" t="s">
        <v>946</v>
      </c>
      <c r="C155" s="23" t="s">
        <v>947</v>
      </c>
      <c r="D155" s="33">
        <v>3.6799999999999999E-2</v>
      </c>
      <c r="E155" s="25">
        <v>768.92</v>
      </c>
      <c r="F155" s="25">
        <v>1229.24</v>
      </c>
      <c r="G155" s="190"/>
      <c r="H155" s="3"/>
      <c r="I155" s="3"/>
    </row>
    <row r="156" spans="1:9" ht="14.4" outlineLevel="1" x14ac:dyDescent="0.3">
      <c r="A156" s="26"/>
      <c r="B156" s="27"/>
      <c r="C156" s="28" t="s">
        <v>948</v>
      </c>
      <c r="D156" s="28"/>
      <c r="E156" s="28"/>
      <c r="F156" s="29">
        <v>1242.3699999999999</v>
      </c>
      <c r="G156" s="190"/>
      <c r="H156" s="3"/>
      <c r="I156" s="3"/>
    </row>
    <row r="157" spans="1:9" ht="14.4" outlineLevel="1" x14ac:dyDescent="0.3">
      <c r="A157" s="26"/>
      <c r="B157" s="27"/>
      <c r="C157" s="28" t="s">
        <v>949</v>
      </c>
      <c r="D157" s="28"/>
      <c r="E157" s="28"/>
      <c r="F157" s="29">
        <v>706.45</v>
      </c>
      <c r="G157" s="190"/>
      <c r="H157" s="3"/>
      <c r="I157" s="3"/>
    </row>
    <row r="158" spans="1:9" ht="14.4" outlineLevel="1" x14ac:dyDescent="0.3">
      <c r="A158" s="26"/>
      <c r="B158" s="27"/>
      <c r="C158" s="28" t="s">
        <v>917</v>
      </c>
      <c r="D158" s="28"/>
      <c r="E158" s="28"/>
      <c r="F158" s="29">
        <v>3178.06</v>
      </c>
      <c r="G158" s="190"/>
      <c r="H158" s="3"/>
      <c r="I158" s="3"/>
    </row>
    <row r="159" spans="1:9" ht="56.25" customHeight="1" outlineLevel="1" x14ac:dyDescent="0.3">
      <c r="A159" s="21">
        <v>14</v>
      </c>
      <c r="B159" s="22" t="s">
        <v>950</v>
      </c>
      <c r="C159" s="23" t="s">
        <v>951</v>
      </c>
      <c r="D159" s="33">
        <v>3.6799999999999999E-2</v>
      </c>
      <c r="E159" s="25">
        <v>6800</v>
      </c>
      <c r="F159" s="25">
        <v>2524.92</v>
      </c>
      <c r="G159" s="190"/>
      <c r="H159" s="3"/>
      <c r="I159" s="3"/>
    </row>
    <row r="160" spans="1:9" ht="15" customHeight="1" outlineLevel="1" x14ac:dyDescent="0.3">
      <c r="A160" s="446" t="s">
        <v>952</v>
      </c>
      <c r="B160" s="447"/>
      <c r="C160" s="447"/>
      <c r="D160" s="447"/>
      <c r="E160" s="447"/>
      <c r="F160" s="448"/>
      <c r="G160" s="193"/>
      <c r="H160" s="58"/>
      <c r="I160" s="58"/>
    </row>
    <row r="161" spans="1:9" ht="33.75" customHeight="1" outlineLevel="1" x14ac:dyDescent="0.3">
      <c r="A161" s="61">
        <v>15</v>
      </c>
      <c r="B161" s="62" t="s">
        <v>953</v>
      </c>
      <c r="C161" s="63" t="s">
        <v>954</v>
      </c>
      <c r="D161" s="73">
        <v>5.4119999999999999</v>
      </c>
      <c r="E161" s="65">
        <v>2930.25</v>
      </c>
      <c r="F161" s="65">
        <v>287114.34999999998</v>
      </c>
      <c r="G161" s="193"/>
      <c r="H161" s="58"/>
      <c r="I161" s="58"/>
    </row>
    <row r="162" spans="1:9" ht="14.4" outlineLevel="1" x14ac:dyDescent="0.3">
      <c r="A162" s="66"/>
      <c r="B162" s="67"/>
      <c r="C162" s="68" t="s">
        <v>955</v>
      </c>
      <c r="D162" s="68"/>
      <c r="E162" s="68"/>
      <c r="F162" s="69">
        <v>176885.3</v>
      </c>
      <c r="G162" s="193"/>
      <c r="H162" s="58"/>
      <c r="I162" s="58"/>
    </row>
    <row r="163" spans="1:9" ht="14.4" outlineLevel="1" x14ac:dyDescent="0.2">
      <c r="A163" s="66"/>
      <c r="B163" s="67"/>
      <c r="C163" s="68" t="s">
        <v>956</v>
      </c>
      <c r="D163" s="68"/>
      <c r="E163" s="68"/>
      <c r="F163" s="69">
        <v>117923.54</v>
      </c>
      <c r="G163" s="193"/>
      <c r="H163" s="75" t="s">
        <v>1029</v>
      </c>
      <c r="I163" s="75" t="s">
        <v>1030</v>
      </c>
    </row>
    <row r="164" spans="1:9" ht="14.4" outlineLevel="1" x14ac:dyDescent="0.2">
      <c r="A164" s="66"/>
      <c r="B164" s="67"/>
      <c r="C164" s="68" t="s">
        <v>917</v>
      </c>
      <c r="D164" s="68"/>
      <c r="E164" s="68"/>
      <c r="F164" s="69">
        <v>581923.18999999994</v>
      </c>
      <c r="G164" s="193">
        <f>F164/D161/100*1.2*1.0224*1.0192</f>
        <v>1344.5265370943573</v>
      </c>
      <c r="H164" s="76">
        <f>G164+G169+G174+G180</f>
        <v>2221.0502401318026</v>
      </c>
      <c r="I164" s="76">
        <f>G165+G170+G176+G181</f>
        <v>3378.9346800336325</v>
      </c>
    </row>
    <row r="165" spans="1:9" ht="56.25" customHeight="1" outlineLevel="1" x14ac:dyDescent="0.3">
      <c r="A165" s="61">
        <v>16</v>
      </c>
      <c r="B165" s="62" t="s">
        <v>1031</v>
      </c>
      <c r="C165" s="63" t="s">
        <v>1032</v>
      </c>
      <c r="D165" s="74">
        <v>541.20000000000005</v>
      </c>
      <c r="E165" s="65">
        <v>226.28</v>
      </c>
      <c r="F165" s="65">
        <v>1339742.33</v>
      </c>
      <c r="G165" s="193">
        <f>F165/D165*1.2*1.0224*1.0192</f>
        <v>3095.45855279221</v>
      </c>
      <c r="H165" s="58"/>
      <c r="I165" s="58"/>
    </row>
    <row r="166" spans="1:9" ht="33.75" customHeight="1" outlineLevel="1" x14ac:dyDescent="0.3">
      <c r="A166" s="61">
        <v>17</v>
      </c>
      <c r="B166" s="62" t="s">
        <v>959</v>
      </c>
      <c r="C166" s="63" t="s">
        <v>960</v>
      </c>
      <c r="D166" s="64">
        <v>2.95</v>
      </c>
      <c r="E166" s="65">
        <v>1514.82</v>
      </c>
      <c r="F166" s="65">
        <v>59131.09</v>
      </c>
      <c r="G166" s="193"/>
      <c r="H166" s="58"/>
      <c r="I166" s="58"/>
    </row>
    <row r="167" spans="1:9" ht="14.4" outlineLevel="1" x14ac:dyDescent="0.3">
      <c r="A167" s="66"/>
      <c r="B167" s="67"/>
      <c r="C167" s="68" t="s">
        <v>961</v>
      </c>
      <c r="D167" s="68"/>
      <c r="E167" s="68"/>
      <c r="F167" s="69">
        <v>29196.02</v>
      </c>
      <c r="G167" s="193"/>
      <c r="H167" s="58" t="s">
        <v>899</v>
      </c>
      <c r="I167" s="58"/>
    </row>
    <row r="168" spans="1:9" ht="14.4" outlineLevel="1" x14ac:dyDescent="0.3">
      <c r="A168" s="66"/>
      <c r="B168" s="67"/>
      <c r="C168" s="68" t="s">
        <v>962</v>
      </c>
      <c r="D168" s="68"/>
      <c r="E168" s="68"/>
      <c r="F168" s="69">
        <v>19375.54</v>
      </c>
      <c r="G168" s="193"/>
      <c r="H168" s="58">
        <v>1.2</v>
      </c>
      <c r="I168" s="58"/>
    </row>
    <row r="169" spans="1:9" ht="14.4" outlineLevel="1" x14ac:dyDescent="0.3">
      <c r="A169" s="66"/>
      <c r="B169" s="67"/>
      <c r="C169" s="68" t="s">
        <v>917</v>
      </c>
      <c r="D169" s="68"/>
      <c r="E169" s="68"/>
      <c r="F169" s="69">
        <v>107702.65</v>
      </c>
      <c r="G169" s="193">
        <f>F169/D165*1.2*1.0224*1.0192</f>
        <v>248.84567848273167</v>
      </c>
      <c r="H169" s="58"/>
      <c r="I169" s="58"/>
    </row>
    <row r="170" spans="1:9" ht="22.5" customHeight="1" outlineLevel="1" x14ac:dyDescent="0.3">
      <c r="A170" s="61">
        <v>18</v>
      </c>
      <c r="B170" s="62" t="s">
        <v>963</v>
      </c>
      <c r="C170" s="63" t="s">
        <v>964</v>
      </c>
      <c r="D170" s="74">
        <v>47.1</v>
      </c>
      <c r="E170" s="65">
        <v>64.099999999999994</v>
      </c>
      <c r="F170" s="65">
        <v>10989.56</v>
      </c>
      <c r="G170" s="193">
        <f>F170/D165*1.2*1.0224*1.0192</f>
        <v>25.391246310343234</v>
      </c>
      <c r="H170" s="58"/>
      <c r="I170" s="58"/>
    </row>
    <row r="171" spans="1:9" ht="33.75" customHeight="1" outlineLevel="1" x14ac:dyDescent="0.3">
      <c r="A171" s="61">
        <v>19</v>
      </c>
      <c r="B171" s="62" t="s">
        <v>965</v>
      </c>
      <c r="C171" s="63" t="s">
        <v>966</v>
      </c>
      <c r="D171" s="73">
        <v>1.069</v>
      </c>
      <c r="E171" s="65">
        <v>7693.19</v>
      </c>
      <c r="F171" s="65">
        <v>110912.59</v>
      </c>
      <c r="G171" s="193"/>
      <c r="H171" s="58"/>
      <c r="I171" s="58"/>
    </row>
    <row r="172" spans="1:9" ht="14.4" outlineLevel="1" x14ac:dyDescent="0.3">
      <c r="A172" s="66"/>
      <c r="B172" s="67"/>
      <c r="C172" s="68" t="s">
        <v>967</v>
      </c>
      <c r="D172" s="68"/>
      <c r="E172" s="68"/>
      <c r="F172" s="69">
        <v>60552.07</v>
      </c>
      <c r="G172" s="193"/>
      <c r="H172" s="58"/>
      <c r="I172" s="58"/>
    </row>
    <row r="173" spans="1:9" ht="14.4" outlineLevel="1" x14ac:dyDescent="0.3">
      <c r="A173" s="66"/>
      <c r="B173" s="67"/>
      <c r="C173" s="68" t="s">
        <v>968</v>
      </c>
      <c r="D173" s="68"/>
      <c r="E173" s="68"/>
      <c r="F173" s="69">
        <v>31664.85</v>
      </c>
      <c r="G173" s="193"/>
      <c r="H173" s="58"/>
      <c r="I173" s="58"/>
    </row>
    <row r="174" spans="1:9" ht="14.4" outlineLevel="1" x14ac:dyDescent="0.3">
      <c r="A174" s="66"/>
      <c r="B174" s="67"/>
      <c r="C174" s="68" t="s">
        <v>917</v>
      </c>
      <c r="D174" s="68"/>
      <c r="E174" s="68"/>
      <c r="F174" s="69">
        <v>203129.51</v>
      </c>
      <c r="G174" s="193">
        <f>(F174-F175)/D165*1.2*1.0224*1.0192</f>
        <v>592.46965343701993</v>
      </c>
      <c r="H174" s="58"/>
      <c r="I174" s="58"/>
    </row>
    <row r="175" spans="1:9" ht="22.5" customHeight="1" outlineLevel="1" x14ac:dyDescent="0.3">
      <c r="A175" s="61">
        <v>20</v>
      </c>
      <c r="B175" s="62" t="s">
        <v>969</v>
      </c>
      <c r="C175" s="63" t="s">
        <v>970</v>
      </c>
      <c r="D175" s="72">
        <v>-0.60929999999999995</v>
      </c>
      <c r="E175" s="65">
        <v>11200</v>
      </c>
      <c r="F175" s="65">
        <v>-53296.69</v>
      </c>
      <c r="G175" s="193"/>
      <c r="H175" s="58"/>
      <c r="I175" s="58"/>
    </row>
    <row r="176" spans="1:9" ht="33.75" customHeight="1" outlineLevel="1" x14ac:dyDescent="0.3">
      <c r="A176" s="61">
        <v>21</v>
      </c>
      <c r="B176" s="62" t="s">
        <v>1033</v>
      </c>
      <c r="C176" s="63" t="s">
        <v>1034</v>
      </c>
      <c r="D176" s="74">
        <v>106.9</v>
      </c>
      <c r="E176" s="65">
        <v>138.66999999999999</v>
      </c>
      <c r="F176" s="65">
        <v>110141</v>
      </c>
      <c r="G176" s="193">
        <f>F176/D165*1.2*1.0224*1.0192</f>
        <v>254.47945685427939</v>
      </c>
      <c r="H176" s="58"/>
      <c r="I176" s="58"/>
    </row>
    <row r="177" spans="1:9" ht="45" customHeight="1" outlineLevel="1" x14ac:dyDescent="0.3">
      <c r="A177" s="61">
        <v>22</v>
      </c>
      <c r="B177" s="62" t="s">
        <v>985</v>
      </c>
      <c r="C177" s="63" t="s">
        <v>986</v>
      </c>
      <c r="D177" s="73">
        <v>0.20499999999999999</v>
      </c>
      <c r="E177" s="65">
        <v>2703.52</v>
      </c>
      <c r="F177" s="65">
        <v>12981.33</v>
      </c>
      <c r="G177" s="193"/>
      <c r="H177" s="58"/>
      <c r="I177" s="58"/>
    </row>
    <row r="178" spans="1:9" ht="14.4" outlineLevel="1" x14ac:dyDescent="0.3">
      <c r="A178" s="66"/>
      <c r="B178" s="67"/>
      <c r="C178" s="68" t="s">
        <v>987</v>
      </c>
      <c r="D178" s="68"/>
      <c r="E178" s="68"/>
      <c r="F178" s="69">
        <v>1440.43</v>
      </c>
      <c r="G178" s="193"/>
      <c r="H178" s="58"/>
      <c r="I178" s="58"/>
    </row>
    <row r="179" spans="1:9" ht="14.4" outlineLevel="1" x14ac:dyDescent="0.3">
      <c r="A179" s="66"/>
      <c r="B179" s="67"/>
      <c r="C179" s="68" t="s">
        <v>988</v>
      </c>
      <c r="D179" s="68"/>
      <c r="E179" s="68"/>
      <c r="F179" s="69">
        <v>816.74</v>
      </c>
      <c r="G179" s="193"/>
      <c r="H179" s="58"/>
      <c r="I179" s="58"/>
    </row>
    <row r="180" spans="1:9" ht="14.4" outlineLevel="1" x14ac:dyDescent="0.3">
      <c r="A180" s="66"/>
      <c r="B180" s="67"/>
      <c r="C180" s="68" t="s">
        <v>917</v>
      </c>
      <c r="D180" s="68"/>
      <c r="E180" s="68"/>
      <c r="F180" s="69">
        <v>15238.5</v>
      </c>
      <c r="G180" s="193">
        <f>F180/D165*1.2*1.0224*1.0192</f>
        <v>35.208371117694007</v>
      </c>
      <c r="H180" s="58"/>
      <c r="I180" s="58"/>
    </row>
    <row r="181" spans="1:9" ht="22.5" customHeight="1" outlineLevel="1" x14ac:dyDescent="0.3">
      <c r="A181" s="61">
        <v>23</v>
      </c>
      <c r="B181" s="62" t="s">
        <v>989</v>
      </c>
      <c r="C181" s="63" t="s">
        <v>990</v>
      </c>
      <c r="D181" s="64">
        <v>0.41</v>
      </c>
      <c r="E181" s="65">
        <v>200</v>
      </c>
      <c r="F181" s="65">
        <v>1560.46</v>
      </c>
      <c r="G181" s="193">
        <f>F181/D165*1.2*1.0224*1.0192</f>
        <v>3.6054240768000003</v>
      </c>
      <c r="H181" s="58"/>
      <c r="I181" s="58"/>
    </row>
    <row r="182" spans="1:9" ht="15" customHeight="1" outlineLevel="1" x14ac:dyDescent="0.3">
      <c r="A182" s="443" t="s">
        <v>991</v>
      </c>
      <c r="B182" s="444"/>
      <c r="C182" s="444"/>
      <c r="D182" s="444"/>
      <c r="E182" s="444"/>
      <c r="F182" s="445"/>
      <c r="G182" s="190"/>
      <c r="H182" s="3"/>
      <c r="I182" s="3"/>
    </row>
    <row r="183" spans="1:9" ht="45" customHeight="1" outlineLevel="1" x14ac:dyDescent="0.3">
      <c r="A183" s="21">
        <v>24</v>
      </c>
      <c r="B183" s="22" t="s">
        <v>922</v>
      </c>
      <c r="C183" s="23" t="s">
        <v>992</v>
      </c>
      <c r="D183" s="35">
        <v>2.1101100000000002</v>
      </c>
      <c r="E183" s="25">
        <v>516.54</v>
      </c>
      <c r="F183" s="25">
        <v>27063.73</v>
      </c>
      <c r="G183" s="190"/>
      <c r="H183" s="3"/>
      <c r="I183" s="3"/>
    </row>
    <row r="184" spans="1:9" ht="14.4" outlineLevel="1" x14ac:dyDescent="0.3">
      <c r="A184" s="26"/>
      <c r="B184" s="27"/>
      <c r="C184" s="28" t="s">
        <v>993</v>
      </c>
      <c r="D184" s="28"/>
      <c r="E184" s="28"/>
      <c r="F184" s="29">
        <v>17415.740000000002</v>
      </c>
      <c r="G184" s="190"/>
      <c r="H184" s="3"/>
      <c r="I184" s="3"/>
    </row>
    <row r="185" spans="1:9" ht="14.4" outlineLevel="1" x14ac:dyDescent="0.3">
      <c r="A185" s="26"/>
      <c r="B185" s="27"/>
      <c r="C185" s="28" t="s">
        <v>994</v>
      </c>
      <c r="D185" s="28"/>
      <c r="E185" s="28"/>
      <c r="F185" s="29">
        <v>11610.49</v>
      </c>
      <c r="G185" s="190"/>
      <c r="H185" s="3"/>
      <c r="I185" s="3"/>
    </row>
    <row r="186" spans="1:9" ht="14.4" outlineLevel="1" x14ac:dyDescent="0.3">
      <c r="A186" s="26"/>
      <c r="B186" s="27"/>
      <c r="C186" s="28" t="s">
        <v>917</v>
      </c>
      <c r="D186" s="28"/>
      <c r="E186" s="28"/>
      <c r="F186" s="29">
        <v>56089.96</v>
      </c>
      <c r="G186" s="190"/>
      <c r="H186" s="3"/>
      <c r="I186" s="3"/>
    </row>
    <row r="187" spans="1:9" ht="22.5" customHeight="1" outlineLevel="1" x14ac:dyDescent="0.3">
      <c r="A187" s="21">
        <v>25</v>
      </c>
      <c r="B187" s="22" t="s">
        <v>995</v>
      </c>
      <c r="C187" s="23" t="s">
        <v>996</v>
      </c>
      <c r="D187" s="31">
        <v>8</v>
      </c>
      <c r="E187" s="25">
        <v>322.33999999999997</v>
      </c>
      <c r="F187" s="25">
        <v>46381.42</v>
      </c>
      <c r="G187" s="190"/>
      <c r="H187" s="3"/>
      <c r="I187" s="3"/>
    </row>
    <row r="188" spans="1:9" ht="14.4" outlineLevel="1" x14ac:dyDescent="0.3">
      <c r="A188" s="26"/>
      <c r="B188" s="27"/>
      <c r="C188" s="28" t="s">
        <v>997</v>
      </c>
      <c r="D188" s="28"/>
      <c r="E188" s="28"/>
      <c r="F188" s="29">
        <v>35304.99</v>
      </c>
      <c r="G188" s="190"/>
      <c r="H188" s="3"/>
      <c r="I188" s="3"/>
    </row>
    <row r="189" spans="1:9" ht="14.4" outlineLevel="1" x14ac:dyDescent="0.3">
      <c r="A189" s="26"/>
      <c r="B189" s="27"/>
      <c r="C189" s="28" t="s">
        <v>998</v>
      </c>
      <c r="D189" s="28"/>
      <c r="E189" s="28"/>
      <c r="F189" s="29">
        <v>20174.28</v>
      </c>
      <c r="G189" s="190"/>
      <c r="H189" s="3"/>
      <c r="I189" s="3"/>
    </row>
    <row r="190" spans="1:9" ht="14.4" outlineLevel="1" x14ac:dyDescent="0.3">
      <c r="A190" s="26"/>
      <c r="B190" s="27"/>
      <c r="C190" s="28" t="s">
        <v>917</v>
      </c>
      <c r="D190" s="28"/>
      <c r="E190" s="28"/>
      <c r="F190" s="29">
        <v>101860.69</v>
      </c>
      <c r="G190" s="190"/>
      <c r="H190" s="3"/>
      <c r="I190" s="3"/>
    </row>
    <row r="191" spans="1:9" ht="22.5" customHeight="1" outlineLevel="1" x14ac:dyDescent="0.3">
      <c r="A191" s="21">
        <v>26</v>
      </c>
      <c r="B191" s="22" t="s">
        <v>999</v>
      </c>
      <c r="C191" s="23" t="s">
        <v>1000</v>
      </c>
      <c r="D191" s="32">
        <v>5.3</v>
      </c>
      <c r="E191" s="25">
        <v>262.07</v>
      </c>
      <c r="F191" s="25">
        <v>26099.41</v>
      </c>
      <c r="G191" s="190"/>
      <c r="H191" s="3"/>
      <c r="I191" s="3"/>
    </row>
    <row r="192" spans="1:9" ht="14.4" outlineLevel="1" x14ac:dyDescent="0.3">
      <c r="A192" s="26"/>
      <c r="B192" s="27"/>
      <c r="C192" s="28" t="s">
        <v>1001</v>
      </c>
      <c r="D192" s="28"/>
      <c r="E192" s="28"/>
      <c r="F192" s="29">
        <v>21181.17</v>
      </c>
      <c r="G192" s="190"/>
      <c r="H192" s="3"/>
      <c r="I192" s="3"/>
    </row>
    <row r="193" spans="1:9" ht="14.4" outlineLevel="1" x14ac:dyDescent="0.3">
      <c r="A193" s="26"/>
      <c r="B193" s="27"/>
      <c r="C193" s="28" t="s">
        <v>1002</v>
      </c>
      <c r="D193" s="28"/>
      <c r="E193" s="28"/>
      <c r="F193" s="29">
        <v>12103.53</v>
      </c>
      <c r="G193" s="190"/>
      <c r="H193" s="3"/>
      <c r="I193" s="3"/>
    </row>
    <row r="194" spans="1:9" ht="14.4" outlineLevel="1" x14ac:dyDescent="0.3">
      <c r="A194" s="26"/>
      <c r="B194" s="27"/>
      <c r="C194" s="28" t="s">
        <v>917</v>
      </c>
      <c r="D194" s="28"/>
      <c r="E194" s="28"/>
      <c r="F194" s="29">
        <v>59384.11</v>
      </c>
      <c r="G194" s="190"/>
      <c r="H194" s="3"/>
      <c r="I194" s="3"/>
    </row>
    <row r="195" spans="1:9" ht="22.5" customHeight="1" outlineLevel="1" x14ac:dyDescent="0.3">
      <c r="A195" s="21">
        <v>27</v>
      </c>
      <c r="B195" s="22" t="s">
        <v>1003</v>
      </c>
      <c r="C195" s="23" t="s">
        <v>1004</v>
      </c>
      <c r="D195" s="24">
        <v>1.2999999999999999E-2</v>
      </c>
      <c r="E195" s="25">
        <v>1859.1</v>
      </c>
      <c r="F195" s="25">
        <v>570.96</v>
      </c>
      <c r="G195" s="190"/>
      <c r="H195" s="3"/>
      <c r="I195" s="3"/>
    </row>
    <row r="196" spans="1:9" ht="14.4" outlineLevel="1" x14ac:dyDescent="0.3">
      <c r="A196" s="26"/>
      <c r="B196" s="27"/>
      <c r="C196" s="28" t="s">
        <v>1005</v>
      </c>
      <c r="D196" s="28"/>
      <c r="E196" s="28"/>
      <c r="F196" s="29">
        <v>392.29</v>
      </c>
      <c r="G196" s="190"/>
      <c r="H196" s="3"/>
      <c r="I196" s="3"/>
    </row>
    <row r="197" spans="1:9" ht="14.4" outlineLevel="1" x14ac:dyDescent="0.3">
      <c r="A197" s="26"/>
      <c r="B197" s="27"/>
      <c r="C197" s="28" t="s">
        <v>1006</v>
      </c>
      <c r="D197" s="28"/>
      <c r="E197" s="28"/>
      <c r="F197" s="29">
        <v>207.68</v>
      </c>
      <c r="G197" s="190"/>
      <c r="H197" s="3"/>
      <c r="I197" s="3"/>
    </row>
    <row r="198" spans="1:9" ht="14.4" outlineLevel="1" x14ac:dyDescent="0.3">
      <c r="A198" s="26"/>
      <c r="B198" s="27"/>
      <c r="C198" s="28" t="s">
        <v>917</v>
      </c>
      <c r="D198" s="28"/>
      <c r="E198" s="28"/>
      <c r="F198" s="29">
        <v>1170.93</v>
      </c>
      <c r="G198" s="190"/>
      <c r="H198" s="3"/>
      <c r="I198" s="3"/>
    </row>
    <row r="199" spans="1:9" ht="15" customHeight="1" outlineLevel="1" x14ac:dyDescent="0.3">
      <c r="A199" s="435" t="s">
        <v>1007</v>
      </c>
      <c r="B199" s="436"/>
      <c r="C199" s="436"/>
      <c r="D199" s="436"/>
      <c r="E199" s="437"/>
      <c r="F199" s="36">
        <v>5381175.8700000001</v>
      </c>
      <c r="G199" s="190"/>
      <c r="H199" s="3"/>
      <c r="I199" s="3"/>
    </row>
    <row r="200" spans="1:9" ht="14.4" outlineLevel="1" x14ac:dyDescent="0.3">
      <c r="A200" s="435" t="s">
        <v>1008</v>
      </c>
      <c r="B200" s="436"/>
      <c r="C200" s="436"/>
      <c r="D200" s="436"/>
      <c r="E200" s="437"/>
      <c r="F200" s="36">
        <v>595945.43999999994</v>
      </c>
      <c r="G200" s="190"/>
      <c r="H200" s="3"/>
      <c r="I200" s="3"/>
    </row>
    <row r="201" spans="1:9" ht="14.4" outlineLevel="1" x14ac:dyDescent="0.3">
      <c r="A201" s="435" t="s">
        <v>1009</v>
      </c>
      <c r="B201" s="436"/>
      <c r="C201" s="436"/>
      <c r="D201" s="436"/>
      <c r="E201" s="437"/>
      <c r="F201" s="36">
        <v>382430.02</v>
      </c>
      <c r="G201" s="190"/>
      <c r="H201" s="3"/>
      <c r="I201" s="3"/>
    </row>
    <row r="202" spans="1:9" ht="15" customHeight="1" outlineLevel="1" x14ac:dyDescent="0.3">
      <c r="A202" s="435" t="s">
        <v>1010</v>
      </c>
      <c r="B202" s="436"/>
      <c r="C202" s="436"/>
      <c r="D202" s="436"/>
      <c r="E202" s="437"/>
      <c r="F202" s="36">
        <v>6359551.3300000001</v>
      </c>
      <c r="G202" s="190"/>
      <c r="H202" s="3"/>
      <c r="I202" s="3"/>
    </row>
    <row r="203" spans="1:9" ht="14.4" outlineLevel="1" x14ac:dyDescent="0.3">
      <c r="A203" s="432" t="s">
        <v>1011</v>
      </c>
      <c r="B203" s="433"/>
      <c r="C203" s="433"/>
      <c r="D203" s="433"/>
      <c r="E203" s="433"/>
      <c r="F203" s="434"/>
      <c r="G203" s="190"/>
      <c r="H203" s="3"/>
      <c r="I203" s="3"/>
    </row>
    <row r="204" spans="1:9" ht="15" customHeight="1" outlineLevel="1" x14ac:dyDescent="0.3">
      <c r="A204" s="443" t="s">
        <v>1012</v>
      </c>
      <c r="B204" s="444"/>
      <c r="C204" s="444"/>
      <c r="D204" s="444"/>
      <c r="E204" s="444"/>
      <c r="F204" s="445"/>
      <c r="G204" s="190"/>
      <c r="H204" s="3"/>
      <c r="I204" s="3"/>
    </row>
    <row r="205" spans="1:9" ht="45" customHeight="1" outlineLevel="1" x14ac:dyDescent="0.3">
      <c r="A205" s="21">
        <v>28</v>
      </c>
      <c r="B205" s="22" t="s">
        <v>1013</v>
      </c>
      <c r="C205" s="23" t="s">
        <v>1014</v>
      </c>
      <c r="D205" s="30">
        <v>35.840000000000003</v>
      </c>
      <c r="E205" s="25">
        <v>3.28</v>
      </c>
      <c r="F205" s="25">
        <v>2650.87</v>
      </c>
      <c r="G205" s="190"/>
      <c r="H205" s="3"/>
      <c r="I205" s="3"/>
    </row>
    <row r="206" spans="1:9" ht="45" customHeight="1" outlineLevel="1" x14ac:dyDescent="0.3">
      <c r="A206" s="21">
        <v>29</v>
      </c>
      <c r="B206" s="22" t="s">
        <v>1015</v>
      </c>
      <c r="C206" s="23" t="s">
        <v>1016</v>
      </c>
      <c r="D206" s="30">
        <v>35.840000000000003</v>
      </c>
      <c r="E206" s="25">
        <v>50.78</v>
      </c>
      <c r="F206" s="25">
        <v>20747.490000000002</v>
      </c>
      <c r="G206" s="190"/>
      <c r="H206" s="3"/>
      <c r="I206" s="3"/>
    </row>
    <row r="207" spans="1:9" ht="14.4" outlineLevel="1" x14ac:dyDescent="0.3">
      <c r="A207" s="443" t="s">
        <v>1017</v>
      </c>
      <c r="B207" s="444"/>
      <c r="C207" s="444"/>
      <c r="D207" s="444"/>
      <c r="E207" s="444"/>
      <c r="F207" s="445"/>
      <c r="G207" s="190"/>
      <c r="H207" s="3"/>
      <c r="I207" s="3"/>
    </row>
    <row r="208" spans="1:9" ht="33.75" customHeight="1" outlineLevel="1" x14ac:dyDescent="0.3">
      <c r="A208" s="21">
        <v>30</v>
      </c>
      <c r="B208" s="22" t="s">
        <v>1018</v>
      </c>
      <c r="C208" s="23" t="s">
        <v>1019</v>
      </c>
      <c r="D208" s="30">
        <v>2.11</v>
      </c>
      <c r="E208" s="25">
        <v>17.95</v>
      </c>
      <c r="F208" s="25">
        <v>1339.62</v>
      </c>
      <c r="G208" s="190"/>
      <c r="H208" s="3"/>
      <c r="I208" s="3"/>
    </row>
    <row r="209" spans="1:9" ht="45" customHeight="1" outlineLevel="1" x14ac:dyDescent="0.3">
      <c r="A209" s="21">
        <v>31</v>
      </c>
      <c r="B209" s="22" t="s">
        <v>1020</v>
      </c>
      <c r="C209" s="23" t="s">
        <v>1021</v>
      </c>
      <c r="D209" s="30">
        <v>2.11</v>
      </c>
      <c r="E209" s="25">
        <v>2.91</v>
      </c>
      <c r="F209" s="25">
        <v>70</v>
      </c>
      <c r="G209" s="190"/>
      <c r="H209" s="3"/>
      <c r="I209" s="3"/>
    </row>
    <row r="210" spans="1:9" ht="15" customHeight="1" outlineLevel="1" x14ac:dyDescent="0.3">
      <c r="A210" s="435" t="s">
        <v>1007</v>
      </c>
      <c r="B210" s="436"/>
      <c r="C210" s="436"/>
      <c r="D210" s="436"/>
      <c r="E210" s="437"/>
      <c r="F210" s="36">
        <v>24807.98</v>
      </c>
      <c r="G210" s="190"/>
      <c r="H210" s="3"/>
      <c r="I210" s="3"/>
    </row>
    <row r="211" spans="1:9" ht="15" customHeight="1" outlineLevel="1" x14ac:dyDescent="0.3">
      <c r="A211" s="435" t="s">
        <v>1022</v>
      </c>
      <c r="B211" s="436"/>
      <c r="C211" s="436"/>
      <c r="D211" s="436"/>
      <c r="E211" s="437"/>
      <c r="F211" s="36">
        <v>24807.98</v>
      </c>
      <c r="G211" s="190"/>
      <c r="H211" s="3"/>
      <c r="I211" s="3"/>
    </row>
    <row r="212" spans="1:9" ht="15" customHeight="1" outlineLevel="1" x14ac:dyDescent="0.3">
      <c r="A212" s="435" t="s">
        <v>1023</v>
      </c>
      <c r="B212" s="436"/>
      <c r="C212" s="436"/>
      <c r="D212" s="436"/>
      <c r="E212" s="437"/>
      <c r="F212" s="36">
        <v>5405983.8499999996</v>
      </c>
      <c r="G212" s="190"/>
      <c r="H212" s="3"/>
      <c r="I212" s="3"/>
    </row>
    <row r="213" spans="1:9" ht="14.4" outlineLevel="1" x14ac:dyDescent="0.3">
      <c r="A213" s="435" t="s">
        <v>1008</v>
      </c>
      <c r="B213" s="436"/>
      <c r="C213" s="436"/>
      <c r="D213" s="436"/>
      <c r="E213" s="437"/>
      <c r="F213" s="36">
        <v>595945.43999999994</v>
      </c>
      <c r="G213" s="190"/>
      <c r="H213" s="3"/>
      <c r="I213" s="3"/>
    </row>
    <row r="214" spans="1:9" ht="14.4" outlineLevel="1" x14ac:dyDescent="0.3">
      <c r="A214" s="435" t="s">
        <v>1009</v>
      </c>
      <c r="B214" s="436"/>
      <c r="C214" s="436"/>
      <c r="D214" s="436"/>
      <c r="E214" s="437"/>
      <c r="F214" s="36">
        <v>382430.02</v>
      </c>
      <c r="G214" s="190"/>
      <c r="H214" s="3"/>
      <c r="I214" s="3"/>
    </row>
    <row r="215" spans="1:9" ht="14.4" outlineLevel="1" x14ac:dyDescent="0.3">
      <c r="A215" s="435" t="s">
        <v>1024</v>
      </c>
      <c r="B215" s="436"/>
      <c r="C215" s="436"/>
      <c r="D215" s="436"/>
      <c r="E215" s="437"/>
      <c r="F215" s="36">
        <v>6384359.3099999996</v>
      </c>
      <c r="G215" s="190"/>
      <c r="H215" s="3"/>
      <c r="I215" s="3"/>
    </row>
    <row r="216" spans="1:9" outlineLevel="1" x14ac:dyDescent="0.2">
      <c r="A216" s="38"/>
      <c r="B216" s="38"/>
      <c r="C216" s="38"/>
      <c r="D216" s="38"/>
      <c r="E216" s="38"/>
      <c r="F216" s="38"/>
      <c r="G216" s="192"/>
      <c r="H216" s="38"/>
      <c r="I216" s="38"/>
    </row>
    <row r="217" spans="1:9" ht="14.4" outlineLevel="1" x14ac:dyDescent="0.3">
      <c r="A217" s="3"/>
      <c r="B217" s="3"/>
      <c r="C217" s="3"/>
      <c r="D217" s="3"/>
      <c r="E217" s="3"/>
      <c r="F217" s="3"/>
      <c r="G217" s="190"/>
      <c r="H217" s="3"/>
      <c r="I217" s="3"/>
    </row>
    <row r="218" spans="1:9" outlineLevel="1" x14ac:dyDescent="0.2">
      <c r="A218" s="41" t="s">
        <v>1025</v>
      </c>
      <c r="B218" s="428"/>
      <c r="C218" s="428"/>
      <c r="D218" s="428"/>
      <c r="E218" s="428"/>
      <c r="F218" s="428"/>
      <c r="G218" s="186"/>
      <c r="H218" s="10"/>
      <c r="I218" s="10"/>
    </row>
    <row r="219" spans="1:9" outlineLevel="1" x14ac:dyDescent="0.2">
      <c r="A219" s="4"/>
      <c r="B219" s="427" t="s">
        <v>1027</v>
      </c>
      <c r="C219" s="427"/>
      <c r="D219" s="427"/>
      <c r="E219" s="427"/>
      <c r="F219" s="427"/>
      <c r="G219" s="186"/>
      <c r="H219" s="10"/>
      <c r="I219" s="10"/>
    </row>
    <row r="220" spans="1:9" outlineLevel="1" x14ac:dyDescent="0.2">
      <c r="A220" s="41" t="s">
        <v>1028</v>
      </c>
      <c r="B220" s="428"/>
      <c r="C220" s="428"/>
      <c r="D220" s="428"/>
      <c r="E220" s="428"/>
      <c r="F220" s="428"/>
      <c r="G220" s="186"/>
      <c r="H220" s="10"/>
      <c r="I220" s="10"/>
    </row>
    <row r="221" spans="1:9" outlineLevel="1" x14ac:dyDescent="0.2">
      <c r="A221" s="10"/>
      <c r="B221" s="427" t="s">
        <v>1027</v>
      </c>
      <c r="C221" s="427"/>
      <c r="D221" s="427"/>
      <c r="E221" s="427"/>
      <c r="F221" s="427"/>
      <c r="G221" s="186"/>
      <c r="H221" s="10"/>
      <c r="I221" s="10"/>
    </row>
    <row r="222" spans="1:9" ht="14.4" outlineLevel="1" x14ac:dyDescent="0.3">
      <c r="A222" s="3"/>
      <c r="B222" s="3"/>
      <c r="C222" s="3"/>
      <c r="D222" s="3"/>
      <c r="E222" s="3"/>
      <c r="F222" s="3"/>
    </row>
    <row r="223" spans="1:9" ht="17.399999999999999" x14ac:dyDescent="0.3">
      <c r="A223" s="438" t="s">
        <v>1035</v>
      </c>
      <c r="B223" s="438"/>
      <c r="C223" s="438"/>
      <c r="D223" s="438"/>
      <c r="E223" s="438"/>
      <c r="F223" s="438"/>
    </row>
    <row r="224" spans="1:9" x14ac:dyDescent="0.2">
      <c r="A224" s="6"/>
      <c r="B224" s="6"/>
      <c r="C224" s="6"/>
      <c r="D224" s="6"/>
      <c r="E224" s="6"/>
      <c r="F224" s="6"/>
    </row>
    <row r="225" spans="1:6" ht="12.75" customHeight="1" x14ac:dyDescent="0.25">
      <c r="A225" s="439" t="s">
        <v>1036</v>
      </c>
      <c r="B225" s="439"/>
      <c r="C225" s="439"/>
      <c r="D225" s="439"/>
      <c r="E225" s="439"/>
      <c r="F225" s="439"/>
    </row>
    <row r="226" spans="1:6" x14ac:dyDescent="0.2">
      <c r="A226" s="440" t="s">
        <v>903</v>
      </c>
      <c r="B226" s="440"/>
      <c r="C226" s="440"/>
      <c r="D226" s="440"/>
      <c r="E226" s="440"/>
      <c r="F226" s="440"/>
    </row>
    <row r="227" spans="1:6" outlineLevel="1" x14ac:dyDescent="0.2">
      <c r="A227" s="9"/>
      <c r="B227" s="9"/>
      <c r="C227" s="9"/>
      <c r="D227" s="9"/>
      <c r="E227" s="9"/>
      <c r="F227" s="9"/>
    </row>
    <row r="228" spans="1:6" ht="14.4" outlineLevel="1" x14ac:dyDescent="0.3">
      <c r="A228" s="10" t="s">
        <v>904</v>
      </c>
      <c r="B228" s="10"/>
      <c r="C228" s="11"/>
      <c r="D228" s="12"/>
      <c r="E228" s="12"/>
      <c r="F228" s="3"/>
    </row>
    <row r="229" spans="1:6" ht="14.4" outlineLevel="1" x14ac:dyDescent="0.3">
      <c r="A229" s="10"/>
      <c r="B229" s="10"/>
      <c r="C229" s="3"/>
      <c r="D229" s="15"/>
      <c r="E229" s="16"/>
      <c r="F229" s="3"/>
    </row>
    <row r="230" spans="1:6" ht="14.4" outlineLevel="1" x14ac:dyDescent="0.3">
      <c r="A230" s="18"/>
      <c r="B230" s="3"/>
      <c r="C230" s="3"/>
      <c r="D230" s="3"/>
      <c r="E230" s="3"/>
      <c r="F230" s="3"/>
    </row>
    <row r="231" spans="1:6" ht="11.25" customHeight="1" outlineLevel="1" x14ac:dyDescent="0.2">
      <c r="A231" s="441" t="s">
        <v>906</v>
      </c>
      <c r="B231" s="441" t="s">
        <v>907</v>
      </c>
      <c r="C231" s="441" t="s">
        <v>908</v>
      </c>
      <c r="D231" s="441" t="s">
        <v>909</v>
      </c>
      <c r="E231" s="441" t="s">
        <v>910</v>
      </c>
      <c r="F231" s="441" t="s">
        <v>911</v>
      </c>
    </row>
    <row r="232" spans="1:6" ht="11.25" customHeight="1" outlineLevel="1" x14ac:dyDescent="0.2">
      <c r="A232" s="442"/>
      <c r="B232" s="442"/>
      <c r="C232" s="442"/>
      <c r="D232" s="442"/>
      <c r="E232" s="442"/>
      <c r="F232" s="442"/>
    </row>
    <row r="233" spans="1:6" ht="11.4" outlineLevel="1" x14ac:dyDescent="0.2">
      <c r="A233" s="19">
        <v>1</v>
      </c>
      <c r="B233" s="19">
        <v>2</v>
      </c>
      <c r="C233" s="429">
        <v>3</v>
      </c>
      <c r="D233" s="430"/>
      <c r="E233" s="431"/>
      <c r="F233" s="19">
        <v>4</v>
      </c>
    </row>
    <row r="234" spans="1:6" ht="12.75" customHeight="1" outlineLevel="1" x14ac:dyDescent="0.2">
      <c r="A234" s="432" t="s">
        <v>1037</v>
      </c>
      <c r="B234" s="433"/>
      <c r="C234" s="433"/>
      <c r="D234" s="433"/>
      <c r="E234" s="433"/>
      <c r="F234" s="434"/>
    </row>
    <row r="235" spans="1:6" ht="33.75" customHeight="1" outlineLevel="1" x14ac:dyDescent="0.2">
      <c r="A235" s="21">
        <v>1</v>
      </c>
      <c r="B235" s="22" t="s">
        <v>1038</v>
      </c>
      <c r="C235" s="23" t="s">
        <v>1039</v>
      </c>
      <c r="D235" s="33">
        <v>0.41909999999999997</v>
      </c>
      <c r="E235" s="25">
        <v>1629.76</v>
      </c>
      <c r="F235" s="25">
        <v>22251.23</v>
      </c>
    </row>
    <row r="236" spans="1:6" outlineLevel="1" x14ac:dyDescent="0.2">
      <c r="A236" s="26"/>
      <c r="B236" s="27"/>
      <c r="C236" s="28" t="s">
        <v>1040</v>
      </c>
      <c r="D236" s="28"/>
      <c r="E236" s="28"/>
      <c r="F236" s="29">
        <v>17944.82</v>
      </c>
    </row>
    <row r="237" spans="1:6" outlineLevel="1" x14ac:dyDescent="0.2">
      <c r="A237" s="26"/>
      <c r="B237" s="27"/>
      <c r="C237" s="28" t="s">
        <v>1041</v>
      </c>
      <c r="D237" s="28"/>
      <c r="E237" s="28"/>
      <c r="F237" s="29">
        <v>11963.21</v>
      </c>
    </row>
    <row r="238" spans="1:6" outlineLevel="1" x14ac:dyDescent="0.2">
      <c r="A238" s="26"/>
      <c r="B238" s="27"/>
      <c r="C238" s="28" t="s">
        <v>917</v>
      </c>
      <c r="D238" s="28"/>
      <c r="E238" s="28"/>
      <c r="F238" s="29">
        <v>52159.26</v>
      </c>
    </row>
    <row r="239" spans="1:6" ht="33.75" customHeight="1" outlineLevel="1" x14ac:dyDescent="0.2">
      <c r="A239" s="21">
        <v>2</v>
      </c>
      <c r="B239" s="22" t="s">
        <v>926</v>
      </c>
      <c r="C239" s="23" t="s">
        <v>927</v>
      </c>
      <c r="D239" s="33">
        <v>0.41909999999999997</v>
      </c>
      <c r="E239" s="25">
        <v>12990.48</v>
      </c>
      <c r="F239" s="25">
        <v>56838.6</v>
      </c>
    </row>
    <row r="240" spans="1:6" ht="33.75" customHeight="1" outlineLevel="1" x14ac:dyDescent="0.2">
      <c r="A240" s="21">
        <v>3</v>
      </c>
      <c r="B240" s="22" t="s">
        <v>1042</v>
      </c>
      <c r="C240" s="23" t="s">
        <v>1043</v>
      </c>
      <c r="D240" s="30">
        <v>0.76</v>
      </c>
      <c r="E240" s="25">
        <v>360</v>
      </c>
      <c r="F240" s="25">
        <v>2251.73</v>
      </c>
    </row>
    <row r="241" spans="1:6" ht="33.75" customHeight="1" outlineLevel="1" x14ac:dyDescent="0.2">
      <c r="A241" s="21">
        <v>4</v>
      </c>
      <c r="B241" s="22" t="s">
        <v>1044</v>
      </c>
      <c r="C241" s="23" t="s">
        <v>1045</v>
      </c>
      <c r="D241" s="30">
        <v>0.05</v>
      </c>
      <c r="E241" s="25">
        <v>622.48</v>
      </c>
      <c r="F241" s="25">
        <v>310.99</v>
      </c>
    </row>
    <row r="242" spans="1:6" outlineLevel="1" x14ac:dyDescent="0.2">
      <c r="A242" s="26"/>
      <c r="B242" s="27"/>
      <c r="C242" s="28" t="s">
        <v>1046</v>
      </c>
      <c r="D242" s="28"/>
      <c r="E242" s="28"/>
      <c r="F242" s="29">
        <v>88.87</v>
      </c>
    </row>
    <row r="243" spans="1:6" outlineLevel="1" x14ac:dyDescent="0.2">
      <c r="A243" s="26"/>
      <c r="B243" s="27"/>
      <c r="C243" s="28" t="s">
        <v>1047</v>
      </c>
      <c r="D243" s="28"/>
      <c r="E243" s="28"/>
      <c r="F243" s="29">
        <v>51.27</v>
      </c>
    </row>
    <row r="244" spans="1:6" outlineLevel="1" x14ac:dyDescent="0.2">
      <c r="A244" s="26"/>
      <c r="B244" s="27"/>
      <c r="C244" s="28" t="s">
        <v>917</v>
      </c>
      <c r="D244" s="28"/>
      <c r="E244" s="28"/>
      <c r="F244" s="29">
        <v>451.13</v>
      </c>
    </row>
    <row r="245" spans="1:6" ht="22.5" customHeight="1" outlineLevel="1" x14ac:dyDescent="0.2">
      <c r="A245" s="21">
        <v>5</v>
      </c>
      <c r="B245" s="22" t="s">
        <v>1048</v>
      </c>
      <c r="C245" s="23" t="s">
        <v>1049</v>
      </c>
      <c r="D245" s="30">
        <v>0.05</v>
      </c>
      <c r="E245" s="25">
        <v>1650.5</v>
      </c>
      <c r="F245" s="25">
        <v>2061.02</v>
      </c>
    </row>
    <row r="246" spans="1:6" outlineLevel="1" x14ac:dyDescent="0.2">
      <c r="A246" s="26"/>
      <c r="B246" s="27"/>
      <c r="C246" s="28" t="s">
        <v>1050</v>
      </c>
      <c r="D246" s="28"/>
      <c r="E246" s="28"/>
      <c r="F246" s="29">
        <v>1722.29</v>
      </c>
    </row>
    <row r="247" spans="1:6" outlineLevel="1" x14ac:dyDescent="0.2">
      <c r="A247" s="26"/>
      <c r="B247" s="27"/>
      <c r="C247" s="28" t="s">
        <v>1051</v>
      </c>
      <c r="D247" s="28"/>
      <c r="E247" s="28"/>
      <c r="F247" s="29">
        <v>986.56</v>
      </c>
    </row>
    <row r="248" spans="1:6" outlineLevel="1" x14ac:dyDescent="0.2">
      <c r="A248" s="26"/>
      <c r="B248" s="27"/>
      <c r="C248" s="28" t="s">
        <v>917</v>
      </c>
      <c r="D248" s="28"/>
      <c r="E248" s="28"/>
      <c r="F248" s="29">
        <v>4769.87</v>
      </c>
    </row>
    <row r="249" spans="1:6" ht="22.5" customHeight="1" outlineLevel="1" x14ac:dyDescent="0.2">
      <c r="A249" s="21">
        <v>6</v>
      </c>
      <c r="B249" s="22" t="s">
        <v>942</v>
      </c>
      <c r="C249" s="23" t="s">
        <v>1052</v>
      </c>
      <c r="D249" s="24">
        <v>5.1999999999999998E-2</v>
      </c>
      <c r="E249" s="25">
        <v>665</v>
      </c>
      <c r="F249" s="25">
        <v>245.86</v>
      </c>
    </row>
    <row r="250" spans="1:6" ht="33.75" customHeight="1" outlineLevel="1" x14ac:dyDescent="0.2">
      <c r="A250" s="21">
        <v>7</v>
      </c>
      <c r="B250" s="22" t="s">
        <v>1053</v>
      </c>
      <c r="C250" s="23" t="s">
        <v>1054</v>
      </c>
      <c r="D250" s="30">
        <v>0.16</v>
      </c>
      <c r="E250" s="25">
        <v>347.67</v>
      </c>
      <c r="F250" s="25">
        <v>953.16</v>
      </c>
    </row>
    <row r="251" spans="1:6" outlineLevel="1" x14ac:dyDescent="0.2">
      <c r="A251" s="26"/>
      <c r="B251" s="27"/>
      <c r="C251" s="28" t="s">
        <v>1055</v>
      </c>
      <c r="D251" s="28"/>
      <c r="E251" s="28"/>
      <c r="F251" s="29">
        <v>367.06</v>
      </c>
    </row>
    <row r="252" spans="1:6" outlineLevel="1" x14ac:dyDescent="0.2">
      <c r="A252" s="26"/>
      <c r="B252" s="27"/>
      <c r="C252" s="28" t="s">
        <v>1056</v>
      </c>
      <c r="D252" s="28"/>
      <c r="E252" s="28"/>
      <c r="F252" s="29">
        <v>199.15</v>
      </c>
    </row>
    <row r="253" spans="1:6" outlineLevel="1" x14ac:dyDescent="0.2">
      <c r="A253" s="26"/>
      <c r="B253" s="27"/>
      <c r="C253" s="28" t="s">
        <v>917</v>
      </c>
      <c r="D253" s="28"/>
      <c r="E253" s="28"/>
      <c r="F253" s="29">
        <v>1519.37</v>
      </c>
    </row>
    <row r="254" spans="1:6" ht="11.25" customHeight="1" outlineLevel="1" x14ac:dyDescent="0.2">
      <c r="A254" s="435" t="s">
        <v>1007</v>
      </c>
      <c r="B254" s="436"/>
      <c r="C254" s="436"/>
      <c r="D254" s="436"/>
      <c r="E254" s="437"/>
      <c r="F254" s="36">
        <v>84912.59</v>
      </c>
    </row>
    <row r="255" spans="1:6" outlineLevel="1" x14ac:dyDescent="0.2">
      <c r="A255" s="435" t="s">
        <v>1008</v>
      </c>
      <c r="B255" s="436"/>
      <c r="C255" s="436"/>
      <c r="D255" s="436"/>
      <c r="E255" s="437"/>
      <c r="F255" s="36">
        <v>20123.04</v>
      </c>
    </row>
    <row r="256" spans="1:6" outlineLevel="1" x14ac:dyDescent="0.2">
      <c r="A256" s="435" t="s">
        <v>1009</v>
      </c>
      <c r="B256" s="436"/>
      <c r="C256" s="436"/>
      <c r="D256" s="436"/>
      <c r="E256" s="437"/>
      <c r="F256" s="36">
        <v>13200.19</v>
      </c>
    </row>
    <row r="257" spans="1:6" ht="11.25" customHeight="1" outlineLevel="1" x14ac:dyDescent="0.2">
      <c r="A257" s="435" t="s">
        <v>1057</v>
      </c>
      <c r="B257" s="436"/>
      <c r="C257" s="436"/>
      <c r="D257" s="436"/>
      <c r="E257" s="437"/>
      <c r="F257" s="36">
        <v>118235.82</v>
      </c>
    </row>
    <row r="258" spans="1:6" ht="12.75" customHeight="1" outlineLevel="1" x14ac:dyDescent="0.2">
      <c r="A258" s="432" t="s">
        <v>1058</v>
      </c>
      <c r="B258" s="433"/>
      <c r="C258" s="433"/>
      <c r="D258" s="433"/>
      <c r="E258" s="433"/>
      <c r="F258" s="434"/>
    </row>
    <row r="259" spans="1:6" ht="33.75" customHeight="1" outlineLevel="1" x14ac:dyDescent="0.2">
      <c r="A259" s="21">
        <v>8</v>
      </c>
      <c r="B259" s="22" t="s">
        <v>1059</v>
      </c>
      <c r="C259" s="23" t="s">
        <v>1060</v>
      </c>
      <c r="D259" s="30">
        <v>1.71</v>
      </c>
      <c r="E259" s="25">
        <v>7384.06</v>
      </c>
      <c r="F259" s="25">
        <v>181791.06</v>
      </c>
    </row>
    <row r="260" spans="1:6" outlineLevel="1" x14ac:dyDescent="0.2">
      <c r="A260" s="26"/>
      <c r="B260" s="27"/>
      <c r="C260" s="28" t="s">
        <v>1061</v>
      </c>
      <c r="D260" s="28"/>
      <c r="E260" s="28"/>
      <c r="F260" s="29">
        <v>70962.92</v>
      </c>
    </row>
    <row r="261" spans="1:6" outlineLevel="1" x14ac:dyDescent="0.2">
      <c r="A261" s="26"/>
      <c r="B261" s="27"/>
      <c r="C261" s="28" t="s">
        <v>1062</v>
      </c>
      <c r="D261" s="28"/>
      <c r="E261" s="28"/>
      <c r="F261" s="29">
        <v>47308.62</v>
      </c>
    </row>
    <row r="262" spans="1:6" outlineLevel="1" x14ac:dyDescent="0.2">
      <c r="A262" s="26"/>
      <c r="B262" s="27"/>
      <c r="C262" s="28" t="s">
        <v>917</v>
      </c>
      <c r="D262" s="28"/>
      <c r="E262" s="28"/>
      <c r="F262" s="29">
        <v>300062.59999999998</v>
      </c>
    </row>
    <row r="263" spans="1:6" ht="33.75" customHeight="1" outlineLevel="1" x14ac:dyDescent="0.2">
      <c r="A263" s="21">
        <v>9</v>
      </c>
      <c r="B263" s="22" t="s">
        <v>926</v>
      </c>
      <c r="C263" s="23" t="s">
        <v>927</v>
      </c>
      <c r="D263" s="30">
        <v>1.71</v>
      </c>
      <c r="E263" s="25">
        <v>12990.48</v>
      </c>
      <c r="F263" s="25">
        <v>231911.25</v>
      </c>
    </row>
    <row r="264" spans="1:6" ht="33.75" customHeight="1" outlineLevel="1" x14ac:dyDescent="0.2">
      <c r="A264" s="21">
        <v>10</v>
      </c>
      <c r="B264" s="22" t="s">
        <v>920</v>
      </c>
      <c r="C264" s="23" t="s">
        <v>1063</v>
      </c>
      <c r="D264" s="30">
        <v>1.28</v>
      </c>
      <c r="E264" s="25">
        <v>1121</v>
      </c>
      <c r="F264" s="25">
        <v>14176.61</v>
      </c>
    </row>
    <row r="265" spans="1:6" ht="22.5" customHeight="1" outlineLevel="1" x14ac:dyDescent="0.2">
      <c r="A265" s="21">
        <v>11</v>
      </c>
      <c r="B265" s="22" t="s">
        <v>928</v>
      </c>
      <c r="C265" s="23" t="s">
        <v>1064</v>
      </c>
      <c r="D265" s="24">
        <v>2.5000000000000001E-2</v>
      </c>
      <c r="E265" s="25">
        <v>716.71</v>
      </c>
      <c r="F265" s="25">
        <v>634.77</v>
      </c>
    </row>
    <row r="266" spans="1:6" outlineLevel="1" x14ac:dyDescent="0.2">
      <c r="A266" s="26"/>
      <c r="B266" s="27"/>
      <c r="C266" s="28" t="s">
        <v>1065</v>
      </c>
      <c r="D266" s="28"/>
      <c r="E266" s="28"/>
      <c r="F266" s="29">
        <v>602.24</v>
      </c>
    </row>
    <row r="267" spans="1:6" outlineLevel="1" x14ac:dyDescent="0.2">
      <c r="A267" s="26"/>
      <c r="B267" s="27"/>
      <c r="C267" s="28" t="s">
        <v>1066</v>
      </c>
      <c r="D267" s="28"/>
      <c r="E267" s="28"/>
      <c r="F267" s="29">
        <v>342.45</v>
      </c>
    </row>
    <row r="268" spans="1:6" outlineLevel="1" x14ac:dyDescent="0.2">
      <c r="A268" s="26"/>
      <c r="B268" s="27"/>
      <c r="C268" s="28" t="s">
        <v>917</v>
      </c>
      <c r="D268" s="28"/>
      <c r="E268" s="28"/>
      <c r="F268" s="29">
        <v>1579.46</v>
      </c>
    </row>
    <row r="269" spans="1:6" ht="22.5" customHeight="1" outlineLevel="1" x14ac:dyDescent="0.2">
      <c r="A269" s="21">
        <v>12</v>
      </c>
      <c r="B269" s="22" t="s">
        <v>932</v>
      </c>
      <c r="C269" s="23" t="s">
        <v>933</v>
      </c>
      <c r="D269" s="24">
        <v>5.0999999999999997E-2</v>
      </c>
      <c r="E269" s="25">
        <v>711.5</v>
      </c>
      <c r="F269" s="25">
        <v>280.49</v>
      </c>
    </row>
    <row r="270" spans="1:6" ht="33.75" customHeight="1" outlineLevel="1" x14ac:dyDescent="0.2">
      <c r="A270" s="21">
        <v>13</v>
      </c>
      <c r="B270" s="22" t="s">
        <v>934</v>
      </c>
      <c r="C270" s="23" t="s">
        <v>1067</v>
      </c>
      <c r="D270" s="35">
        <v>2.5000000000000001E-4</v>
      </c>
      <c r="E270" s="25">
        <v>202.5</v>
      </c>
      <c r="F270" s="25">
        <v>1.82</v>
      </c>
    </row>
    <row r="271" spans="1:6" outlineLevel="1" x14ac:dyDescent="0.2">
      <c r="A271" s="26"/>
      <c r="B271" s="27"/>
      <c r="C271" s="28" t="s">
        <v>1068</v>
      </c>
      <c r="D271" s="28"/>
      <c r="E271" s="28"/>
      <c r="F271" s="29">
        <v>1.72</v>
      </c>
    </row>
    <row r="272" spans="1:6" outlineLevel="1" x14ac:dyDescent="0.2">
      <c r="A272" s="26"/>
      <c r="B272" s="27"/>
      <c r="C272" s="28" t="s">
        <v>1069</v>
      </c>
      <c r="D272" s="28"/>
      <c r="E272" s="28"/>
      <c r="F272" s="29">
        <v>0.98</v>
      </c>
    </row>
    <row r="273" spans="1:6" outlineLevel="1" x14ac:dyDescent="0.2">
      <c r="A273" s="26"/>
      <c r="B273" s="27"/>
      <c r="C273" s="28" t="s">
        <v>917</v>
      </c>
      <c r="D273" s="28"/>
      <c r="E273" s="28"/>
      <c r="F273" s="29">
        <v>4.5199999999999996</v>
      </c>
    </row>
    <row r="274" spans="1:6" ht="33.75" customHeight="1" outlineLevel="1" x14ac:dyDescent="0.2">
      <c r="A274" s="21">
        <v>15</v>
      </c>
      <c r="B274" s="22" t="s">
        <v>1053</v>
      </c>
      <c r="C274" s="23" t="s">
        <v>1054</v>
      </c>
      <c r="D274" s="30">
        <v>0.65</v>
      </c>
      <c r="E274" s="25">
        <v>347.67</v>
      </c>
      <c r="F274" s="25">
        <v>3872.23</v>
      </c>
    </row>
    <row r="275" spans="1:6" outlineLevel="1" x14ac:dyDescent="0.2">
      <c r="A275" s="26"/>
      <c r="B275" s="27"/>
      <c r="C275" s="28" t="s">
        <v>1070</v>
      </c>
      <c r="D275" s="28"/>
      <c r="E275" s="28"/>
      <c r="F275" s="29">
        <v>1491.2</v>
      </c>
    </row>
    <row r="276" spans="1:6" outlineLevel="1" x14ac:dyDescent="0.2">
      <c r="A276" s="26"/>
      <c r="B276" s="27"/>
      <c r="C276" s="28" t="s">
        <v>1071</v>
      </c>
      <c r="D276" s="28"/>
      <c r="E276" s="28"/>
      <c r="F276" s="29">
        <v>809.05</v>
      </c>
    </row>
    <row r="277" spans="1:6" outlineLevel="1" x14ac:dyDescent="0.2">
      <c r="A277" s="26"/>
      <c r="B277" s="27"/>
      <c r="C277" s="28" t="s">
        <v>917</v>
      </c>
      <c r="D277" s="28"/>
      <c r="E277" s="28"/>
      <c r="F277" s="29">
        <v>6172.48</v>
      </c>
    </row>
    <row r="278" spans="1:6" ht="11.25" customHeight="1" outlineLevel="1" x14ac:dyDescent="0.2">
      <c r="A278" s="435" t="s">
        <v>1007</v>
      </c>
      <c r="B278" s="436"/>
      <c r="C278" s="436"/>
      <c r="D278" s="436"/>
      <c r="E278" s="437"/>
      <c r="F278" s="36">
        <v>432668.23</v>
      </c>
    </row>
    <row r="279" spans="1:6" outlineLevel="1" x14ac:dyDescent="0.2">
      <c r="A279" s="435" t="s">
        <v>1008</v>
      </c>
      <c r="B279" s="436"/>
      <c r="C279" s="436"/>
      <c r="D279" s="436"/>
      <c r="E279" s="437"/>
      <c r="F279" s="36">
        <v>73058.080000000002</v>
      </c>
    </row>
    <row r="280" spans="1:6" outlineLevel="1" x14ac:dyDescent="0.2">
      <c r="A280" s="435" t="s">
        <v>1009</v>
      </c>
      <c r="B280" s="436"/>
      <c r="C280" s="436"/>
      <c r="D280" s="436"/>
      <c r="E280" s="437"/>
      <c r="F280" s="36">
        <v>48461.1</v>
      </c>
    </row>
    <row r="281" spans="1:6" ht="11.25" customHeight="1" outlineLevel="1" x14ac:dyDescent="0.2">
      <c r="A281" s="435" t="s">
        <v>1072</v>
      </c>
      <c r="B281" s="436"/>
      <c r="C281" s="436"/>
      <c r="D281" s="436"/>
      <c r="E281" s="437"/>
      <c r="F281" s="36">
        <v>554187.41</v>
      </c>
    </row>
    <row r="282" spans="1:6" ht="12.75" customHeight="1" outlineLevel="1" x14ac:dyDescent="0.2">
      <c r="A282" s="432" t="s">
        <v>1073</v>
      </c>
      <c r="B282" s="433"/>
      <c r="C282" s="433"/>
      <c r="D282" s="433"/>
      <c r="E282" s="433"/>
      <c r="F282" s="434"/>
    </row>
    <row r="283" spans="1:6" ht="33.75" customHeight="1" outlineLevel="1" x14ac:dyDescent="0.2">
      <c r="A283" s="21">
        <v>16</v>
      </c>
      <c r="B283" s="22" t="s">
        <v>1038</v>
      </c>
      <c r="C283" s="23" t="s">
        <v>1074</v>
      </c>
      <c r="D283" s="33">
        <v>3.6488</v>
      </c>
      <c r="E283" s="25">
        <v>1629.76</v>
      </c>
      <c r="F283" s="25">
        <v>193725.35</v>
      </c>
    </row>
    <row r="284" spans="1:6" outlineLevel="1" x14ac:dyDescent="0.2">
      <c r="A284" s="26"/>
      <c r="B284" s="27"/>
      <c r="C284" s="28" t="s">
        <v>1075</v>
      </c>
      <c r="D284" s="28"/>
      <c r="E284" s="28"/>
      <c r="F284" s="29">
        <v>156232.49</v>
      </c>
    </row>
    <row r="285" spans="1:6" outlineLevel="1" x14ac:dyDescent="0.2">
      <c r="A285" s="26"/>
      <c r="B285" s="27"/>
      <c r="C285" s="28" t="s">
        <v>1076</v>
      </c>
      <c r="D285" s="28"/>
      <c r="E285" s="28"/>
      <c r="F285" s="29">
        <v>104155</v>
      </c>
    </row>
    <row r="286" spans="1:6" outlineLevel="1" x14ac:dyDescent="0.2">
      <c r="A286" s="26"/>
      <c r="B286" s="27"/>
      <c r="C286" s="28" t="s">
        <v>917</v>
      </c>
      <c r="D286" s="28"/>
      <c r="E286" s="28"/>
      <c r="F286" s="29">
        <v>454112.84</v>
      </c>
    </row>
    <row r="287" spans="1:6" ht="33.75" customHeight="1" outlineLevel="1" x14ac:dyDescent="0.2">
      <c r="A287" s="21">
        <v>17</v>
      </c>
      <c r="B287" s="22" t="s">
        <v>926</v>
      </c>
      <c r="C287" s="23" t="s">
        <v>927</v>
      </c>
      <c r="D287" s="24">
        <v>3.649</v>
      </c>
      <c r="E287" s="25">
        <v>12990.48</v>
      </c>
      <c r="F287" s="25">
        <v>494879.61</v>
      </c>
    </row>
    <row r="288" spans="1:6" ht="45" customHeight="1" outlineLevel="1" x14ac:dyDescent="0.2">
      <c r="A288" s="21">
        <v>18</v>
      </c>
      <c r="B288" s="22" t="s">
        <v>1077</v>
      </c>
      <c r="C288" s="23" t="s">
        <v>1078</v>
      </c>
      <c r="D288" s="24">
        <v>3.6520000000000001</v>
      </c>
      <c r="E288" s="25">
        <v>1049.6300000000001</v>
      </c>
      <c r="F288" s="25">
        <v>80482.880000000005</v>
      </c>
    </row>
    <row r="289" spans="1:6" outlineLevel="1" x14ac:dyDescent="0.2">
      <c r="A289" s="26"/>
      <c r="B289" s="27"/>
      <c r="C289" s="28" t="s">
        <v>1079</v>
      </c>
      <c r="D289" s="28"/>
      <c r="E289" s="28"/>
      <c r="F289" s="29">
        <v>46993.35</v>
      </c>
    </row>
    <row r="290" spans="1:6" outlineLevel="1" x14ac:dyDescent="0.2">
      <c r="A290" s="26"/>
      <c r="B290" s="27"/>
      <c r="C290" s="28" t="s">
        <v>1080</v>
      </c>
      <c r="D290" s="28"/>
      <c r="E290" s="28"/>
      <c r="F290" s="29">
        <v>31328.9</v>
      </c>
    </row>
    <row r="291" spans="1:6" outlineLevel="1" x14ac:dyDescent="0.2">
      <c r="A291" s="26"/>
      <c r="B291" s="27"/>
      <c r="C291" s="28" t="s">
        <v>917</v>
      </c>
      <c r="D291" s="28"/>
      <c r="E291" s="28"/>
      <c r="F291" s="29">
        <v>158805.13</v>
      </c>
    </row>
    <row r="292" spans="1:6" ht="33.75" customHeight="1" outlineLevel="1" x14ac:dyDescent="0.2">
      <c r="A292" s="21">
        <v>19</v>
      </c>
      <c r="B292" s="22" t="s">
        <v>926</v>
      </c>
      <c r="C292" s="23" t="s">
        <v>927</v>
      </c>
      <c r="D292" s="24">
        <v>3.6520000000000001</v>
      </c>
      <c r="E292" s="25">
        <v>12990.48</v>
      </c>
      <c r="F292" s="25">
        <v>495286.47</v>
      </c>
    </row>
    <row r="293" spans="1:6" ht="33.75" customHeight="1" outlineLevel="1" x14ac:dyDescent="0.2">
      <c r="A293" s="21">
        <v>20</v>
      </c>
      <c r="B293" s="22" t="s">
        <v>1042</v>
      </c>
      <c r="C293" s="23" t="s">
        <v>1043</v>
      </c>
      <c r="D293" s="30">
        <v>2.04</v>
      </c>
      <c r="E293" s="25">
        <v>360</v>
      </c>
      <c r="F293" s="25">
        <v>6044.11</v>
      </c>
    </row>
    <row r="294" spans="1:6" ht="33.75" customHeight="1" outlineLevel="1" x14ac:dyDescent="0.2">
      <c r="A294" s="21">
        <v>21</v>
      </c>
      <c r="B294" s="22" t="s">
        <v>1053</v>
      </c>
      <c r="C294" s="23" t="s">
        <v>1054</v>
      </c>
      <c r="D294" s="24">
        <v>2.774</v>
      </c>
      <c r="E294" s="25">
        <v>347.67</v>
      </c>
      <c r="F294" s="25">
        <v>16525.48</v>
      </c>
    </row>
    <row r="295" spans="1:6" outlineLevel="1" x14ac:dyDescent="0.2">
      <c r="A295" s="26"/>
      <c r="B295" s="27"/>
      <c r="C295" s="28" t="s">
        <v>1081</v>
      </c>
      <c r="D295" s="28"/>
      <c r="E295" s="28"/>
      <c r="F295" s="29">
        <v>6363.96</v>
      </c>
    </row>
    <row r="296" spans="1:6" outlineLevel="1" x14ac:dyDescent="0.2">
      <c r="A296" s="26"/>
      <c r="B296" s="27"/>
      <c r="C296" s="28" t="s">
        <v>1082</v>
      </c>
      <c r="D296" s="28"/>
      <c r="E296" s="28"/>
      <c r="F296" s="29">
        <v>3452.79</v>
      </c>
    </row>
    <row r="297" spans="1:6" outlineLevel="1" x14ac:dyDescent="0.2">
      <c r="A297" s="26"/>
      <c r="B297" s="27"/>
      <c r="C297" s="28" t="s">
        <v>917</v>
      </c>
      <c r="D297" s="28"/>
      <c r="E297" s="28"/>
      <c r="F297" s="29">
        <v>26342.23</v>
      </c>
    </row>
    <row r="298" spans="1:6" ht="11.25" customHeight="1" outlineLevel="1" x14ac:dyDescent="0.2">
      <c r="A298" s="435" t="s">
        <v>1007</v>
      </c>
      <c r="B298" s="436"/>
      <c r="C298" s="436"/>
      <c r="D298" s="436"/>
      <c r="E298" s="437"/>
      <c r="F298" s="36">
        <v>1286943.8999999999</v>
      </c>
    </row>
    <row r="299" spans="1:6" outlineLevel="1" x14ac:dyDescent="0.2">
      <c r="A299" s="435" t="s">
        <v>1008</v>
      </c>
      <c r="B299" s="436"/>
      <c r="C299" s="436"/>
      <c r="D299" s="436"/>
      <c r="E299" s="437"/>
      <c r="F299" s="36">
        <v>209589.8</v>
      </c>
    </row>
    <row r="300" spans="1:6" outlineLevel="1" x14ac:dyDescent="0.2">
      <c r="A300" s="435" t="s">
        <v>1009</v>
      </c>
      <c r="B300" s="436"/>
      <c r="C300" s="436"/>
      <c r="D300" s="436"/>
      <c r="E300" s="437"/>
      <c r="F300" s="36">
        <v>138936.68</v>
      </c>
    </row>
    <row r="301" spans="1:6" ht="11.25" customHeight="1" outlineLevel="1" x14ac:dyDescent="0.2">
      <c r="A301" s="435" t="s">
        <v>1083</v>
      </c>
      <c r="B301" s="436"/>
      <c r="C301" s="436"/>
      <c r="D301" s="436"/>
      <c r="E301" s="437"/>
      <c r="F301" s="36">
        <v>1635470.38</v>
      </c>
    </row>
    <row r="302" spans="1:6" ht="12.75" customHeight="1" outlineLevel="1" x14ac:dyDescent="0.2">
      <c r="A302" s="432" t="s">
        <v>1084</v>
      </c>
      <c r="B302" s="433"/>
      <c r="C302" s="433"/>
      <c r="D302" s="433"/>
      <c r="E302" s="433"/>
      <c r="F302" s="434"/>
    </row>
    <row r="303" spans="1:6" ht="33.75" customHeight="1" outlineLevel="1" x14ac:dyDescent="0.2">
      <c r="A303" s="21">
        <v>22</v>
      </c>
      <c r="B303" s="22" t="s">
        <v>1038</v>
      </c>
      <c r="C303" s="23" t="s">
        <v>1085</v>
      </c>
      <c r="D303" s="33">
        <v>1.1960999999999999</v>
      </c>
      <c r="E303" s="25">
        <v>1629.76</v>
      </c>
      <c r="F303" s="25">
        <v>63504.41</v>
      </c>
    </row>
    <row r="304" spans="1:6" outlineLevel="1" x14ac:dyDescent="0.2">
      <c r="A304" s="26"/>
      <c r="B304" s="27"/>
      <c r="C304" s="28" t="s">
        <v>1086</v>
      </c>
      <c r="D304" s="28"/>
      <c r="E304" s="28"/>
      <c r="F304" s="29">
        <v>51214.01</v>
      </c>
    </row>
    <row r="305" spans="1:6" outlineLevel="1" x14ac:dyDescent="0.2">
      <c r="A305" s="26"/>
      <c r="B305" s="27"/>
      <c r="C305" s="28" t="s">
        <v>1087</v>
      </c>
      <c r="D305" s="28"/>
      <c r="E305" s="28"/>
      <c r="F305" s="29">
        <v>34142.67</v>
      </c>
    </row>
    <row r="306" spans="1:6" outlineLevel="1" x14ac:dyDescent="0.2">
      <c r="A306" s="26"/>
      <c r="B306" s="27"/>
      <c r="C306" s="28" t="s">
        <v>917</v>
      </c>
      <c r="D306" s="28"/>
      <c r="E306" s="28"/>
      <c r="F306" s="29">
        <v>148861.09</v>
      </c>
    </row>
    <row r="307" spans="1:6" ht="33.75" customHeight="1" outlineLevel="1" x14ac:dyDescent="0.2">
      <c r="A307" s="21">
        <v>23</v>
      </c>
      <c r="B307" s="22" t="s">
        <v>926</v>
      </c>
      <c r="C307" s="23" t="s">
        <v>927</v>
      </c>
      <c r="D307" s="24">
        <v>1.196</v>
      </c>
      <c r="E307" s="25">
        <v>12990.48</v>
      </c>
      <c r="F307" s="25">
        <v>162202.25</v>
      </c>
    </row>
    <row r="308" spans="1:6" ht="33.75" customHeight="1" outlineLevel="1" x14ac:dyDescent="0.2">
      <c r="A308" s="21">
        <v>24</v>
      </c>
      <c r="B308" s="22" t="s">
        <v>1042</v>
      </c>
      <c r="C308" s="23" t="s">
        <v>1043</v>
      </c>
      <c r="D308" s="30">
        <v>0.28000000000000003</v>
      </c>
      <c r="E308" s="25">
        <v>360</v>
      </c>
      <c r="F308" s="25">
        <v>829.58</v>
      </c>
    </row>
    <row r="309" spans="1:6" ht="33.75" customHeight="1" outlineLevel="1" x14ac:dyDescent="0.2">
      <c r="A309" s="21">
        <v>25</v>
      </c>
      <c r="B309" s="22" t="s">
        <v>1077</v>
      </c>
      <c r="C309" s="23" t="s">
        <v>1088</v>
      </c>
      <c r="D309" s="33">
        <v>9.0785999999999998</v>
      </c>
      <c r="E309" s="25">
        <v>1049.6300000000001</v>
      </c>
      <c r="F309" s="25">
        <v>200074.47</v>
      </c>
    </row>
    <row r="310" spans="1:6" outlineLevel="1" x14ac:dyDescent="0.2">
      <c r="A310" s="26"/>
      <c r="B310" s="27"/>
      <c r="C310" s="28" t="s">
        <v>1089</v>
      </c>
      <c r="D310" s="28"/>
      <c r="E310" s="28"/>
      <c r="F310" s="29">
        <v>116821.97</v>
      </c>
    </row>
    <row r="311" spans="1:6" outlineLevel="1" x14ac:dyDescent="0.2">
      <c r="A311" s="26"/>
      <c r="B311" s="27"/>
      <c r="C311" s="28" t="s">
        <v>1090</v>
      </c>
      <c r="D311" s="28"/>
      <c r="E311" s="28"/>
      <c r="F311" s="29">
        <v>77881.31</v>
      </c>
    </row>
    <row r="312" spans="1:6" outlineLevel="1" x14ac:dyDescent="0.2">
      <c r="A312" s="26"/>
      <c r="B312" s="27"/>
      <c r="C312" s="28" t="s">
        <v>917</v>
      </c>
      <c r="D312" s="28"/>
      <c r="E312" s="28"/>
      <c r="F312" s="29">
        <v>394777.75</v>
      </c>
    </row>
    <row r="313" spans="1:6" ht="33.75" customHeight="1" outlineLevel="1" x14ac:dyDescent="0.2">
      <c r="A313" s="21">
        <v>26</v>
      </c>
      <c r="B313" s="22" t="s">
        <v>926</v>
      </c>
      <c r="C313" s="23" t="s">
        <v>927</v>
      </c>
      <c r="D313" s="33">
        <v>0.94240000000000002</v>
      </c>
      <c r="E313" s="25">
        <v>12990.48</v>
      </c>
      <c r="F313" s="25">
        <v>127808.86</v>
      </c>
    </row>
    <row r="314" spans="1:6" ht="33.75" customHeight="1" outlineLevel="1" x14ac:dyDescent="0.2">
      <c r="A314" s="21">
        <v>27</v>
      </c>
      <c r="B314" s="22" t="s">
        <v>918</v>
      </c>
      <c r="C314" s="23" t="s">
        <v>919</v>
      </c>
      <c r="D314" s="33">
        <v>8.1365999999999996</v>
      </c>
      <c r="E314" s="25">
        <v>11176.42</v>
      </c>
      <c r="F314" s="25">
        <v>946665.19</v>
      </c>
    </row>
    <row r="315" spans="1:6" ht="33.75" customHeight="1" outlineLevel="1" x14ac:dyDescent="0.2">
      <c r="A315" s="21">
        <v>28</v>
      </c>
      <c r="B315" s="22" t="s">
        <v>1053</v>
      </c>
      <c r="C315" s="23" t="s">
        <v>1054</v>
      </c>
      <c r="D315" s="32">
        <v>3.9</v>
      </c>
      <c r="E315" s="25">
        <v>347.67</v>
      </c>
      <c r="F315" s="25">
        <v>23233.37</v>
      </c>
    </row>
    <row r="316" spans="1:6" outlineLevel="1" x14ac:dyDescent="0.2">
      <c r="A316" s="26"/>
      <c r="B316" s="27"/>
      <c r="C316" s="28" t="s">
        <v>1091</v>
      </c>
      <c r="D316" s="28"/>
      <c r="E316" s="28"/>
      <c r="F316" s="29">
        <v>8947.16</v>
      </c>
    </row>
    <row r="317" spans="1:6" outlineLevel="1" x14ac:dyDescent="0.2">
      <c r="A317" s="26"/>
      <c r="B317" s="27"/>
      <c r="C317" s="28" t="s">
        <v>1092</v>
      </c>
      <c r="D317" s="28"/>
      <c r="E317" s="28"/>
      <c r="F317" s="29">
        <v>4854.3100000000004</v>
      </c>
    </row>
    <row r="318" spans="1:6" outlineLevel="1" x14ac:dyDescent="0.2">
      <c r="A318" s="26"/>
      <c r="B318" s="27"/>
      <c r="C318" s="28" t="s">
        <v>917</v>
      </c>
      <c r="D318" s="28"/>
      <c r="E318" s="28"/>
      <c r="F318" s="29">
        <v>37034.839999999997</v>
      </c>
    </row>
    <row r="319" spans="1:6" ht="11.25" customHeight="1" outlineLevel="1" x14ac:dyDescent="0.2">
      <c r="A319" s="435" t="s">
        <v>1007</v>
      </c>
      <c r="B319" s="436"/>
      <c r="C319" s="436"/>
      <c r="D319" s="436"/>
      <c r="E319" s="437"/>
      <c r="F319" s="36">
        <v>1524318.13</v>
      </c>
    </row>
    <row r="320" spans="1:6" outlineLevel="1" x14ac:dyDescent="0.2">
      <c r="A320" s="435" t="s">
        <v>1008</v>
      </c>
      <c r="B320" s="436"/>
      <c r="C320" s="436"/>
      <c r="D320" s="436"/>
      <c r="E320" s="437"/>
      <c r="F320" s="36">
        <v>176983.14</v>
      </c>
    </row>
    <row r="321" spans="1:6" outlineLevel="1" x14ac:dyDescent="0.2">
      <c r="A321" s="435" t="s">
        <v>1009</v>
      </c>
      <c r="B321" s="436"/>
      <c r="C321" s="436"/>
      <c r="D321" s="436"/>
      <c r="E321" s="437"/>
      <c r="F321" s="36">
        <v>116878.3</v>
      </c>
    </row>
    <row r="322" spans="1:6" ht="11.25" customHeight="1" outlineLevel="1" x14ac:dyDescent="0.2">
      <c r="A322" s="435" t="s">
        <v>1093</v>
      </c>
      <c r="B322" s="436"/>
      <c r="C322" s="436"/>
      <c r="D322" s="436"/>
      <c r="E322" s="437"/>
      <c r="F322" s="36">
        <v>1818179.57</v>
      </c>
    </row>
    <row r="323" spans="1:6" ht="12.75" customHeight="1" outlineLevel="1" x14ac:dyDescent="0.2">
      <c r="A323" s="432" t="s">
        <v>1094</v>
      </c>
      <c r="B323" s="433"/>
      <c r="C323" s="433"/>
      <c r="D323" s="433"/>
      <c r="E323" s="433"/>
      <c r="F323" s="434"/>
    </row>
    <row r="324" spans="1:6" ht="33.75" customHeight="1" outlineLevel="1" x14ac:dyDescent="0.2">
      <c r="A324" s="21">
        <v>29</v>
      </c>
      <c r="B324" s="22" t="s">
        <v>1038</v>
      </c>
      <c r="C324" s="23" t="s">
        <v>1095</v>
      </c>
      <c r="D324" s="33">
        <v>1.1652</v>
      </c>
      <c r="E324" s="25">
        <v>1629.76</v>
      </c>
      <c r="F324" s="25">
        <v>61863.839999999997</v>
      </c>
    </row>
    <row r="325" spans="1:6" outlineLevel="1" x14ac:dyDescent="0.2">
      <c r="A325" s="26"/>
      <c r="B325" s="27"/>
      <c r="C325" s="28" t="s">
        <v>1096</v>
      </c>
      <c r="D325" s="28"/>
      <c r="E325" s="28"/>
      <c r="F325" s="29">
        <v>49890.95</v>
      </c>
    </row>
    <row r="326" spans="1:6" outlineLevel="1" x14ac:dyDescent="0.2">
      <c r="A326" s="26"/>
      <c r="B326" s="27"/>
      <c r="C326" s="28" t="s">
        <v>1097</v>
      </c>
      <c r="D326" s="28"/>
      <c r="E326" s="28"/>
      <c r="F326" s="29">
        <v>33260.629999999997</v>
      </c>
    </row>
    <row r="327" spans="1:6" outlineLevel="1" x14ac:dyDescent="0.2">
      <c r="A327" s="26"/>
      <c r="B327" s="27"/>
      <c r="C327" s="28" t="s">
        <v>917</v>
      </c>
      <c r="D327" s="28"/>
      <c r="E327" s="28"/>
      <c r="F327" s="29">
        <v>145015.42000000001</v>
      </c>
    </row>
    <row r="328" spans="1:6" ht="33.75" customHeight="1" outlineLevel="1" x14ac:dyDescent="0.2">
      <c r="A328" s="21">
        <v>30</v>
      </c>
      <c r="B328" s="22" t="s">
        <v>926</v>
      </c>
      <c r="C328" s="23" t="s">
        <v>927</v>
      </c>
      <c r="D328" s="24">
        <v>1.165</v>
      </c>
      <c r="E328" s="25">
        <v>12990.48</v>
      </c>
      <c r="F328" s="25">
        <v>157998.01</v>
      </c>
    </row>
    <row r="329" spans="1:6" ht="33.75" customHeight="1" outlineLevel="1" x14ac:dyDescent="0.2">
      <c r="A329" s="21">
        <v>31</v>
      </c>
      <c r="B329" s="22" t="s">
        <v>1053</v>
      </c>
      <c r="C329" s="23" t="s">
        <v>1054</v>
      </c>
      <c r="D329" s="24">
        <v>0.38600000000000001</v>
      </c>
      <c r="E329" s="25">
        <v>347.67</v>
      </c>
      <c r="F329" s="25">
        <v>2299.52</v>
      </c>
    </row>
    <row r="330" spans="1:6" outlineLevel="1" x14ac:dyDescent="0.2">
      <c r="A330" s="26"/>
      <c r="B330" s="27"/>
      <c r="C330" s="28" t="s">
        <v>1098</v>
      </c>
      <c r="D330" s="28"/>
      <c r="E330" s="28"/>
      <c r="F330" s="29">
        <v>885.55</v>
      </c>
    </row>
    <row r="331" spans="1:6" outlineLevel="1" x14ac:dyDescent="0.2">
      <c r="A331" s="26"/>
      <c r="B331" s="27"/>
      <c r="C331" s="28" t="s">
        <v>1099</v>
      </c>
      <c r="D331" s="28"/>
      <c r="E331" s="28"/>
      <c r="F331" s="29">
        <v>480.46</v>
      </c>
    </row>
    <row r="332" spans="1:6" outlineLevel="1" x14ac:dyDescent="0.2">
      <c r="A332" s="26"/>
      <c r="B332" s="27"/>
      <c r="C332" s="28" t="s">
        <v>917</v>
      </c>
      <c r="D332" s="28"/>
      <c r="E332" s="28"/>
      <c r="F332" s="29">
        <v>3665.53</v>
      </c>
    </row>
    <row r="333" spans="1:6" ht="11.25" customHeight="1" outlineLevel="1" x14ac:dyDescent="0.2">
      <c r="A333" s="435" t="s">
        <v>1007</v>
      </c>
      <c r="B333" s="436"/>
      <c r="C333" s="436"/>
      <c r="D333" s="436"/>
      <c r="E333" s="437"/>
      <c r="F333" s="36">
        <v>222161.37</v>
      </c>
    </row>
    <row r="334" spans="1:6" outlineLevel="1" x14ac:dyDescent="0.2">
      <c r="A334" s="435" t="s">
        <v>1008</v>
      </c>
      <c r="B334" s="436"/>
      <c r="C334" s="436"/>
      <c r="D334" s="436"/>
      <c r="E334" s="437"/>
      <c r="F334" s="36">
        <v>50776.5</v>
      </c>
    </row>
    <row r="335" spans="1:6" outlineLevel="1" x14ac:dyDescent="0.2">
      <c r="A335" s="435" t="s">
        <v>1009</v>
      </c>
      <c r="B335" s="436"/>
      <c r="C335" s="436"/>
      <c r="D335" s="436"/>
      <c r="E335" s="437"/>
      <c r="F335" s="36">
        <v>33741.089999999997</v>
      </c>
    </row>
    <row r="336" spans="1:6" ht="11.25" customHeight="1" outlineLevel="1" x14ac:dyDescent="0.2">
      <c r="A336" s="435" t="s">
        <v>1100</v>
      </c>
      <c r="B336" s="436"/>
      <c r="C336" s="436"/>
      <c r="D336" s="436"/>
      <c r="E336" s="437"/>
      <c r="F336" s="36">
        <v>306678.96000000002</v>
      </c>
    </row>
    <row r="337" spans="1:6" ht="12.75" customHeight="1" outlineLevel="1" x14ac:dyDescent="0.2">
      <c r="A337" s="432" t="s">
        <v>1101</v>
      </c>
      <c r="B337" s="433"/>
      <c r="C337" s="433"/>
      <c r="D337" s="433"/>
      <c r="E337" s="433"/>
      <c r="F337" s="434"/>
    </row>
    <row r="338" spans="1:6" ht="33.75" customHeight="1" outlineLevel="1" x14ac:dyDescent="0.2">
      <c r="A338" s="21">
        <v>32</v>
      </c>
      <c r="B338" s="22" t="s">
        <v>1038</v>
      </c>
      <c r="C338" s="23" t="s">
        <v>1102</v>
      </c>
      <c r="D338" s="33">
        <v>0.46179999999999999</v>
      </c>
      <c r="E338" s="25">
        <v>1629.76</v>
      </c>
      <c r="F338" s="25">
        <v>24518.3</v>
      </c>
    </row>
    <row r="339" spans="1:6" outlineLevel="1" x14ac:dyDescent="0.2">
      <c r="A339" s="26"/>
      <c r="B339" s="27"/>
      <c r="C339" s="28" t="s">
        <v>1103</v>
      </c>
      <c r="D339" s="28"/>
      <c r="E339" s="28"/>
      <c r="F339" s="29">
        <v>19773.12</v>
      </c>
    </row>
    <row r="340" spans="1:6" outlineLevel="1" x14ac:dyDescent="0.2">
      <c r="A340" s="26"/>
      <c r="B340" s="27"/>
      <c r="C340" s="28" t="s">
        <v>1104</v>
      </c>
      <c r="D340" s="28"/>
      <c r="E340" s="28"/>
      <c r="F340" s="29">
        <v>13182.08</v>
      </c>
    </row>
    <row r="341" spans="1:6" outlineLevel="1" x14ac:dyDescent="0.2">
      <c r="A341" s="26"/>
      <c r="B341" s="27"/>
      <c r="C341" s="28" t="s">
        <v>917</v>
      </c>
      <c r="D341" s="28"/>
      <c r="E341" s="28"/>
      <c r="F341" s="29">
        <v>57473.5</v>
      </c>
    </row>
    <row r="342" spans="1:6" ht="33.75" customHeight="1" outlineLevel="1" x14ac:dyDescent="0.2">
      <c r="A342" s="21">
        <v>33</v>
      </c>
      <c r="B342" s="22" t="s">
        <v>926</v>
      </c>
      <c r="C342" s="23" t="s">
        <v>927</v>
      </c>
      <c r="D342" s="33">
        <v>0.46179999999999999</v>
      </c>
      <c r="E342" s="25">
        <v>12990.48</v>
      </c>
      <c r="F342" s="25">
        <v>62629.599999999999</v>
      </c>
    </row>
    <row r="343" spans="1:6" ht="33.75" customHeight="1" outlineLevel="1" x14ac:dyDescent="0.2">
      <c r="A343" s="21">
        <v>34</v>
      </c>
      <c r="B343" s="22" t="s">
        <v>1077</v>
      </c>
      <c r="C343" s="23" t="s">
        <v>1088</v>
      </c>
      <c r="D343" s="33">
        <v>7.3380999999999998</v>
      </c>
      <c r="E343" s="25">
        <v>1049.6300000000001</v>
      </c>
      <c r="F343" s="25">
        <v>161717.26999999999</v>
      </c>
    </row>
    <row r="344" spans="1:6" outlineLevel="1" x14ac:dyDescent="0.2">
      <c r="A344" s="26"/>
      <c r="B344" s="27"/>
      <c r="C344" s="28" t="s">
        <v>1105</v>
      </c>
      <c r="D344" s="28"/>
      <c r="E344" s="28"/>
      <c r="F344" s="29">
        <v>94425.49</v>
      </c>
    </row>
    <row r="345" spans="1:6" outlineLevel="1" x14ac:dyDescent="0.2">
      <c r="A345" s="26"/>
      <c r="B345" s="27"/>
      <c r="C345" s="28" t="s">
        <v>1106</v>
      </c>
      <c r="D345" s="28"/>
      <c r="E345" s="28"/>
      <c r="F345" s="29">
        <v>62950.33</v>
      </c>
    </row>
    <row r="346" spans="1:6" outlineLevel="1" x14ac:dyDescent="0.2">
      <c r="A346" s="26"/>
      <c r="B346" s="27"/>
      <c r="C346" s="28" t="s">
        <v>917</v>
      </c>
      <c r="D346" s="28"/>
      <c r="E346" s="28"/>
      <c r="F346" s="29">
        <v>319093.09000000003</v>
      </c>
    </row>
    <row r="347" spans="1:6" ht="33.75" customHeight="1" outlineLevel="1" x14ac:dyDescent="0.2">
      <c r="A347" s="21">
        <v>35</v>
      </c>
      <c r="B347" s="22" t="s">
        <v>926</v>
      </c>
      <c r="C347" s="23" t="s">
        <v>927</v>
      </c>
      <c r="D347" s="24">
        <v>1.0189999999999999</v>
      </c>
      <c r="E347" s="25">
        <v>12990.48</v>
      </c>
      <c r="F347" s="25">
        <v>138197.4</v>
      </c>
    </row>
    <row r="348" spans="1:6" ht="33.75" customHeight="1" outlineLevel="1" x14ac:dyDescent="0.2">
      <c r="A348" s="21">
        <v>36</v>
      </c>
      <c r="B348" s="22" t="s">
        <v>918</v>
      </c>
      <c r="C348" s="23" t="s">
        <v>919</v>
      </c>
      <c r="D348" s="24">
        <v>6.319</v>
      </c>
      <c r="E348" s="25">
        <v>11176.42</v>
      </c>
      <c r="F348" s="25">
        <v>735193.74</v>
      </c>
    </row>
    <row r="349" spans="1:6" ht="33.75" customHeight="1" outlineLevel="1" x14ac:dyDescent="0.2">
      <c r="A349" s="21">
        <v>37</v>
      </c>
      <c r="B349" s="22" t="s">
        <v>1053</v>
      </c>
      <c r="C349" s="23" t="s">
        <v>1054</v>
      </c>
      <c r="D349" s="24">
        <v>2.968</v>
      </c>
      <c r="E349" s="25">
        <v>347.67</v>
      </c>
      <c r="F349" s="25">
        <v>17681.189999999999</v>
      </c>
    </row>
    <row r="350" spans="1:6" outlineLevel="1" x14ac:dyDescent="0.2">
      <c r="A350" s="26"/>
      <c r="B350" s="27"/>
      <c r="C350" s="28" t="s">
        <v>1107</v>
      </c>
      <c r="D350" s="28"/>
      <c r="E350" s="28"/>
      <c r="F350" s="29">
        <v>6809.02</v>
      </c>
    </row>
    <row r="351" spans="1:6" outlineLevel="1" x14ac:dyDescent="0.2">
      <c r="A351" s="26"/>
      <c r="B351" s="27"/>
      <c r="C351" s="28" t="s">
        <v>1108</v>
      </c>
      <c r="D351" s="28"/>
      <c r="E351" s="28"/>
      <c r="F351" s="29">
        <v>3694.26</v>
      </c>
    </row>
    <row r="352" spans="1:6" outlineLevel="1" x14ac:dyDescent="0.2">
      <c r="A352" s="26"/>
      <c r="B352" s="27"/>
      <c r="C352" s="28" t="s">
        <v>917</v>
      </c>
      <c r="D352" s="28"/>
      <c r="E352" s="28"/>
      <c r="F352" s="29">
        <v>28184.47</v>
      </c>
    </row>
    <row r="353" spans="1:6" ht="11.25" customHeight="1" outlineLevel="1" x14ac:dyDescent="0.2">
      <c r="A353" s="435" t="s">
        <v>1007</v>
      </c>
      <c r="B353" s="436"/>
      <c r="C353" s="436"/>
      <c r="D353" s="436"/>
      <c r="E353" s="437"/>
      <c r="F353" s="36">
        <v>1139937.5</v>
      </c>
    </row>
    <row r="354" spans="1:6" outlineLevel="1" x14ac:dyDescent="0.2">
      <c r="A354" s="435" t="s">
        <v>1008</v>
      </c>
      <c r="B354" s="436"/>
      <c r="C354" s="436"/>
      <c r="D354" s="436"/>
      <c r="E354" s="437"/>
      <c r="F354" s="36">
        <v>121007.64</v>
      </c>
    </row>
    <row r="355" spans="1:6" outlineLevel="1" x14ac:dyDescent="0.2">
      <c r="A355" s="435" t="s">
        <v>1009</v>
      </c>
      <c r="B355" s="436"/>
      <c r="C355" s="436"/>
      <c r="D355" s="436"/>
      <c r="E355" s="437"/>
      <c r="F355" s="36">
        <v>79826.67</v>
      </c>
    </row>
    <row r="356" spans="1:6" ht="11.25" customHeight="1" outlineLevel="1" x14ac:dyDescent="0.2">
      <c r="A356" s="435" t="s">
        <v>1109</v>
      </c>
      <c r="B356" s="436"/>
      <c r="C356" s="436"/>
      <c r="D356" s="436"/>
      <c r="E356" s="437"/>
      <c r="F356" s="36">
        <v>1340771.81</v>
      </c>
    </row>
    <row r="357" spans="1:6" ht="12.75" customHeight="1" outlineLevel="1" x14ac:dyDescent="0.2">
      <c r="A357" s="432" t="s">
        <v>1110</v>
      </c>
      <c r="B357" s="433"/>
      <c r="C357" s="433"/>
      <c r="D357" s="433"/>
      <c r="E357" s="433"/>
      <c r="F357" s="434"/>
    </row>
    <row r="358" spans="1:6" ht="33.75" customHeight="1" outlineLevel="1" x14ac:dyDescent="0.2">
      <c r="A358" s="21">
        <v>38</v>
      </c>
      <c r="B358" s="22" t="s">
        <v>1038</v>
      </c>
      <c r="C358" s="23" t="s">
        <v>1111</v>
      </c>
      <c r="D358" s="33">
        <v>2.9994999999999998</v>
      </c>
      <c r="E358" s="25">
        <v>1629.76</v>
      </c>
      <c r="F358" s="25">
        <v>159252.14000000001</v>
      </c>
    </row>
    <row r="359" spans="1:6" outlineLevel="1" x14ac:dyDescent="0.2">
      <c r="A359" s="26"/>
      <c r="B359" s="27"/>
      <c r="C359" s="28" t="s">
        <v>1112</v>
      </c>
      <c r="D359" s="28"/>
      <c r="E359" s="28"/>
      <c r="F359" s="29">
        <v>128431.09</v>
      </c>
    </row>
    <row r="360" spans="1:6" outlineLevel="1" x14ac:dyDescent="0.2">
      <c r="A360" s="26"/>
      <c r="B360" s="27"/>
      <c r="C360" s="28" t="s">
        <v>1113</v>
      </c>
      <c r="D360" s="28"/>
      <c r="E360" s="28"/>
      <c r="F360" s="29">
        <v>85620.73</v>
      </c>
    </row>
    <row r="361" spans="1:6" outlineLevel="1" x14ac:dyDescent="0.2">
      <c r="A361" s="26"/>
      <c r="B361" s="27"/>
      <c r="C361" s="28" t="s">
        <v>917</v>
      </c>
      <c r="D361" s="28"/>
      <c r="E361" s="28"/>
      <c r="F361" s="29">
        <v>373303.96</v>
      </c>
    </row>
    <row r="362" spans="1:6" ht="33.75" customHeight="1" outlineLevel="1" x14ac:dyDescent="0.2">
      <c r="A362" s="21">
        <v>39</v>
      </c>
      <c r="B362" s="22" t="s">
        <v>926</v>
      </c>
      <c r="C362" s="23" t="s">
        <v>927</v>
      </c>
      <c r="D362" s="31">
        <v>3</v>
      </c>
      <c r="E362" s="25">
        <v>12990.48</v>
      </c>
      <c r="F362" s="25">
        <v>406861.83</v>
      </c>
    </row>
    <row r="363" spans="1:6" ht="33.75" customHeight="1" outlineLevel="1" x14ac:dyDescent="0.2">
      <c r="A363" s="21">
        <v>40</v>
      </c>
      <c r="B363" s="22" t="s">
        <v>1077</v>
      </c>
      <c r="C363" s="23" t="s">
        <v>1088</v>
      </c>
      <c r="D363" s="33">
        <v>4.4389000000000003</v>
      </c>
      <c r="E363" s="25">
        <v>1049.6300000000001</v>
      </c>
      <c r="F363" s="25">
        <v>97824.62</v>
      </c>
    </row>
    <row r="364" spans="1:6" outlineLevel="1" x14ac:dyDescent="0.2">
      <c r="A364" s="26"/>
      <c r="B364" s="27"/>
      <c r="C364" s="28" t="s">
        <v>1114</v>
      </c>
      <c r="D364" s="28"/>
      <c r="E364" s="28"/>
      <c r="F364" s="29">
        <v>57119.06</v>
      </c>
    </row>
    <row r="365" spans="1:6" outlineLevel="1" x14ac:dyDescent="0.2">
      <c r="A365" s="26"/>
      <c r="B365" s="27"/>
      <c r="C365" s="28" t="s">
        <v>1115</v>
      </c>
      <c r="D365" s="28"/>
      <c r="E365" s="28"/>
      <c r="F365" s="29">
        <v>38079.370000000003</v>
      </c>
    </row>
    <row r="366" spans="1:6" outlineLevel="1" x14ac:dyDescent="0.2">
      <c r="A366" s="26"/>
      <c r="B366" s="27"/>
      <c r="C366" s="28" t="s">
        <v>917</v>
      </c>
      <c r="D366" s="28"/>
      <c r="E366" s="28"/>
      <c r="F366" s="29">
        <v>193023.05</v>
      </c>
    </row>
    <row r="367" spans="1:6" ht="33.75" customHeight="1" outlineLevel="1" x14ac:dyDescent="0.2">
      <c r="A367" s="21">
        <v>41</v>
      </c>
      <c r="B367" s="22" t="s">
        <v>918</v>
      </c>
      <c r="C367" s="23" t="s">
        <v>919</v>
      </c>
      <c r="D367" s="24">
        <v>4.4390000000000001</v>
      </c>
      <c r="E367" s="25">
        <v>11176.42</v>
      </c>
      <c r="F367" s="25">
        <v>516462.26</v>
      </c>
    </row>
    <row r="368" spans="1:6" ht="33.75" customHeight="1" outlineLevel="1" x14ac:dyDescent="0.2">
      <c r="A368" s="21">
        <v>42</v>
      </c>
      <c r="B368" s="22" t="s">
        <v>1053</v>
      </c>
      <c r="C368" s="23" t="s">
        <v>1054</v>
      </c>
      <c r="D368" s="33">
        <v>2.8264999999999998</v>
      </c>
      <c r="E368" s="25">
        <v>347.67</v>
      </c>
      <c r="F368" s="25">
        <v>16838.240000000002</v>
      </c>
    </row>
    <row r="369" spans="1:7" outlineLevel="1" x14ac:dyDescent="0.2">
      <c r="A369" s="26"/>
      <c r="B369" s="27"/>
      <c r="C369" s="28" t="s">
        <v>1116</v>
      </c>
      <c r="D369" s="28"/>
      <c r="E369" s="28"/>
      <c r="F369" s="29">
        <v>6484.4</v>
      </c>
    </row>
    <row r="370" spans="1:7" outlineLevel="1" x14ac:dyDescent="0.2">
      <c r="A370" s="26"/>
      <c r="B370" s="27"/>
      <c r="C370" s="28" t="s">
        <v>1117</v>
      </c>
      <c r="D370" s="28"/>
      <c r="E370" s="28"/>
      <c r="F370" s="29">
        <v>3518.13</v>
      </c>
    </row>
    <row r="371" spans="1:7" outlineLevel="1" x14ac:dyDescent="0.2">
      <c r="A371" s="26"/>
      <c r="B371" s="27"/>
      <c r="C371" s="28" t="s">
        <v>917</v>
      </c>
      <c r="D371" s="28"/>
      <c r="E371" s="28"/>
      <c r="F371" s="29">
        <v>26840.77</v>
      </c>
    </row>
    <row r="372" spans="1:7" ht="11.25" customHeight="1" outlineLevel="1" x14ac:dyDescent="0.2">
      <c r="A372" s="435" t="s">
        <v>1007</v>
      </c>
      <c r="B372" s="436"/>
      <c r="C372" s="436"/>
      <c r="D372" s="436"/>
      <c r="E372" s="437"/>
      <c r="F372" s="36">
        <v>1197239.0900000001</v>
      </c>
    </row>
    <row r="373" spans="1:7" outlineLevel="1" x14ac:dyDescent="0.2">
      <c r="A373" s="435" t="s">
        <v>1008</v>
      </c>
      <c r="B373" s="436"/>
      <c r="C373" s="436"/>
      <c r="D373" s="436"/>
      <c r="E373" s="437"/>
      <c r="F373" s="36">
        <v>192034.55</v>
      </c>
    </row>
    <row r="374" spans="1:7" outlineLevel="1" x14ac:dyDescent="0.2">
      <c r="A374" s="435" t="s">
        <v>1009</v>
      </c>
      <c r="B374" s="436"/>
      <c r="C374" s="436"/>
      <c r="D374" s="436"/>
      <c r="E374" s="437"/>
      <c r="F374" s="36">
        <v>127218.23</v>
      </c>
    </row>
    <row r="375" spans="1:7" ht="11.25" customHeight="1" outlineLevel="1" x14ac:dyDescent="0.2">
      <c r="A375" s="435" t="s">
        <v>1118</v>
      </c>
      <c r="B375" s="436"/>
      <c r="C375" s="436"/>
      <c r="D375" s="436"/>
      <c r="E375" s="437"/>
      <c r="F375" s="36">
        <v>1516491.87</v>
      </c>
    </row>
    <row r="376" spans="1:7" ht="12.75" customHeight="1" outlineLevel="1" x14ac:dyDescent="0.2">
      <c r="A376" s="432" t="s">
        <v>1119</v>
      </c>
      <c r="B376" s="433"/>
      <c r="C376" s="433"/>
      <c r="D376" s="433"/>
      <c r="E376" s="433"/>
      <c r="F376" s="434"/>
    </row>
    <row r="377" spans="1:7" ht="11.4" outlineLevel="1" x14ac:dyDescent="0.2">
      <c r="A377" s="443" t="s">
        <v>1120</v>
      </c>
      <c r="B377" s="444"/>
      <c r="C377" s="444"/>
      <c r="D377" s="444"/>
      <c r="E377" s="444"/>
      <c r="F377" s="445"/>
      <c r="G377" s="194" t="s">
        <v>1121</v>
      </c>
    </row>
    <row r="378" spans="1:7" ht="33.75" customHeight="1" outlineLevel="1" x14ac:dyDescent="0.2">
      <c r="A378" s="21">
        <v>43</v>
      </c>
      <c r="B378" s="22" t="s">
        <v>1122</v>
      </c>
      <c r="C378" s="23" t="s">
        <v>1123</v>
      </c>
      <c r="D378" s="33">
        <v>0.1183</v>
      </c>
      <c r="E378" s="25">
        <v>6759.4</v>
      </c>
      <c r="F378" s="25">
        <v>10142.24</v>
      </c>
    </row>
    <row r="379" spans="1:7" outlineLevel="1" x14ac:dyDescent="0.2">
      <c r="A379" s="26"/>
      <c r="B379" s="27"/>
      <c r="C379" s="28" t="s">
        <v>1124</v>
      </c>
      <c r="D379" s="28"/>
      <c r="E379" s="28"/>
      <c r="F379" s="29">
        <v>3222.22</v>
      </c>
    </row>
    <row r="380" spans="1:7" outlineLevel="1" x14ac:dyDescent="0.2">
      <c r="A380" s="26"/>
      <c r="B380" s="27"/>
      <c r="C380" s="28" t="s">
        <v>1125</v>
      </c>
      <c r="D380" s="28"/>
      <c r="E380" s="28"/>
      <c r="F380" s="29">
        <v>1870.04</v>
      </c>
    </row>
    <row r="381" spans="1:7" outlineLevel="1" x14ac:dyDescent="0.2">
      <c r="A381" s="26"/>
      <c r="B381" s="27"/>
      <c r="C381" s="28" t="s">
        <v>917</v>
      </c>
      <c r="D381" s="28"/>
      <c r="E381" s="28"/>
      <c r="F381" s="29">
        <v>15234.5</v>
      </c>
      <c r="G381" s="194">
        <f>F381/D388*1.2*1.0224*1.0192</f>
        <v>6845.0480433029115</v>
      </c>
    </row>
    <row r="382" spans="1:7" ht="33.75" customHeight="1" outlineLevel="1" x14ac:dyDescent="0.2">
      <c r="A382" s="21">
        <v>44</v>
      </c>
      <c r="B382" s="22" t="s">
        <v>1126</v>
      </c>
      <c r="C382" s="23" t="s">
        <v>1127</v>
      </c>
      <c r="D382" s="33">
        <v>-0.1467</v>
      </c>
      <c r="E382" s="25">
        <v>4319.09</v>
      </c>
      <c r="F382" s="25">
        <v>-6842.99</v>
      </c>
      <c r="G382" s="194">
        <f>F382/D388*1.2*1.0224*1.0192</f>
        <v>-3074.6394899630036</v>
      </c>
    </row>
    <row r="383" spans="1:7" ht="22.5" customHeight="1" outlineLevel="1" x14ac:dyDescent="0.2">
      <c r="A383" s="21">
        <v>45</v>
      </c>
      <c r="B383" s="22" t="s">
        <v>1128</v>
      </c>
      <c r="C383" s="23" t="s">
        <v>1129</v>
      </c>
      <c r="D383" s="33">
        <v>0.1467</v>
      </c>
      <c r="E383" s="25">
        <v>12480</v>
      </c>
      <c r="F383" s="25">
        <v>13383.26</v>
      </c>
      <c r="G383" s="194">
        <f>F383/D388*1.2*1.0224*1.0192</f>
        <v>6013.2631642662463</v>
      </c>
    </row>
    <row r="384" spans="1:7" ht="33.75" customHeight="1" outlineLevel="1" x14ac:dyDescent="0.2">
      <c r="A384" s="21">
        <v>46</v>
      </c>
      <c r="B384" s="22" t="s">
        <v>1130</v>
      </c>
      <c r="C384" s="23" t="s">
        <v>1131</v>
      </c>
      <c r="D384" s="35">
        <v>2.7279999999999999E-2</v>
      </c>
      <c r="E384" s="25">
        <v>13020.27</v>
      </c>
      <c r="F384" s="25">
        <v>8837.2999999999993</v>
      </c>
    </row>
    <row r="385" spans="1:7" outlineLevel="1" x14ac:dyDescent="0.2">
      <c r="A385" s="26"/>
      <c r="B385" s="27"/>
      <c r="C385" s="28" t="s">
        <v>1132</v>
      </c>
      <c r="D385" s="28"/>
      <c r="E385" s="28"/>
      <c r="F385" s="29">
        <v>7264.32</v>
      </c>
    </row>
    <row r="386" spans="1:7" outlineLevel="1" x14ac:dyDescent="0.2">
      <c r="A386" s="26"/>
      <c r="B386" s="27"/>
      <c r="C386" s="28" t="s">
        <v>1133</v>
      </c>
      <c r="D386" s="28"/>
      <c r="E386" s="28"/>
      <c r="F386" s="29">
        <v>4130.6899999999996</v>
      </c>
    </row>
    <row r="387" spans="1:7" outlineLevel="1" x14ac:dyDescent="0.2">
      <c r="A387" s="26"/>
      <c r="B387" s="27"/>
      <c r="C387" s="28" t="s">
        <v>917</v>
      </c>
      <c r="D387" s="28"/>
      <c r="E387" s="28"/>
      <c r="F387" s="29">
        <v>20232.310000000001</v>
      </c>
      <c r="G387" s="194">
        <f>F387/D384/100*1.2*1.0224*1.0192</f>
        <v>9273.9042263422889</v>
      </c>
    </row>
    <row r="388" spans="1:7" ht="22.5" customHeight="1" outlineLevel="1" x14ac:dyDescent="0.2">
      <c r="A388" s="21">
        <v>47</v>
      </c>
      <c r="B388" s="22" t="s">
        <v>1134</v>
      </c>
      <c r="C388" s="23" t="s">
        <v>1135</v>
      </c>
      <c r="D388" s="24">
        <v>2.7829999999999999</v>
      </c>
      <c r="E388" s="25">
        <v>582.69000000000005</v>
      </c>
      <c r="F388" s="25">
        <v>34410.910000000003</v>
      </c>
      <c r="G388" s="194">
        <f>F388/D388*1.2*1.0224*1.0192</f>
        <v>15461.244685665601</v>
      </c>
    </row>
    <row r="389" spans="1:7" ht="12" customHeight="1" outlineLevel="1" x14ac:dyDescent="0.2">
      <c r="A389" s="443" t="s">
        <v>1136</v>
      </c>
      <c r="B389" s="444"/>
      <c r="C389" s="444"/>
      <c r="D389" s="444"/>
      <c r="E389" s="444"/>
      <c r="F389" s="445"/>
    </row>
    <row r="390" spans="1:7" ht="33.75" customHeight="1" outlineLevel="1" x14ac:dyDescent="0.2">
      <c r="A390" s="21">
        <v>48</v>
      </c>
      <c r="B390" s="22" t="s">
        <v>1137</v>
      </c>
      <c r="C390" s="23" t="s">
        <v>1138</v>
      </c>
      <c r="D390" s="33">
        <v>0.13950000000000001</v>
      </c>
      <c r="E390" s="25">
        <v>174.47</v>
      </c>
      <c r="F390" s="25">
        <v>554.42999999999995</v>
      </c>
    </row>
    <row r="391" spans="1:7" outlineLevel="1" x14ac:dyDescent="0.2">
      <c r="A391" s="26"/>
      <c r="B391" s="27"/>
      <c r="C391" s="28" t="s">
        <v>1139</v>
      </c>
      <c r="D391" s="28"/>
      <c r="E391" s="28"/>
      <c r="F391" s="29">
        <v>327.43</v>
      </c>
    </row>
    <row r="392" spans="1:7" outlineLevel="1" x14ac:dyDescent="0.2">
      <c r="A392" s="26"/>
      <c r="B392" s="27"/>
      <c r="C392" s="28" t="s">
        <v>1140</v>
      </c>
      <c r="D392" s="28"/>
      <c r="E392" s="28"/>
      <c r="F392" s="29">
        <v>205.39</v>
      </c>
    </row>
    <row r="393" spans="1:7" outlineLevel="1" x14ac:dyDescent="0.2">
      <c r="A393" s="26"/>
      <c r="B393" s="27"/>
      <c r="C393" s="28" t="s">
        <v>917</v>
      </c>
      <c r="D393" s="28"/>
      <c r="E393" s="28"/>
      <c r="F393" s="29">
        <v>1087.25</v>
      </c>
      <c r="G393" s="194">
        <f>F393/D388*1.2*1.0224*1.0192</f>
        <v>488.51478454042405</v>
      </c>
    </row>
    <row r="394" spans="1:7" ht="33.75" customHeight="1" outlineLevel="1" x14ac:dyDescent="0.2">
      <c r="A394" s="21">
        <v>49</v>
      </c>
      <c r="B394" s="22" t="s">
        <v>1141</v>
      </c>
      <c r="C394" s="23" t="s">
        <v>1142</v>
      </c>
      <c r="D394" s="33">
        <v>0.1396</v>
      </c>
      <c r="E394" s="25">
        <v>49.03</v>
      </c>
      <c r="F394" s="25">
        <v>287.20999999999998</v>
      </c>
    </row>
    <row r="395" spans="1:7" outlineLevel="1" x14ac:dyDescent="0.2">
      <c r="A395" s="26"/>
      <c r="B395" s="27"/>
      <c r="C395" s="28" t="s">
        <v>1143</v>
      </c>
      <c r="D395" s="28"/>
      <c r="E395" s="28"/>
      <c r="F395" s="29">
        <v>312.14</v>
      </c>
    </row>
    <row r="396" spans="1:7" outlineLevel="1" x14ac:dyDescent="0.2">
      <c r="A396" s="26"/>
      <c r="B396" s="27"/>
      <c r="C396" s="28" t="s">
        <v>1144</v>
      </c>
      <c r="D396" s="28"/>
      <c r="E396" s="28"/>
      <c r="F396" s="29">
        <v>195.79</v>
      </c>
    </row>
    <row r="397" spans="1:7" outlineLevel="1" x14ac:dyDescent="0.2">
      <c r="A397" s="26"/>
      <c r="B397" s="27"/>
      <c r="C397" s="28" t="s">
        <v>917</v>
      </c>
      <c r="D397" s="28"/>
      <c r="E397" s="28"/>
      <c r="F397" s="29">
        <v>795.14</v>
      </c>
      <c r="G397" s="194">
        <f>F397/D388*1.2*1.0224*1.0192</f>
        <v>357.26617225060733</v>
      </c>
    </row>
    <row r="398" spans="1:7" ht="78.75" customHeight="1" outlineLevel="1" x14ac:dyDescent="0.2">
      <c r="A398" s="21">
        <v>50</v>
      </c>
      <c r="B398" s="22" t="s">
        <v>1145</v>
      </c>
      <c r="C398" s="23" t="s">
        <v>1146</v>
      </c>
      <c r="D398" s="30">
        <v>83.76</v>
      </c>
      <c r="E398" s="25">
        <v>13.91</v>
      </c>
      <c r="F398" s="25">
        <v>31562.6</v>
      </c>
      <c r="G398" s="194">
        <f>F398/D388*1.2*1.0224*1.0192</f>
        <v>14181.464004171614</v>
      </c>
    </row>
    <row r="399" spans="1:7" ht="12" customHeight="1" outlineLevel="1" x14ac:dyDescent="0.2">
      <c r="A399" s="443" t="s">
        <v>1147</v>
      </c>
      <c r="B399" s="444"/>
      <c r="C399" s="444"/>
      <c r="D399" s="444"/>
      <c r="E399" s="444"/>
      <c r="F399" s="445"/>
    </row>
    <row r="400" spans="1:7" ht="45" customHeight="1" outlineLevel="1" x14ac:dyDescent="0.2">
      <c r="A400" s="21">
        <v>51</v>
      </c>
      <c r="B400" s="22" t="s">
        <v>1148</v>
      </c>
      <c r="C400" s="23" t="s">
        <v>1149</v>
      </c>
      <c r="D400" s="30">
        <v>0.05</v>
      </c>
      <c r="E400" s="25">
        <v>4762.59</v>
      </c>
      <c r="F400" s="25">
        <v>6120.87</v>
      </c>
    </row>
    <row r="401" spans="1:6" outlineLevel="1" x14ac:dyDescent="0.2">
      <c r="A401" s="26"/>
      <c r="B401" s="27"/>
      <c r="C401" s="28" t="s">
        <v>1150</v>
      </c>
      <c r="D401" s="28"/>
      <c r="E401" s="28"/>
      <c r="F401" s="29">
        <v>6200.93</v>
      </c>
    </row>
    <row r="402" spans="1:6" outlineLevel="1" x14ac:dyDescent="0.2">
      <c r="A402" s="26"/>
      <c r="B402" s="27"/>
      <c r="C402" s="28" t="s">
        <v>1151</v>
      </c>
      <c r="D402" s="28"/>
      <c r="E402" s="28"/>
      <c r="F402" s="29">
        <v>3551.99</v>
      </c>
    </row>
    <row r="403" spans="1:6" outlineLevel="1" x14ac:dyDescent="0.2">
      <c r="A403" s="26"/>
      <c r="B403" s="27"/>
      <c r="C403" s="28" t="s">
        <v>917</v>
      </c>
      <c r="D403" s="28"/>
      <c r="E403" s="28"/>
      <c r="F403" s="29">
        <v>15873.79</v>
      </c>
    </row>
    <row r="404" spans="1:6" ht="33.75" customHeight="1" outlineLevel="1" x14ac:dyDescent="0.2">
      <c r="A404" s="21">
        <v>52</v>
      </c>
      <c r="B404" s="22" t="s">
        <v>1152</v>
      </c>
      <c r="C404" s="23" t="s">
        <v>1153</v>
      </c>
      <c r="D404" s="30">
        <v>-0.05</v>
      </c>
      <c r="E404" s="25">
        <v>3052.66</v>
      </c>
      <c r="F404" s="25">
        <v>-3940.22</v>
      </c>
    </row>
    <row r="405" spans="1:6" outlineLevel="1" x14ac:dyDescent="0.2">
      <c r="A405" s="26"/>
      <c r="B405" s="27"/>
      <c r="C405" s="28" t="s">
        <v>1154</v>
      </c>
      <c r="D405" s="28"/>
      <c r="E405" s="28"/>
      <c r="F405" s="29">
        <v>-3999.78</v>
      </c>
    </row>
    <row r="406" spans="1:6" outlineLevel="1" x14ac:dyDescent="0.2">
      <c r="A406" s="26"/>
      <c r="B406" s="27"/>
      <c r="C406" s="28" t="s">
        <v>1155</v>
      </c>
      <c r="D406" s="28"/>
      <c r="E406" s="28"/>
      <c r="F406" s="29">
        <v>-2291.14</v>
      </c>
    </row>
    <row r="407" spans="1:6" outlineLevel="1" x14ac:dyDescent="0.2">
      <c r="A407" s="26"/>
      <c r="B407" s="27"/>
      <c r="C407" s="28" t="s">
        <v>917</v>
      </c>
      <c r="D407" s="28"/>
      <c r="E407" s="28"/>
      <c r="F407" s="29">
        <v>-10231.14</v>
      </c>
    </row>
    <row r="408" spans="1:6" ht="45" customHeight="1" outlineLevel="1" x14ac:dyDescent="0.2">
      <c r="A408" s="21">
        <v>53</v>
      </c>
      <c r="B408" s="22" t="s">
        <v>1156</v>
      </c>
      <c r="C408" s="23" t="s">
        <v>1157</v>
      </c>
      <c r="D408" s="24">
        <v>1.4999999999999999E-2</v>
      </c>
      <c r="E408" s="25">
        <v>3211.94</v>
      </c>
      <c r="F408" s="25">
        <v>225.96</v>
      </c>
    </row>
    <row r="409" spans="1:6" ht="45" customHeight="1" outlineLevel="1" x14ac:dyDescent="0.2">
      <c r="A409" s="21">
        <v>54</v>
      </c>
      <c r="B409" s="22" t="s">
        <v>1158</v>
      </c>
      <c r="C409" s="23" t="s">
        <v>1159</v>
      </c>
      <c r="D409" s="30">
        <v>0.02</v>
      </c>
      <c r="E409" s="25">
        <v>5008.51</v>
      </c>
      <c r="F409" s="25">
        <v>2574.36</v>
      </c>
    </row>
    <row r="410" spans="1:6" outlineLevel="1" x14ac:dyDescent="0.2">
      <c r="A410" s="26"/>
      <c r="B410" s="27"/>
      <c r="C410" s="28" t="s">
        <v>1160</v>
      </c>
      <c r="D410" s="28"/>
      <c r="E410" s="28"/>
      <c r="F410" s="29">
        <v>2605.29</v>
      </c>
    </row>
    <row r="411" spans="1:6" outlineLevel="1" x14ac:dyDescent="0.2">
      <c r="A411" s="26"/>
      <c r="B411" s="27"/>
      <c r="C411" s="28" t="s">
        <v>1161</v>
      </c>
      <c r="D411" s="28"/>
      <c r="E411" s="28"/>
      <c r="F411" s="29">
        <v>1492.35</v>
      </c>
    </row>
    <row r="412" spans="1:6" outlineLevel="1" x14ac:dyDescent="0.2">
      <c r="A412" s="26"/>
      <c r="B412" s="27"/>
      <c r="C412" s="28" t="s">
        <v>917</v>
      </c>
      <c r="D412" s="28"/>
      <c r="E412" s="28"/>
      <c r="F412" s="29">
        <v>6672</v>
      </c>
    </row>
    <row r="413" spans="1:6" ht="33.75" customHeight="1" outlineLevel="1" x14ac:dyDescent="0.2">
      <c r="A413" s="21">
        <v>55</v>
      </c>
      <c r="B413" s="22" t="s">
        <v>1162</v>
      </c>
      <c r="C413" s="23" t="s">
        <v>1163</v>
      </c>
      <c r="D413" s="30">
        <v>-0.02</v>
      </c>
      <c r="E413" s="25">
        <v>189.06</v>
      </c>
      <c r="F413" s="25">
        <v>-97.74</v>
      </c>
    </row>
    <row r="414" spans="1:6" outlineLevel="1" x14ac:dyDescent="0.2">
      <c r="A414" s="26"/>
      <c r="B414" s="27"/>
      <c r="C414" s="28" t="s">
        <v>1164</v>
      </c>
      <c r="D414" s="28"/>
      <c r="E414" s="28"/>
      <c r="F414" s="29">
        <v>-99.23</v>
      </c>
    </row>
    <row r="415" spans="1:6" outlineLevel="1" x14ac:dyDescent="0.2">
      <c r="A415" s="26"/>
      <c r="B415" s="27"/>
      <c r="C415" s="28" t="s">
        <v>1165</v>
      </c>
      <c r="D415" s="28"/>
      <c r="E415" s="28"/>
      <c r="F415" s="29">
        <v>-56.84</v>
      </c>
    </row>
    <row r="416" spans="1:6" outlineLevel="1" x14ac:dyDescent="0.2">
      <c r="A416" s="26"/>
      <c r="B416" s="27"/>
      <c r="C416" s="28" t="s">
        <v>917</v>
      </c>
      <c r="D416" s="28"/>
      <c r="E416" s="28"/>
      <c r="F416" s="29">
        <v>-253.81</v>
      </c>
    </row>
    <row r="417" spans="1:6" ht="45" customHeight="1" outlineLevel="1" x14ac:dyDescent="0.2">
      <c r="A417" s="21">
        <v>56</v>
      </c>
      <c r="B417" s="22" t="s">
        <v>1166</v>
      </c>
      <c r="C417" s="23" t="s">
        <v>1167</v>
      </c>
      <c r="D417" s="33">
        <v>5.3400000000000003E-2</v>
      </c>
      <c r="E417" s="25">
        <v>4433.01</v>
      </c>
      <c r="F417" s="25">
        <v>1110.23</v>
      </c>
    </row>
    <row r="418" spans="1:6" ht="45" customHeight="1" outlineLevel="1" x14ac:dyDescent="0.2">
      <c r="A418" s="21">
        <v>57</v>
      </c>
      <c r="B418" s="22" t="s">
        <v>1148</v>
      </c>
      <c r="C418" s="23" t="s">
        <v>1168</v>
      </c>
      <c r="D418" s="30">
        <v>0.04</v>
      </c>
      <c r="E418" s="25">
        <v>4762.59</v>
      </c>
      <c r="F418" s="25">
        <v>4896.7</v>
      </c>
    </row>
    <row r="419" spans="1:6" outlineLevel="1" x14ac:dyDescent="0.2">
      <c r="A419" s="26"/>
      <c r="B419" s="27"/>
      <c r="C419" s="28" t="s">
        <v>1169</v>
      </c>
      <c r="D419" s="28"/>
      <c r="E419" s="28"/>
      <c r="F419" s="29">
        <v>4960.75</v>
      </c>
    </row>
    <row r="420" spans="1:6" outlineLevel="1" x14ac:dyDescent="0.2">
      <c r="A420" s="26"/>
      <c r="B420" s="27"/>
      <c r="C420" s="28" t="s">
        <v>1170</v>
      </c>
      <c r="D420" s="28"/>
      <c r="E420" s="28"/>
      <c r="F420" s="29">
        <v>2841.59</v>
      </c>
    </row>
    <row r="421" spans="1:6" outlineLevel="1" x14ac:dyDescent="0.2">
      <c r="A421" s="26"/>
      <c r="B421" s="27"/>
      <c r="C421" s="28" t="s">
        <v>917</v>
      </c>
      <c r="D421" s="28"/>
      <c r="E421" s="28"/>
      <c r="F421" s="29">
        <v>12699.04</v>
      </c>
    </row>
    <row r="422" spans="1:6" ht="33.75" customHeight="1" outlineLevel="1" x14ac:dyDescent="0.2">
      <c r="A422" s="21">
        <v>58</v>
      </c>
      <c r="B422" s="22" t="s">
        <v>1152</v>
      </c>
      <c r="C422" s="23" t="s">
        <v>1153</v>
      </c>
      <c r="D422" s="30">
        <v>-0.04</v>
      </c>
      <c r="E422" s="25">
        <v>3052.66</v>
      </c>
      <c r="F422" s="25">
        <v>-3152.17</v>
      </c>
    </row>
    <row r="423" spans="1:6" outlineLevel="1" x14ac:dyDescent="0.2">
      <c r="A423" s="26"/>
      <c r="B423" s="27"/>
      <c r="C423" s="28" t="s">
        <v>1171</v>
      </c>
      <c r="D423" s="28"/>
      <c r="E423" s="28"/>
      <c r="F423" s="29">
        <v>-3199.82</v>
      </c>
    </row>
    <row r="424" spans="1:6" outlineLevel="1" x14ac:dyDescent="0.2">
      <c r="A424" s="26"/>
      <c r="B424" s="27"/>
      <c r="C424" s="28" t="s">
        <v>1172</v>
      </c>
      <c r="D424" s="28"/>
      <c r="E424" s="28"/>
      <c r="F424" s="29">
        <v>-1832.91</v>
      </c>
    </row>
    <row r="425" spans="1:6" outlineLevel="1" x14ac:dyDescent="0.2">
      <c r="A425" s="26"/>
      <c r="B425" s="27"/>
      <c r="C425" s="28" t="s">
        <v>917</v>
      </c>
      <c r="D425" s="28"/>
      <c r="E425" s="28"/>
      <c r="F425" s="29">
        <v>-8184.9</v>
      </c>
    </row>
    <row r="426" spans="1:6" ht="45" customHeight="1" outlineLevel="1" x14ac:dyDescent="0.2">
      <c r="A426" s="21">
        <v>59</v>
      </c>
      <c r="B426" s="22" t="s">
        <v>1156</v>
      </c>
      <c r="C426" s="23" t="s">
        <v>1157</v>
      </c>
      <c r="D426" s="24">
        <v>1.2E-2</v>
      </c>
      <c r="E426" s="25">
        <v>3211.94</v>
      </c>
      <c r="F426" s="25">
        <v>180.77</v>
      </c>
    </row>
    <row r="427" spans="1:6" ht="45" customHeight="1" outlineLevel="1" x14ac:dyDescent="0.2">
      <c r="A427" s="21">
        <v>60</v>
      </c>
      <c r="B427" s="22" t="s">
        <v>1173</v>
      </c>
      <c r="C427" s="23" t="s">
        <v>1174</v>
      </c>
      <c r="D427" s="30">
        <v>0.03</v>
      </c>
      <c r="E427" s="25">
        <v>11074.38</v>
      </c>
      <c r="F427" s="25">
        <v>7599.82</v>
      </c>
    </row>
    <row r="428" spans="1:6" outlineLevel="1" x14ac:dyDescent="0.2">
      <c r="A428" s="26"/>
      <c r="B428" s="27"/>
      <c r="C428" s="28" t="s">
        <v>1175</v>
      </c>
      <c r="D428" s="28"/>
      <c r="E428" s="28"/>
      <c r="F428" s="29">
        <v>7367.97</v>
      </c>
    </row>
    <row r="429" spans="1:6" outlineLevel="1" x14ac:dyDescent="0.2">
      <c r="A429" s="26"/>
      <c r="B429" s="27"/>
      <c r="C429" s="28" t="s">
        <v>1176</v>
      </c>
      <c r="D429" s="28"/>
      <c r="E429" s="28"/>
      <c r="F429" s="29">
        <v>4220.49</v>
      </c>
    </row>
    <row r="430" spans="1:6" outlineLevel="1" x14ac:dyDescent="0.2">
      <c r="A430" s="26"/>
      <c r="B430" s="27"/>
      <c r="C430" s="28" t="s">
        <v>917</v>
      </c>
      <c r="D430" s="28"/>
      <c r="E430" s="28"/>
      <c r="F430" s="29">
        <v>19188.28</v>
      </c>
    </row>
    <row r="431" spans="1:6" ht="33.75" customHeight="1" outlineLevel="1" x14ac:dyDescent="0.2">
      <c r="A431" s="21">
        <v>61</v>
      </c>
      <c r="B431" s="22" t="s">
        <v>1177</v>
      </c>
      <c r="C431" s="23" t="s">
        <v>1178</v>
      </c>
      <c r="D431" s="30">
        <v>-0.03</v>
      </c>
      <c r="E431" s="25">
        <v>7961</v>
      </c>
      <c r="F431" s="25">
        <v>-5437.07</v>
      </c>
    </row>
    <row r="432" spans="1:6" outlineLevel="1" x14ac:dyDescent="0.2">
      <c r="A432" s="26"/>
      <c r="B432" s="27"/>
      <c r="C432" s="28" t="s">
        <v>1179</v>
      </c>
      <c r="D432" s="28"/>
      <c r="E432" s="28"/>
      <c r="F432" s="29">
        <v>-5283.07</v>
      </c>
    </row>
    <row r="433" spans="1:6" outlineLevel="1" x14ac:dyDescent="0.2">
      <c r="A433" s="26"/>
      <c r="B433" s="27"/>
      <c r="C433" s="28" t="s">
        <v>1180</v>
      </c>
      <c r="D433" s="28"/>
      <c r="E433" s="28"/>
      <c r="F433" s="29">
        <v>-3026.22</v>
      </c>
    </row>
    <row r="434" spans="1:6" outlineLevel="1" x14ac:dyDescent="0.2">
      <c r="A434" s="26"/>
      <c r="B434" s="27"/>
      <c r="C434" s="28" t="s">
        <v>917</v>
      </c>
      <c r="D434" s="28"/>
      <c r="E434" s="28"/>
      <c r="F434" s="29">
        <v>-13746.36</v>
      </c>
    </row>
    <row r="435" spans="1:6" ht="22.5" customHeight="1" outlineLevel="1" x14ac:dyDescent="0.2">
      <c r="A435" s="21">
        <v>62</v>
      </c>
      <c r="B435" s="22" t="s">
        <v>1181</v>
      </c>
      <c r="C435" s="23" t="s">
        <v>1182</v>
      </c>
      <c r="D435" s="24">
        <v>12.055999999999999</v>
      </c>
      <c r="E435" s="25">
        <v>29.37</v>
      </c>
      <c r="F435" s="25">
        <v>2758.32</v>
      </c>
    </row>
    <row r="436" spans="1:6" ht="45" customHeight="1" outlineLevel="1" x14ac:dyDescent="0.2">
      <c r="A436" s="21">
        <v>63</v>
      </c>
      <c r="B436" s="22" t="s">
        <v>1183</v>
      </c>
      <c r="C436" s="23" t="s">
        <v>1184</v>
      </c>
      <c r="D436" s="33">
        <v>7.4399999999999994E-2</v>
      </c>
      <c r="E436" s="25">
        <v>8396.42</v>
      </c>
      <c r="F436" s="25">
        <v>2904.83</v>
      </c>
    </row>
    <row r="437" spans="1:6" ht="11.4" outlineLevel="1" x14ac:dyDescent="0.2">
      <c r="A437" s="443" t="s">
        <v>1185</v>
      </c>
      <c r="B437" s="444"/>
      <c r="C437" s="444"/>
      <c r="D437" s="444"/>
      <c r="E437" s="444"/>
      <c r="F437" s="445"/>
    </row>
    <row r="438" spans="1:6" ht="22.5" customHeight="1" outlineLevel="1" x14ac:dyDescent="0.2">
      <c r="A438" s="21">
        <v>64</v>
      </c>
      <c r="B438" s="22" t="s">
        <v>946</v>
      </c>
      <c r="C438" s="23" t="s">
        <v>1186</v>
      </c>
      <c r="D438" s="24">
        <v>0.26100000000000001</v>
      </c>
      <c r="E438" s="25">
        <v>768.92</v>
      </c>
      <c r="F438" s="25">
        <v>8657.94</v>
      </c>
    </row>
    <row r="439" spans="1:6" outlineLevel="1" x14ac:dyDescent="0.2">
      <c r="A439" s="26"/>
      <c r="B439" s="27"/>
      <c r="C439" s="28" t="s">
        <v>1187</v>
      </c>
      <c r="D439" s="28"/>
      <c r="E439" s="28"/>
      <c r="F439" s="29">
        <v>8811.3799999999992</v>
      </c>
    </row>
    <row r="440" spans="1:6" outlineLevel="1" x14ac:dyDescent="0.2">
      <c r="A440" s="26"/>
      <c r="B440" s="27"/>
      <c r="C440" s="28" t="s">
        <v>1188</v>
      </c>
      <c r="D440" s="28"/>
      <c r="E440" s="28"/>
      <c r="F440" s="29">
        <v>5010.3900000000003</v>
      </c>
    </row>
    <row r="441" spans="1:6" outlineLevel="1" x14ac:dyDescent="0.2">
      <c r="A441" s="26"/>
      <c r="B441" s="27"/>
      <c r="C441" s="28" t="s">
        <v>917</v>
      </c>
      <c r="D441" s="28"/>
      <c r="E441" s="28"/>
      <c r="F441" s="29">
        <v>22479.71</v>
      </c>
    </row>
    <row r="442" spans="1:6" ht="33.75" customHeight="1" outlineLevel="1" x14ac:dyDescent="0.2">
      <c r="A442" s="21">
        <v>65</v>
      </c>
      <c r="B442" s="22" t="s">
        <v>1189</v>
      </c>
      <c r="C442" s="23" t="s">
        <v>1190</v>
      </c>
      <c r="D442" s="30">
        <v>0.01</v>
      </c>
      <c r="E442" s="25">
        <v>5802.77</v>
      </c>
      <c r="F442" s="25">
        <v>491.49</v>
      </c>
    </row>
    <row r="443" spans="1:6" ht="45" customHeight="1" outlineLevel="1" x14ac:dyDescent="0.2">
      <c r="A443" s="21">
        <v>66</v>
      </c>
      <c r="B443" s="22" t="s">
        <v>1191</v>
      </c>
      <c r="C443" s="23" t="s">
        <v>1192</v>
      </c>
      <c r="D443" s="30">
        <v>3.75</v>
      </c>
      <c r="E443" s="25">
        <v>138.04</v>
      </c>
      <c r="F443" s="25">
        <v>7578.4</v>
      </c>
    </row>
    <row r="444" spans="1:6" ht="45" customHeight="1" outlineLevel="1" x14ac:dyDescent="0.2">
      <c r="A444" s="21">
        <v>67</v>
      </c>
      <c r="B444" s="22" t="s">
        <v>1193</v>
      </c>
      <c r="C444" s="23" t="s">
        <v>1194</v>
      </c>
      <c r="D444" s="32">
        <v>1.5</v>
      </c>
      <c r="E444" s="25">
        <v>93.26</v>
      </c>
      <c r="F444" s="25">
        <v>1717.85</v>
      </c>
    </row>
    <row r="445" spans="1:6" ht="45" customHeight="1" outlineLevel="1" x14ac:dyDescent="0.2">
      <c r="A445" s="21">
        <v>68</v>
      </c>
      <c r="B445" s="22" t="s">
        <v>1195</v>
      </c>
      <c r="C445" s="23" t="s">
        <v>1196</v>
      </c>
      <c r="D445" s="31">
        <v>3</v>
      </c>
      <c r="E445" s="25">
        <v>81.61</v>
      </c>
      <c r="F445" s="25">
        <v>4118.04</v>
      </c>
    </row>
    <row r="446" spans="1:6" ht="45" customHeight="1" outlineLevel="1" x14ac:dyDescent="0.2">
      <c r="A446" s="21">
        <v>69</v>
      </c>
      <c r="B446" s="22" t="s">
        <v>1197</v>
      </c>
      <c r="C446" s="23" t="s">
        <v>1198</v>
      </c>
      <c r="D446" s="30">
        <v>2.25</v>
      </c>
      <c r="E446" s="25">
        <v>273.45999999999998</v>
      </c>
      <c r="F446" s="25">
        <v>13923.9</v>
      </c>
    </row>
    <row r="447" spans="1:6" ht="45" customHeight="1" outlineLevel="1" x14ac:dyDescent="0.2">
      <c r="A447" s="21">
        <v>70</v>
      </c>
      <c r="B447" s="22" t="s">
        <v>1199</v>
      </c>
      <c r="C447" s="23" t="s">
        <v>1200</v>
      </c>
      <c r="D447" s="31">
        <v>5</v>
      </c>
      <c r="E447" s="25">
        <v>83.77</v>
      </c>
      <c r="F447" s="25">
        <v>3166.51</v>
      </c>
    </row>
    <row r="448" spans="1:6" ht="11.25" customHeight="1" outlineLevel="1" x14ac:dyDescent="0.2">
      <c r="A448" s="435" t="s">
        <v>1007</v>
      </c>
      <c r="B448" s="436"/>
      <c r="C448" s="436"/>
      <c r="D448" s="436"/>
      <c r="E448" s="437"/>
      <c r="F448" s="36">
        <v>147733.75</v>
      </c>
    </row>
    <row r="449" spans="1:6" outlineLevel="1" x14ac:dyDescent="0.2">
      <c r="A449" s="435" t="s">
        <v>1008</v>
      </c>
      <c r="B449" s="436"/>
      <c r="C449" s="436"/>
      <c r="D449" s="436"/>
      <c r="E449" s="437"/>
      <c r="F449" s="36">
        <v>28490.53</v>
      </c>
    </row>
    <row r="450" spans="1:6" outlineLevel="1" x14ac:dyDescent="0.2">
      <c r="A450" s="435" t="s">
        <v>1009</v>
      </c>
      <c r="B450" s="436"/>
      <c r="C450" s="436"/>
      <c r="D450" s="436"/>
      <c r="E450" s="437"/>
      <c r="F450" s="36">
        <v>16311.62</v>
      </c>
    </row>
    <row r="451" spans="1:6" ht="11.25" customHeight="1" outlineLevel="1" x14ac:dyDescent="0.2">
      <c r="A451" s="435" t="s">
        <v>1201</v>
      </c>
      <c r="B451" s="436"/>
      <c r="C451" s="436"/>
      <c r="D451" s="436"/>
      <c r="E451" s="437"/>
      <c r="F451" s="36">
        <v>192535.9</v>
      </c>
    </row>
    <row r="452" spans="1:6" ht="12.75" customHeight="1" outlineLevel="1" x14ac:dyDescent="0.2">
      <c r="A452" s="432" t="s">
        <v>1202</v>
      </c>
      <c r="B452" s="433"/>
      <c r="C452" s="433"/>
      <c r="D452" s="433"/>
      <c r="E452" s="433"/>
      <c r="F452" s="434"/>
    </row>
    <row r="453" spans="1:6" ht="33.75" customHeight="1" outlineLevel="1" x14ac:dyDescent="0.2">
      <c r="A453" s="21">
        <v>71</v>
      </c>
      <c r="B453" s="22" t="s">
        <v>1077</v>
      </c>
      <c r="C453" s="23" t="s">
        <v>1088</v>
      </c>
      <c r="D453" s="33">
        <v>0.24709999999999999</v>
      </c>
      <c r="E453" s="25">
        <v>1049.6300000000001</v>
      </c>
      <c r="F453" s="25">
        <v>5445.6</v>
      </c>
    </row>
    <row r="454" spans="1:6" outlineLevel="1" x14ac:dyDescent="0.2">
      <c r="A454" s="26"/>
      <c r="B454" s="27"/>
      <c r="C454" s="28" t="s">
        <v>1203</v>
      </c>
      <c r="D454" s="28"/>
      <c r="E454" s="28"/>
      <c r="F454" s="29">
        <v>3179.64</v>
      </c>
    </row>
    <row r="455" spans="1:6" outlineLevel="1" x14ac:dyDescent="0.2">
      <c r="A455" s="26"/>
      <c r="B455" s="27"/>
      <c r="C455" s="28" t="s">
        <v>1204</v>
      </c>
      <c r="D455" s="28"/>
      <c r="E455" s="28"/>
      <c r="F455" s="29">
        <v>2119.7600000000002</v>
      </c>
    </row>
    <row r="456" spans="1:6" outlineLevel="1" x14ac:dyDescent="0.2">
      <c r="A456" s="26"/>
      <c r="B456" s="27"/>
      <c r="C456" s="28" t="s">
        <v>917</v>
      </c>
      <c r="D456" s="28"/>
      <c r="E456" s="28"/>
      <c r="F456" s="29">
        <v>10745</v>
      </c>
    </row>
    <row r="457" spans="1:6" ht="33.75" customHeight="1" outlineLevel="1" x14ac:dyDescent="0.2">
      <c r="A457" s="21">
        <v>72</v>
      </c>
      <c r="B457" s="22" t="s">
        <v>926</v>
      </c>
      <c r="C457" s="23" t="s">
        <v>927</v>
      </c>
      <c r="D457" s="33">
        <v>0.24709999999999999</v>
      </c>
      <c r="E457" s="25">
        <v>12990.48</v>
      </c>
      <c r="F457" s="25">
        <v>33511.85</v>
      </c>
    </row>
    <row r="458" spans="1:6" ht="33.75" customHeight="1" outlineLevel="1" x14ac:dyDescent="0.2">
      <c r="A458" s="21">
        <v>73</v>
      </c>
      <c r="B458" s="22" t="s">
        <v>1053</v>
      </c>
      <c r="C458" s="23" t="s">
        <v>1054</v>
      </c>
      <c r="D458" s="24">
        <v>9.2999999999999999E-2</v>
      </c>
      <c r="E458" s="25">
        <v>347.67</v>
      </c>
      <c r="F458" s="25">
        <v>554.02</v>
      </c>
    </row>
    <row r="459" spans="1:6" outlineLevel="1" x14ac:dyDescent="0.2">
      <c r="A459" s="26"/>
      <c r="B459" s="27"/>
      <c r="C459" s="28" t="s">
        <v>1205</v>
      </c>
      <c r="D459" s="28"/>
      <c r="E459" s="28"/>
      <c r="F459" s="29">
        <v>213.35</v>
      </c>
    </row>
    <row r="460" spans="1:6" outlineLevel="1" x14ac:dyDescent="0.2">
      <c r="A460" s="26"/>
      <c r="B460" s="27"/>
      <c r="C460" s="28" t="s">
        <v>1206</v>
      </c>
      <c r="D460" s="28"/>
      <c r="E460" s="28"/>
      <c r="F460" s="29">
        <v>115.75</v>
      </c>
    </row>
    <row r="461" spans="1:6" outlineLevel="1" x14ac:dyDescent="0.2">
      <c r="A461" s="26"/>
      <c r="B461" s="27"/>
      <c r="C461" s="28" t="s">
        <v>917</v>
      </c>
      <c r="D461" s="28"/>
      <c r="E461" s="28"/>
      <c r="F461" s="29">
        <v>883.12</v>
      </c>
    </row>
    <row r="462" spans="1:6" ht="33.75" customHeight="1" outlineLevel="1" x14ac:dyDescent="0.2">
      <c r="A462" s="21">
        <v>74</v>
      </c>
      <c r="B462" s="22" t="s">
        <v>1207</v>
      </c>
      <c r="C462" s="23" t="s">
        <v>1208</v>
      </c>
      <c r="D462" s="33">
        <v>2.3999999999999998E-3</v>
      </c>
      <c r="E462" s="25">
        <v>15853.66</v>
      </c>
      <c r="F462" s="25">
        <v>1039.83</v>
      </c>
    </row>
    <row r="463" spans="1:6" outlineLevel="1" x14ac:dyDescent="0.2">
      <c r="A463" s="26"/>
      <c r="B463" s="27"/>
      <c r="C463" s="28" t="s">
        <v>1209</v>
      </c>
      <c r="D463" s="28"/>
      <c r="E463" s="28"/>
      <c r="F463" s="29">
        <v>897.53</v>
      </c>
    </row>
    <row r="464" spans="1:6" outlineLevel="1" x14ac:dyDescent="0.2">
      <c r="A464" s="26"/>
      <c r="B464" s="27"/>
      <c r="C464" s="28" t="s">
        <v>1210</v>
      </c>
      <c r="D464" s="28"/>
      <c r="E464" s="28"/>
      <c r="F464" s="29">
        <v>510.36</v>
      </c>
    </row>
    <row r="465" spans="1:7" outlineLevel="1" x14ac:dyDescent="0.2">
      <c r="A465" s="26"/>
      <c r="B465" s="27"/>
      <c r="C465" s="28" t="s">
        <v>917</v>
      </c>
      <c r="D465" s="28"/>
      <c r="E465" s="28"/>
      <c r="F465" s="29">
        <v>2447.7199999999998</v>
      </c>
      <c r="G465" s="194">
        <f>F465/D462/100*1.2*1.0224*1.0192</f>
        <v>12752.989337088002</v>
      </c>
    </row>
    <row r="466" spans="1:7" ht="22.5" customHeight="1" outlineLevel="1" x14ac:dyDescent="0.2">
      <c r="A466" s="21">
        <v>75</v>
      </c>
      <c r="B466" s="22" t="s">
        <v>942</v>
      </c>
      <c r="C466" s="23" t="s">
        <v>1052</v>
      </c>
      <c r="D466" s="33">
        <v>0.24360000000000001</v>
      </c>
      <c r="E466" s="25">
        <v>665</v>
      </c>
      <c r="F466" s="25">
        <v>1151.78</v>
      </c>
      <c r="G466" s="194">
        <f>F466/D466*1.2*1.0224*1.0192</f>
        <v>5912.2630814896547</v>
      </c>
    </row>
    <row r="467" spans="1:7" ht="33.75" customHeight="1" outlineLevel="1" x14ac:dyDescent="0.2">
      <c r="A467" s="21">
        <v>76</v>
      </c>
      <c r="B467" s="22" t="s">
        <v>1211</v>
      </c>
      <c r="C467" s="23" t="s">
        <v>1212</v>
      </c>
      <c r="D467" s="35">
        <v>1.8960000000000001E-2</v>
      </c>
      <c r="E467" s="25">
        <v>5488.69</v>
      </c>
      <c r="F467" s="25">
        <v>1047.94</v>
      </c>
      <c r="G467" s="194">
        <f>F467/D466*1.2*1.0224*1.0192</f>
        <v>5379.2364632275858</v>
      </c>
    </row>
    <row r="468" spans="1:7" ht="22.5" customHeight="1" outlineLevel="1" x14ac:dyDescent="0.2">
      <c r="A468" s="21">
        <v>77</v>
      </c>
      <c r="B468" s="22" t="s">
        <v>1213</v>
      </c>
      <c r="C468" s="23" t="s">
        <v>1214</v>
      </c>
      <c r="D468" s="43">
        <v>6.9519999999999998E-3</v>
      </c>
      <c r="E468" s="25">
        <v>6780</v>
      </c>
      <c r="F468" s="25">
        <v>424.21</v>
      </c>
      <c r="G468" s="194">
        <f>F468/D466*1.2*1.0224*1.0192</f>
        <v>2177.5348780137929</v>
      </c>
    </row>
    <row r="469" spans="1:7" ht="33.75" customHeight="1" outlineLevel="1" x14ac:dyDescent="0.2">
      <c r="A469" s="21">
        <v>78</v>
      </c>
      <c r="B469" s="22" t="s">
        <v>1189</v>
      </c>
      <c r="C469" s="23" t="s">
        <v>1190</v>
      </c>
      <c r="D469" s="30">
        <v>1.84</v>
      </c>
      <c r="E469" s="25">
        <v>5802.77</v>
      </c>
      <c r="F469" s="25">
        <v>90435.01</v>
      </c>
      <c r="G469" s="194">
        <f>F469/D466*1.2*1.0224*1.0192/1000</f>
        <v>464.21675224187578</v>
      </c>
    </row>
    <row r="470" spans="1:7" ht="22.5" customHeight="1" outlineLevel="1" x14ac:dyDescent="0.2">
      <c r="A470" s="21">
        <v>79</v>
      </c>
      <c r="B470" s="22" t="s">
        <v>1215</v>
      </c>
      <c r="C470" s="23" t="s">
        <v>1216</v>
      </c>
      <c r="D470" s="24">
        <v>3.5999999999999997E-2</v>
      </c>
      <c r="E470" s="25">
        <v>1275.18</v>
      </c>
      <c r="F470" s="25">
        <v>1240.0899999999999</v>
      </c>
    </row>
    <row r="471" spans="1:7" outlineLevel="1" x14ac:dyDescent="0.2">
      <c r="A471" s="26"/>
      <c r="B471" s="27"/>
      <c r="C471" s="28" t="s">
        <v>1217</v>
      </c>
      <c r="D471" s="28"/>
      <c r="E471" s="28"/>
      <c r="F471" s="29">
        <v>1065.1199999999999</v>
      </c>
    </row>
    <row r="472" spans="1:7" outlineLevel="1" x14ac:dyDescent="0.2">
      <c r="A472" s="26"/>
      <c r="B472" s="27"/>
      <c r="C472" s="28" t="s">
        <v>1218</v>
      </c>
      <c r="D472" s="28"/>
      <c r="E472" s="28"/>
      <c r="F472" s="29">
        <v>605.66</v>
      </c>
    </row>
    <row r="473" spans="1:7" outlineLevel="1" x14ac:dyDescent="0.2">
      <c r="A473" s="26"/>
      <c r="B473" s="27"/>
      <c r="C473" s="28" t="s">
        <v>917</v>
      </c>
      <c r="D473" s="28"/>
      <c r="E473" s="28"/>
      <c r="F473" s="29">
        <v>2910.87</v>
      </c>
    </row>
    <row r="474" spans="1:7" ht="45" customHeight="1" outlineLevel="1" x14ac:dyDescent="0.2">
      <c r="A474" s="21">
        <v>80</v>
      </c>
      <c r="B474" s="22" t="s">
        <v>1219</v>
      </c>
      <c r="C474" s="23" t="s">
        <v>1220</v>
      </c>
      <c r="D474" s="24">
        <v>3.5999999999999997E-2</v>
      </c>
      <c r="E474" s="25">
        <v>5804</v>
      </c>
      <c r="F474" s="25">
        <v>2480.17</v>
      </c>
    </row>
    <row r="475" spans="1:7" ht="11.25" customHeight="1" outlineLevel="1" x14ac:dyDescent="0.2">
      <c r="A475" s="435" t="s">
        <v>1007</v>
      </c>
      <c r="B475" s="436"/>
      <c r="C475" s="436"/>
      <c r="D475" s="436"/>
      <c r="E475" s="437"/>
      <c r="F475" s="36">
        <v>137330.5</v>
      </c>
    </row>
    <row r="476" spans="1:7" outlineLevel="1" x14ac:dyDescent="0.2">
      <c r="A476" s="435" t="s">
        <v>1008</v>
      </c>
      <c r="B476" s="436"/>
      <c r="C476" s="436"/>
      <c r="D476" s="436"/>
      <c r="E476" s="437"/>
      <c r="F476" s="36">
        <v>5355.64</v>
      </c>
    </row>
    <row r="477" spans="1:7" outlineLevel="1" x14ac:dyDescent="0.2">
      <c r="A477" s="435" t="s">
        <v>1009</v>
      </c>
      <c r="B477" s="436"/>
      <c r="C477" s="436"/>
      <c r="D477" s="436"/>
      <c r="E477" s="437"/>
      <c r="F477" s="36">
        <v>3351.53</v>
      </c>
    </row>
    <row r="478" spans="1:7" ht="11.25" customHeight="1" outlineLevel="1" x14ac:dyDescent="0.2">
      <c r="A478" s="435" t="s">
        <v>1221</v>
      </c>
      <c r="B478" s="436"/>
      <c r="C478" s="436"/>
      <c r="D478" s="436"/>
      <c r="E478" s="437"/>
      <c r="F478" s="36">
        <v>146037.67000000001</v>
      </c>
    </row>
    <row r="479" spans="1:7" ht="12.75" customHeight="1" outlineLevel="1" x14ac:dyDescent="0.2">
      <c r="A479" s="432" t="s">
        <v>1222</v>
      </c>
      <c r="B479" s="433"/>
      <c r="C479" s="433"/>
      <c r="D479" s="433"/>
      <c r="E479" s="433"/>
      <c r="F479" s="434"/>
    </row>
    <row r="480" spans="1:7" ht="33.75" customHeight="1" outlineLevel="1" x14ac:dyDescent="0.2">
      <c r="A480" s="21">
        <v>81</v>
      </c>
      <c r="B480" s="22" t="s">
        <v>1038</v>
      </c>
      <c r="C480" s="23" t="s">
        <v>1223</v>
      </c>
      <c r="D480" s="33">
        <v>4.6791</v>
      </c>
      <c r="E480" s="25">
        <v>1629.76</v>
      </c>
      <c r="F480" s="25">
        <v>248426.96</v>
      </c>
    </row>
    <row r="481" spans="1:6" outlineLevel="1" x14ac:dyDescent="0.2">
      <c r="A481" s="26"/>
      <c r="B481" s="27"/>
      <c r="C481" s="28" t="s">
        <v>1224</v>
      </c>
      <c r="D481" s="28"/>
      <c r="E481" s="28"/>
      <c r="F481" s="29">
        <v>200347.36</v>
      </c>
    </row>
    <row r="482" spans="1:6" outlineLevel="1" x14ac:dyDescent="0.2">
      <c r="A482" s="26"/>
      <c r="B482" s="27"/>
      <c r="C482" s="28" t="s">
        <v>1225</v>
      </c>
      <c r="D482" s="28"/>
      <c r="E482" s="28"/>
      <c r="F482" s="29">
        <v>133564.91</v>
      </c>
    </row>
    <row r="483" spans="1:6" outlineLevel="1" x14ac:dyDescent="0.2">
      <c r="A483" s="26"/>
      <c r="B483" s="27"/>
      <c r="C483" s="28" t="s">
        <v>917</v>
      </c>
      <c r="D483" s="28"/>
      <c r="E483" s="28"/>
      <c r="F483" s="29">
        <v>582339.23</v>
      </c>
    </row>
    <row r="484" spans="1:6" ht="33.75" customHeight="1" outlineLevel="1" x14ac:dyDescent="0.2">
      <c r="A484" s="21">
        <v>82</v>
      </c>
      <c r="B484" s="22" t="s">
        <v>926</v>
      </c>
      <c r="C484" s="23" t="s">
        <v>927</v>
      </c>
      <c r="D484" s="24">
        <v>4.6790000000000003</v>
      </c>
      <c r="E484" s="25">
        <v>12990.48</v>
      </c>
      <c r="F484" s="25">
        <v>634568.84</v>
      </c>
    </row>
    <row r="485" spans="1:6" ht="33.75" customHeight="1" outlineLevel="1" x14ac:dyDescent="0.2">
      <c r="A485" s="21">
        <v>83</v>
      </c>
      <c r="B485" s="22" t="s">
        <v>1053</v>
      </c>
      <c r="C485" s="23" t="s">
        <v>1054</v>
      </c>
      <c r="D485" s="30">
        <v>1.07</v>
      </c>
      <c r="E485" s="25">
        <v>347.67</v>
      </c>
      <c r="F485" s="25">
        <v>6374.28</v>
      </c>
    </row>
    <row r="486" spans="1:6" outlineLevel="1" x14ac:dyDescent="0.2">
      <c r="A486" s="26"/>
      <c r="B486" s="27"/>
      <c r="C486" s="28" t="s">
        <v>1226</v>
      </c>
      <c r="D486" s="28"/>
      <c r="E486" s="28"/>
      <c r="F486" s="29">
        <v>2454.73</v>
      </c>
    </row>
    <row r="487" spans="1:6" outlineLevel="1" x14ac:dyDescent="0.2">
      <c r="A487" s="26"/>
      <c r="B487" s="27"/>
      <c r="C487" s="28" t="s">
        <v>1227</v>
      </c>
      <c r="D487" s="28"/>
      <c r="E487" s="28"/>
      <c r="F487" s="29">
        <v>1331.82</v>
      </c>
    </row>
    <row r="488" spans="1:6" outlineLevel="1" x14ac:dyDescent="0.2">
      <c r="A488" s="26"/>
      <c r="B488" s="27"/>
      <c r="C488" s="28" t="s">
        <v>917</v>
      </c>
      <c r="D488" s="28"/>
      <c r="E488" s="28"/>
      <c r="F488" s="29">
        <v>10160.83</v>
      </c>
    </row>
    <row r="489" spans="1:6" ht="22.5" customHeight="1" outlineLevel="1" x14ac:dyDescent="0.2">
      <c r="A489" s="21">
        <v>84</v>
      </c>
      <c r="B489" s="22" t="s">
        <v>1228</v>
      </c>
      <c r="C489" s="23" t="s">
        <v>1229</v>
      </c>
      <c r="D489" s="33">
        <v>0.10979999999999999</v>
      </c>
      <c r="E489" s="25">
        <v>1160.6300000000001</v>
      </c>
      <c r="F489" s="25">
        <v>4896.7299999999996</v>
      </c>
    </row>
    <row r="490" spans="1:6" outlineLevel="1" x14ac:dyDescent="0.2">
      <c r="A490" s="26"/>
      <c r="B490" s="27"/>
      <c r="C490" s="28" t="s">
        <v>1230</v>
      </c>
      <c r="D490" s="28"/>
      <c r="E490" s="28"/>
      <c r="F490" s="29">
        <v>4816.3599999999997</v>
      </c>
    </row>
    <row r="491" spans="1:6" outlineLevel="1" x14ac:dyDescent="0.2">
      <c r="A491" s="26"/>
      <c r="B491" s="27"/>
      <c r="C491" s="28" t="s">
        <v>1231</v>
      </c>
      <c r="D491" s="28"/>
      <c r="E491" s="28"/>
      <c r="F491" s="29">
        <v>2758.89</v>
      </c>
    </row>
    <row r="492" spans="1:6" outlineLevel="1" x14ac:dyDescent="0.2">
      <c r="A492" s="26"/>
      <c r="B492" s="27"/>
      <c r="C492" s="28" t="s">
        <v>917</v>
      </c>
      <c r="D492" s="28"/>
      <c r="E492" s="28"/>
      <c r="F492" s="29">
        <v>12471.98</v>
      </c>
    </row>
    <row r="493" spans="1:6" ht="22.5" customHeight="1" outlineLevel="1" x14ac:dyDescent="0.2">
      <c r="A493" s="21">
        <v>85</v>
      </c>
      <c r="B493" s="22" t="s">
        <v>1232</v>
      </c>
      <c r="C493" s="23" t="s">
        <v>1233</v>
      </c>
      <c r="D493" s="33">
        <v>0.10979999999999999</v>
      </c>
      <c r="E493" s="25">
        <v>6135.54</v>
      </c>
      <c r="F493" s="25">
        <v>7639.56</v>
      </c>
    </row>
    <row r="494" spans="1:6" ht="33.75" customHeight="1" outlineLevel="1" x14ac:dyDescent="0.2">
      <c r="A494" s="21">
        <v>86</v>
      </c>
      <c r="B494" s="22" t="s">
        <v>1234</v>
      </c>
      <c r="C494" s="23" t="s">
        <v>1235</v>
      </c>
      <c r="D494" s="30">
        <v>0.14000000000000001</v>
      </c>
      <c r="E494" s="25">
        <v>196.35</v>
      </c>
      <c r="F494" s="25">
        <v>961.44</v>
      </c>
    </row>
    <row r="495" spans="1:6" outlineLevel="1" x14ac:dyDescent="0.2">
      <c r="A495" s="26"/>
      <c r="B495" s="27"/>
      <c r="C495" s="28" t="s">
        <v>1236</v>
      </c>
      <c r="D495" s="28"/>
      <c r="E495" s="28"/>
      <c r="F495" s="29">
        <v>891.52</v>
      </c>
    </row>
    <row r="496" spans="1:6" outlineLevel="1" x14ac:dyDescent="0.2">
      <c r="A496" s="26"/>
      <c r="B496" s="27"/>
      <c r="C496" s="28" t="s">
        <v>1237</v>
      </c>
      <c r="D496" s="28"/>
      <c r="E496" s="28"/>
      <c r="F496" s="29">
        <v>505.5</v>
      </c>
    </row>
    <row r="497" spans="1:6" outlineLevel="1" x14ac:dyDescent="0.2">
      <c r="A497" s="26"/>
      <c r="B497" s="27"/>
      <c r="C497" s="28" t="s">
        <v>917</v>
      </c>
      <c r="D497" s="28"/>
      <c r="E497" s="28"/>
      <c r="F497" s="29">
        <v>2358.46</v>
      </c>
    </row>
    <row r="498" spans="1:6" ht="22.5" customHeight="1" outlineLevel="1" x14ac:dyDescent="0.2">
      <c r="A498" s="21">
        <v>87</v>
      </c>
      <c r="B498" s="22" t="s">
        <v>1238</v>
      </c>
      <c r="C498" s="23" t="s">
        <v>1239</v>
      </c>
      <c r="D498" s="33">
        <v>0.14280000000000001</v>
      </c>
      <c r="E498" s="25">
        <v>445.12</v>
      </c>
      <c r="F498" s="25">
        <v>922.94</v>
      </c>
    </row>
    <row r="499" spans="1:6" ht="11.25" customHeight="1" outlineLevel="1" x14ac:dyDescent="0.2">
      <c r="A499" s="435" t="s">
        <v>1007</v>
      </c>
      <c r="B499" s="436"/>
      <c r="C499" s="436"/>
      <c r="D499" s="436"/>
      <c r="E499" s="437"/>
      <c r="F499" s="36">
        <v>903790.75</v>
      </c>
    </row>
    <row r="500" spans="1:6" outlineLevel="1" x14ac:dyDescent="0.2">
      <c r="A500" s="435" t="s">
        <v>1008</v>
      </c>
      <c r="B500" s="436"/>
      <c r="C500" s="436"/>
      <c r="D500" s="436"/>
      <c r="E500" s="437"/>
      <c r="F500" s="36">
        <v>208509.97</v>
      </c>
    </row>
    <row r="501" spans="1:6" outlineLevel="1" x14ac:dyDescent="0.2">
      <c r="A501" s="435" t="s">
        <v>1009</v>
      </c>
      <c r="B501" s="436"/>
      <c r="C501" s="436"/>
      <c r="D501" s="436"/>
      <c r="E501" s="437"/>
      <c r="F501" s="36">
        <v>138161.12</v>
      </c>
    </row>
    <row r="502" spans="1:6" ht="11.25" customHeight="1" outlineLevel="1" x14ac:dyDescent="0.2">
      <c r="A502" s="435" t="s">
        <v>1240</v>
      </c>
      <c r="B502" s="436"/>
      <c r="C502" s="436"/>
      <c r="D502" s="436"/>
      <c r="E502" s="437"/>
      <c r="F502" s="36">
        <v>1250461.8400000001</v>
      </c>
    </row>
    <row r="503" spans="1:6" ht="12.75" customHeight="1" outlineLevel="1" x14ac:dyDescent="0.2">
      <c r="A503" s="432" t="s">
        <v>1241</v>
      </c>
      <c r="B503" s="433"/>
      <c r="C503" s="433"/>
      <c r="D503" s="433"/>
      <c r="E503" s="433"/>
      <c r="F503" s="434"/>
    </row>
    <row r="504" spans="1:6" ht="33.75" customHeight="1" outlineLevel="1" x14ac:dyDescent="0.2">
      <c r="A504" s="21">
        <v>88</v>
      </c>
      <c r="B504" s="22" t="s">
        <v>1038</v>
      </c>
      <c r="C504" s="23" t="s">
        <v>1242</v>
      </c>
      <c r="D504" s="33">
        <v>0.96220000000000006</v>
      </c>
      <c r="E504" s="25">
        <v>1629.76</v>
      </c>
      <c r="F504" s="25">
        <v>51085.99</v>
      </c>
    </row>
    <row r="505" spans="1:6" outlineLevel="1" x14ac:dyDescent="0.2">
      <c r="A505" s="26"/>
      <c r="B505" s="27"/>
      <c r="C505" s="28" t="s">
        <v>1243</v>
      </c>
      <c r="D505" s="28"/>
      <c r="E505" s="28"/>
      <c r="F505" s="29">
        <v>41199</v>
      </c>
    </row>
    <row r="506" spans="1:6" outlineLevel="1" x14ac:dyDescent="0.2">
      <c r="A506" s="26"/>
      <c r="B506" s="27"/>
      <c r="C506" s="28" t="s">
        <v>1244</v>
      </c>
      <c r="D506" s="28"/>
      <c r="E506" s="28"/>
      <c r="F506" s="29">
        <v>27466</v>
      </c>
    </row>
    <row r="507" spans="1:6" outlineLevel="1" x14ac:dyDescent="0.2">
      <c r="A507" s="26"/>
      <c r="B507" s="27"/>
      <c r="C507" s="28" t="s">
        <v>917</v>
      </c>
      <c r="D507" s="28"/>
      <c r="E507" s="28"/>
      <c r="F507" s="29">
        <v>119750.99</v>
      </c>
    </row>
    <row r="508" spans="1:6" ht="33.75" customHeight="1" outlineLevel="1" x14ac:dyDescent="0.2">
      <c r="A508" s="21">
        <v>89</v>
      </c>
      <c r="B508" s="22" t="s">
        <v>926</v>
      </c>
      <c r="C508" s="23" t="s">
        <v>927</v>
      </c>
      <c r="D508" s="33">
        <v>0.96220000000000006</v>
      </c>
      <c r="E508" s="25">
        <v>12990.48</v>
      </c>
      <c r="F508" s="25">
        <v>130494.15</v>
      </c>
    </row>
    <row r="509" spans="1:6" ht="33.75" customHeight="1" outlineLevel="1" x14ac:dyDescent="0.2">
      <c r="A509" s="21">
        <v>90</v>
      </c>
      <c r="B509" s="22" t="s">
        <v>1059</v>
      </c>
      <c r="C509" s="23" t="s">
        <v>1245</v>
      </c>
      <c r="D509" s="24">
        <v>0.109</v>
      </c>
      <c r="E509" s="25">
        <v>7384.06</v>
      </c>
      <c r="F509" s="25">
        <v>11587.84</v>
      </c>
    </row>
    <row r="510" spans="1:6" outlineLevel="1" x14ac:dyDescent="0.2">
      <c r="A510" s="26"/>
      <c r="B510" s="27"/>
      <c r="C510" s="28" t="s">
        <v>1246</v>
      </c>
      <c r="D510" s="28"/>
      <c r="E510" s="28"/>
      <c r="F510" s="29">
        <v>4523.3599999999997</v>
      </c>
    </row>
    <row r="511" spans="1:6" outlineLevel="1" x14ac:dyDescent="0.2">
      <c r="A511" s="26"/>
      <c r="B511" s="27"/>
      <c r="C511" s="28" t="s">
        <v>1247</v>
      </c>
      <c r="D511" s="28"/>
      <c r="E511" s="28"/>
      <c r="F511" s="29">
        <v>3015.57</v>
      </c>
    </row>
    <row r="512" spans="1:6" outlineLevel="1" x14ac:dyDescent="0.2">
      <c r="A512" s="26"/>
      <c r="B512" s="27"/>
      <c r="C512" s="28" t="s">
        <v>917</v>
      </c>
      <c r="D512" s="28"/>
      <c r="E512" s="28"/>
      <c r="F512" s="29">
        <v>19126.77</v>
      </c>
    </row>
    <row r="513" spans="1:6" ht="33.75" customHeight="1" outlineLevel="1" x14ac:dyDescent="0.2">
      <c r="A513" s="21">
        <v>91</v>
      </c>
      <c r="B513" s="22" t="s">
        <v>926</v>
      </c>
      <c r="C513" s="23" t="s">
        <v>927</v>
      </c>
      <c r="D513" s="24">
        <v>0.109</v>
      </c>
      <c r="E513" s="25">
        <v>12990.48</v>
      </c>
      <c r="F513" s="25">
        <v>14782.65</v>
      </c>
    </row>
    <row r="514" spans="1:6" ht="33.75" customHeight="1" outlineLevel="1" x14ac:dyDescent="0.2">
      <c r="A514" s="21">
        <v>92</v>
      </c>
      <c r="B514" s="22" t="s">
        <v>1077</v>
      </c>
      <c r="C514" s="23" t="s">
        <v>1088</v>
      </c>
      <c r="D514" s="33">
        <v>0.51119999999999999</v>
      </c>
      <c r="E514" s="25">
        <v>1049.6300000000001</v>
      </c>
      <c r="F514" s="25">
        <v>11265.85</v>
      </c>
    </row>
    <row r="515" spans="1:6" outlineLevel="1" x14ac:dyDescent="0.2">
      <c r="A515" s="26"/>
      <c r="B515" s="27"/>
      <c r="C515" s="28" t="s">
        <v>1248</v>
      </c>
      <c r="D515" s="28"/>
      <c r="E515" s="28"/>
      <c r="F515" s="29">
        <v>6578.05</v>
      </c>
    </row>
    <row r="516" spans="1:6" outlineLevel="1" x14ac:dyDescent="0.2">
      <c r="A516" s="26"/>
      <c r="B516" s="27"/>
      <c r="C516" s="28" t="s">
        <v>1249</v>
      </c>
      <c r="D516" s="28"/>
      <c r="E516" s="28"/>
      <c r="F516" s="29">
        <v>4385.37</v>
      </c>
    </row>
    <row r="517" spans="1:6" outlineLevel="1" x14ac:dyDescent="0.2">
      <c r="A517" s="26"/>
      <c r="B517" s="27"/>
      <c r="C517" s="28" t="s">
        <v>917</v>
      </c>
      <c r="D517" s="28"/>
      <c r="E517" s="28"/>
      <c r="F517" s="29">
        <v>22229.27</v>
      </c>
    </row>
    <row r="518" spans="1:6" ht="33.75" customHeight="1" outlineLevel="1" x14ac:dyDescent="0.2">
      <c r="A518" s="21">
        <v>93</v>
      </c>
      <c r="B518" s="22" t="s">
        <v>1250</v>
      </c>
      <c r="C518" s="23" t="s">
        <v>1251</v>
      </c>
      <c r="D518" s="33">
        <v>0.51119999999999999</v>
      </c>
      <c r="E518" s="25">
        <v>8280</v>
      </c>
      <c r="F518" s="25">
        <v>42031.07</v>
      </c>
    </row>
    <row r="519" spans="1:6" ht="33.75" customHeight="1" outlineLevel="1" x14ac:dyDescent="0.2">
      <c r="A519" s="21">
        <v>94</v>
      </c>
      <c r="B519" s="22" t="s">
        <v>1053</v>
      </c>
      <c r="C519" s="23" t="s">
        <v>1054</v>
      </c>
      <c r="D519" s="32">
        <v>0.4</v>
      </c>
      <c r="E519" s="25">
        <v>347.67</v>
      </c>
      <c r="F519" s="25">
        <v>2382.92</v>
      </c>
    </row>
    <row r="520" spans="1:6" outlineLevel="1" x14ac:dyDescent="0.2">
      <c r="A520" s="26"/>
      <c r="B520" s="27"/>
      <c r="C520" s="28" t="s">
        <v>1252</v>
      </c>
      <c r="D520" s="28"/>
      <c r="E520" s="28"/>
      <c r="F520" s="29">
        <v>917.67</v>
      </c>
    </row>
    <row r="521" spans="1:6" outlineLevel="1" x14ac:dyDescent="0.2">
      <c r="A521" s="26"/>
      <c r="B521" s="27"/>
      <c r="C521" s="28" t="s">
        <v>1253</v>
      </c>
      <c r="D521" s="28"/>
      <c r="E521" s="28"/>
      <c r="F521" s="29">
        <v>497.88</v>
      </c>
    </row>
    <row r="522" spans="1:6" outlineLevel="1" x14ac:dyDescent="0.2">
      <c r="A522" s="26"/>
      <c r="B522" s="27"/>
      <c r="C522" s="28" t="s">
        <v>917</v>
      </c>
      <c r="D522" s="28"/>
      <c r="E522" s="28"/>
      <c r="F522" s="29">
        <v>3798.47</v>
      </c>
    </row>
    <row r="523" spans="1:6" ht="11.25" customHeight="1" outlineLevel="1" x14ac:dyDescent="0.2">
      <c r="A523" s="435" t="s">
        <v>1007</v>
      </c>
      <c r="B523" s="436"/>
      <c r="C523" s="436"/>
      <c r="D523" s="436"/>
      <c r="E523" s="437"/>
      <c r="F523" s="36">
        <v>263630.46999999997</v>
      </c>
    </row>
    <row r="524" spans="1:6" outlineLevel="1" x14ac:dyDescent="0.2">
      <c r="A524" s="435" t="s">
        <v>1008</v>
      </c>
      <c r="B524" s="436"/>
      <c r="C524" s="436"/>
      <c r="D524" s="436"/>
      <c r="E524" s="437"/>
      <c r="F524" s="36">
        <v>53218.080000000002</v>
      </c>
    </row>
    <row r="525" spans="1:6" outlineLevel="1" x14ac:dyDescent="0.2">
      <c r="A525" s="435" t="s">
        <v>1009</v>
      </c>
      <c r="B525" s="436"/>
      <c r="C525" s="436"/>
      <c r="D525" s="436"/>
      <c r="E525" s="437"/>
      <c r="F525" s="36">
        <v>35364.82</v>
      </c>
    </row>
    <row r="526" spans="1:6" ht="11.25" customHeight="1" outlineLevel="1" x14ac:dyDescent="0.2">
      <c r="A526" s="435" t="s">
        <v>1254</v>
      </c>
      <c r="B526" s="436"/>
      <c r="C526" s="436"/>
      <c r="D526" s="436"/>
      <c r="E526" s="437"/>
      <c r="F526" s="36">
        <v>352213.37</v>
      </c>
    </row>
    <row r="527" spans="1:6" ht="12.75" customHeight="1" outlineLevel="1" x14ac:dyDescent="0.2">
      <c r="A527" s="432" t="s">
        <v>1255</v>
      </c>
      <c r="B527" s="433"/>
      <c r="C527" s="433"/>
      <c r="D527" s="433"/>
      <c r="E527" s="433"/>
      <c r="F527" s="434"/>
    </row>
    <row r="528" spans="1:6" ht="33.75" customHeight="1" outlineLevel="1" x14ac:dyDescent="0.2">
      <c r="A528" s="21">
        <v>95</v>
      </c>
      <c r="B528" s="22" t="s">
        <v>1038</v>
      </c>
      <c r="C528" s="23" t="s">
        <v>1256</v>
      </c>
      <c r="D528" s="33">
        <v>0.4743</v>
      </c>
      <c r="E528" s="25">
        <v>1629.76</v>
      </c>
      <c r="F528" s="25">
        <v>25181.96</v>
      </c>
    </row>
    <row r="529" spans="1:6" outlineLevel="1" x14ac:dyDescent="0.2">
      <c r="A529" s="26"/>
      <c r="B529" s="27"/>
      <c r="C529" s="28" t="s">
        <v>1257</v>
      </c>
      <c r="D529" s="28"/>
      <c r="E529" s="28"/>
      <c r="F529" s="29">
        <v>20308.34</v>
      </c>
    </row>
    <row r="530" spans="1:6" outlineLevel="1" x14ac:dyDescent="0.2">
      <c r="A530" s="26"/>
      <c r="B530" s="27"/>
      <c r="C530" s="28" t="s">
        <v>1258</v>
      </c>
      <c r="D530" s="28"/>
      <c r="E530" s="28"/>
      <c r="F530" s="29">
        <v>13538.89</v>
      </c>
    </row>
    <row r="531" spans="1:6" outlineLevel="1" x14ac:dyDescent="0.2">
      <c r="A531" s="26"/>
      <c r="B531" s="27"/>
      <c r="C531" s="28" t="s">
        <v>917</v>
      </c>
      <c r="D531" s="28"/>
      <c r="E531" s="28"/>
      <c r="F531" s="29">
        <v>59029.19</v>
      </c>
    </row>
    <row r="532" spans="1:6" ht="33.75" customHeight="1" outlineLevel="1" x14ac:dyDescent="0.2">
      <c r="A532" s="21">
        <v>96</v>
      </c>
      <c r="B532" s="22" t="s">
        <v>926</v>
      </c>
      <c r="C532" s="23" t="s">
        <v>927</v>
      </c>
      <c r="D532" s="33">
        <v>0.4743</v>
      </c>
      <c r="E532" s="25">
        <v>12990.48</v>
      </c>
      <c r="F532" s="25">
        <v>64324.86</v>
      </c>
    </row>
    <row r="533" spans="1:6" ht="33.75" customHeight="1" outlineLevel="1" x14ac:dyDescent="0.2">
      <c r="A533" s="21">
        <v>97</v>
      </c>
      <c r="B533" s="22" t="s">
        <v>1042</v>
      </c>
      <c r="C533" s="23" t="s">
        <v>1043</v>
      </c>
      <c r="D533" s="30">
        <v>0.37</v>
      </c>
      <c r="E533" s="25">
        <v>360</v>
      </c>
      <c r="F533" s="25">
        <v>1096.24</v>
      </c>
    </row>
    <row r="534" spans="1:6" ht="22.5" customHeight="1" outlineLevel="1" x14ac:dyDescent="0.2">
      <c r="A534" s="21">
        <v>98</v>
      </c>
      <c r="B534" s="22" t="s">
        <v>946</v>
      </c>
      <c r="C534" s="23" t="s">
        <v>1259</v>
      </c>
      <c r="D534" s="44">
        <v>8.1476699999999999E-2</v>
      </c>
      <c r="E534" s="25">
        <v>768.92</v>
      </c>
      <c r="F534" s="25">
        <v>2702.76</v>
      </c>
    </row>
    <row r="535" spans="1:6" outlineLevel="1" x14ac:dyDescent="0.2">
      <c r="A535" s="26"/>
      <c r="B535" s="27"/>
      <c r="C535" s="28" t="s">
        <v>1260</v>
      </c>
      <c r="D535" s="28"/>
      <c r="E535" s="28"/>
      <c r="F535" s="29">
        <v>2750.66</v>
      </c>
    </row>
    <row r="536" spans="1:6" outlineLevel="1" x14ac:dyDescent="0.2">
      <c r="A536" s="26"/>
      <c r="B536" s="27"/>
      <c r="C536" s="28" t="s">
        <v>1261</v>
      </c>
      <c r="D536" s="28"/>
      <c r="E536" s="28"/>
      <c r="F536" s="29">
        <v>1564.1</v>
      </c>
    </row>
    <row r="537" spans="1:6" outlineLevel="1" x14ac:dyDescent="0.2">
      <c r="A537" s="26"/>
      <c r="B537" s="27"/>
      <c r="C537" s="28" t="s">
        <v>917</v>
      </c>
      <c r="D537" s="28"/>
      <c r="E537" s="28"/>
      <c r="F537" s="29">
        <v>7017.52</v>
      </c>
    </row>
    <row r="538" spans="1:6" ht="45" customHeight="1" outlineLevel="1" x14ac:dyDescent="0.2">
      <c r="A538" s="21">
        <v>99</v>
      </c>
      <c r="B538" s="22" t="s">
        <v>1262</v>
      </c>
      <c r="C538" s="23" t="s">
        <v>1263</v>
      </c>
      <c r="D538" s="24">
        <v>0.98799999999999999</v>
      </c>
      <c r="E538" s="25">
        <v>195.38</v>
      </c>
      <c r="F538" s="25">
        <v>4040.23</v>
      </c>
    </row>
    <row r="539" spans="1:6" ht="45" customHeight="1" outlineLevel="1" x14ac:dyDescent="0.2">
      <c r="A539" s="21">
        <v>100</v>
      </c>
      <c r="B539" s="22" t="s">
        <v>1191</v>
      </c>
      <c r="C539" s="23" t="s">
        <v>1192</v>
      </c>
      <c r="D539" s="24">
        <v>0.247</v>
      </c>
      <c r="E539" s="25">
        <v>138.04</v>
      </c>
      <c r="F539" s="25">
        <v>499.16</v>
      </c>
    </row>
    <row r="540" spans="1:6" ht="45" customHeight="1" outlineLevel="1" x14ac:dyDescent="0.2">
      <c r="A540" s="21">
        <v>101</v>
      </c>
      <c r="B540" s="22" t="s">
        <v>1264</v>
      </c>
      <c r="C540" s="23" t="s">
        <v>1265</v>
      </c>
      <c r="D540" s="24">
        <v>0.74099999999999999</v>
      </c>
      <c r="E540" s="25">
        <v>122.04</v>
      </c>
      <c r="F540" s="25">
        <v>1636.81</v>
      </c>
    </row>
    <row r="541" spans="1:6" ht="22.5" customHeight="1" outlineLevel="1" x14ac:dyDescent="0.2">
      <c r="A541" s="21">
        <v>102</v>
      </c>
      <c r="B541" s="22" t="s">
        <v>1266</v>
      </c>
      <c r="C541" s="23" t="s">
        <v>1267</v>
      </c>
      <c r="D541" s="35">
        <v>1.206E-2</v>
      </c>
      <c r="E541" s="25">
        <v>6712.55</v>
      </c>
      <c r="F541" s="25">
        <v>766.63</v>
      </c>
    </row>
    <row r="542" spans="1:6" ht="22.5" customHeight="1" outlineLevel="1" x14ac:dyDescent="0.2">
      <c r="A542" s="21">
        <v>103</v>
      </c>
      <c r="B542" s="22" t="s">
        <v>1268</v>
      </c>
      <c r="C542" s="23" t="s">
        <v>1269</v>
      </c>
      <c r="D542" s="35">
        <v>3.7449999999999997E-2</v>
      </c>
      <c r="E542" s="25">
        <v>6691.21</v>
      </c>
      <c r="F542" s="25">
        <v>2375.5500000000002</v>
      </c>
    </row>
    <row r="543" spans="1:6" ht="33.75" customHeight="1" outlineLevel="1" x14ac:dyDescent="0.2">
      <c r="A543" s="21">
        <v>104</v>
      </c>
      <c r="B543" s="22" t="s">
        <v>1077</v>
      </c>
      <c r="C543" s="23" t="s">
        <v>1270</v>
      </c>
      <c r="D543" s="33">
        <v>1.7399999999999999E-2</v>
      </c>
      <c r="E543" s="25">
        <v>1049.6300000000001</v>
      </c>
      <c r="F543" s="25">
        <v>383.45</v>
      </c>
    </row>
    <row r="544" spans="1:6" outlineLevel="1" x14ac:dyDescent="0.2">
      <c r="A544" s="26"/>
      <c r="B544" s="27"/>
      <c r="C544" s="28" t="s">
        <v>1271</v>
      </c>
      <c r="D544" s="28"/>
      <c r="E544" s="28"/>
      <c r="F544" s="29">
        <v>223.9</v>
      </c>
    </row>
    <row r="545" spans="1:6" outlineLevel="1" x14ac:dyDescent="0.2">
      <c r="A545" s="26"/>
      <c r="B545" s="27"/>
      <c r="C545" s="28" t="s">
        <v>1272</v>
      </c>
      <c r="D545" s="28"/>
      <c r="E545" s="28"/>
      <c r="F545" s="29">
        <v>149.27000000000001</v>
      </c>
    </row>
    <row r="546" spans="1:6" outlineLevel="1" x14ac:dyDescent="0.2">
      <c r="A546" s="26"/>
      <c r="B546" s="27"/>
      <c r="C546" s="28" t="s">
        <v>917</v>
      </c>
      <c r="D546" s="28"/>
      <c r="E546" s="28"/>
      <c r="F546" s="29">
        <v>756.62</v>
      </c>
    </row>
    <row r="547" spans="1:6" ht="22.5" customHeight="1" outlineLevel="1" x14ac:dyDescent="0.2">
      <c r="A547" s="21">
        <v>105</v>
      </c>
      <c r="B547" s="22" t="s">
        <v>1273</v>
      </c>
      <c r="C547" s="23" t="s">
        <v>1274</v>
      </c>
      <c r="D547" s="33">
        <v>1.7399999999999999E-2</v>
      </c>
      <c r="E547" s="25">
        <v>4516.54</v>
      </c>
      <c r="F547" s="25">
        <v>780.38</v>
      </c>
    </row>
    <row r="548" spans="1:6" ht="33.75" customHeight="1" outlineLevel="1" x14ac:dyDescent="0.2">
      <c r="A548" s="21">
        <v>106</v>
      </c>
      <c r="B548" s="22" t="s">
        <v>1053</v>
      </c>
      <c r="C548" s="23" t="s">
        <v>1054</v>
      </c>
      <c r="D548" s="30">
        <v>0.21</v>
      </c>
      <c r="E548" s="25">
        <v>347.67</v>
      </c>
      <c r="F548" s="25">
        <v>1251.03</v>
      </c>
    </row>
    <row r="549" spans="1:6" outlineLevel="1" x14ac:dyDescent="0.2">
      <c r="A549" s="26"/>
      <c r="B549" s="27"/>
      <c r="C549" s="28" t="s">
        <v>1275</v>
      </c>
      <c r="D549" s="28"/>
      <c r="E549" s="28"/>
      <c r="F549" s="29">
        <v>481.78</v>
      </c>
    </row>
    <row r="550" spans="1:6" outlineLevel="1" x14ac:dyDescent="0.2">
      <c r="A550" s="26"/>
      <c r="B550" s="27"/>
      <c r="C550" s="28" t="s">
        <v>1276</v>
      </c>
      <c r="D550" s="28"/>
      <c r="E550" s="28"/>
      <c r="F550" s="29">
        <v>261.39</v>
      </c>
    </row>
    <row r="551" spans="1:6" outlineLevel="1" x14ac:dyDescent="0.2">
      <c r="A551" s="26"/>
      <c r="B551" s="27"/>
      <c r="C551" s="28" t="s">
        <v>917</v>
      </c>
      <c r="D551" s="28"/>
      <c r="E551" s="28"/>
      <c r="F551" s="29">
        <v>1994.2</v>
      </c>
    </row>
    <row r="552" spans="1:6" ht="11.25" customHeight="1" outlineLevel="1" x14ac:dyDescent="0.2">
      <c r="A552" s="435" t="s">
        <v>1007</v>
      </c>
      <c r="B552" s="436"/>
      <c r="C552" s="436"/>
      <c r="D552" s="436"/>
      <c r="E552" s="437"/>
      <c r="F552" s="36">
        <v>105039.06</v>
      </c>
    </row>
    <row r="553" spans="1:6" outlineLevel="1" x14ac:dyDescent="0.2">
      <c r="A553" s="435" t="s">
        <v>1008</v>
      </c>
      <c r="B553" s="436"/>
      <c r="C553" s="436"/>
      <c r="D553" s="436"/>
      <c r="E553" s="437"/>
      <c r="F553" s="36">
        <v>23764.67</v>
      </c>
    </row>
    <row r="554" spans="1:6" outlineLevel="1" x14ac:dyDescent="0.2">
      <c r="A554" s="435" t="s">
        <v>1009</v>
      </c>
      <c r="B554" s="436"/>
      <c r="C554" s="436"/>
      <c r="D554" s="436"/>
      <c r="E554" s="437"/>
      <c r="F554" s="36">
        <v>15513.65</v>
      </c>
    </row>
    <row r="555" spans="1:6" ht="11.25" customHeight="1" outlineLevel="1" x14ac:dyDescent="0.2">
      <c r="A555" s="435" t="s">
        <v>1277</v>
      </c>
      <c r="B555" s="436"/>
      <c r="C555" s="436"/>
      <c r="D555" s="436"/>
      <c r="E555" s="437"/>
      <c r="F555" s="36">
        <v>144317.38</v>
      </c>
    </row>
    <row r="556" spans="1:6" ht="11.25" customHeight="1" outlineLevel="1" x14ac:dyDescent="0.2">
      <c r="A556" s="435" t="s">
        <v>1023</v>
      </c>
      <c r="B556" s="436"/>
      <c r="C556" s="436"/>
      <c r="D556" s="436"/>
      <c r="E556" s="437"/>
      <c r="F556" s="36">
        <v>7445705.3399999999</v>
      </c>
    </row>
    <row r="557" spans="1:6" outlineLevel="1" x14ac:dyDescent="0.2">
      <c r="A557" s="435" t="s">
        <v>1008</v>
      </c>
      <c r="B557" s="436"/>
      <c r="C557" s="436"/>
      <c r="D557" s="436"/>
      <c r="E557" s="437"/>
      <c r="F557" s="36">
        <v>1162911.6499999999</v>
      </c>
    </row>
    <row r="558" spans="1:6" outlineLevel="1" x14ac:dyDescent="0.2">
      <c r="A558" s="435" t="s">
        <v>1009</v>
      </c>
      <c r="B558" s="436"/>
      <c r="C558" s="436"/>
      <c r="D558" s="436"/>
      <c r="E558" s="437"/>
      <c r="F558" s="36">
        <v>766965</v>
      </c>
    </row>
    <row r="559" spans="1:6" outlineLevel="1" x14ac:dyDescent="0.2">
      <c r="A559" s="435" t="s">
        <v>1024</v>
      </c>
      <c r="B559" s="436"/>
      <c r="C559" s="436"/>
      <c r="D559" s="436"/>
      <c r="E559" s="437"/>
      <c r="F559" s="36">
        <v>9375581.9900000002</v>
      </c>
    </row>
    <row r="560" spans="1:6" outlineLevel="1" x14ac:dyDescent="0.2">
      <c r="A560" s="38"/>
      <c r="B560" s="38"/>
      <c r="C560" s="38"/>
      <c r="D560" s="38"/>
      <c r="E560" s="38"/>
      <c r="F560" s="38"/>
    </row>
    <row r="561" spans="1:12" ht="14.4" outlineLevel="1" x14ac:dyDescent="0.3">
      <c r="A561" s="3"/>
      <c r="B561" s="3"/>
      <c r="C561" s="3"/>
      <c r="D561" s="3"/>
      <c r="E561" s="3"/>
      <c r="F561" s="3"/>
    </row>
    <row r="562" spans="1:12" outlineLevel="1" x14ac:dyDescent="0.2">
      <c r="A562" s="41" t="s">
        <v>1025</v>
      </c>
      <c r="B562" s="428"/>
      <c r="C562" s="428"/>
      <c r="D562" s="428"/>
      <c r="E562" s="428"/>
      <c r="F562" s="428"/>
    </row>
    <row r="563" spans="1:12" outlineLevel="1" x14ac:dyDescent="0.2">
      <c r="A563" s="4"/>
      <c r="B563" s="427" t="s">
        <v>1027</v>
      </c>
      <c r="C563" s="427"/>
      <c r="D563" s="427"/>
      <c r="E563" s="427"/>
      <c r="F563" s="427"/>
    </row>
    <row r="564" spans="1:12" outlineLevel="1" x14ac:dyDescent="0.2">
      <c r="A564" s="41" t="s">
        <v>1028</v>
      </c>
      <c r="B564" s="428"/>
      <c r="C564" s="428"/>
      <c r="D564" s="428"/>
      <c r="E564" s="428"/>
      <c r="F564" s="428"/>
    </row>
    <row r="565" spans="1:12" outlineLevel="1" x14ac:dyDescent="0.2">
      <c r="A565" s="10"/>
      <c r="B565" s="427" t="s">
        <v>1027</v>
      </c>
      <c r="C565" s="427"/>
      <c r="D565" s="427"/>
      <c r="E565" s="427"/>
      <c r="F565" s="427"/>
    </row>
    <row r="566" spans="1:12" ht="14.4" outlineLevel="1" x14ac:dyDescent="0.3">
      <c r="A566" s="3"/>
      <c r="B566" s="3"/>
      <c r="C566" s="3"/>
      <c r="D566" s="3"/>
      <c r="E566" s="3"/>
      <c r="F566" s="3"/>
      <c r="G566" s="184"/>
      <c r="H566" s="3"/>
      <c r="I566" s="3"/>
      <c r="J566" s="3"/>
      <c r="K566" s="3"/>
      <c r="L566" s="3"/>
    </row>
    <row r="567" spans="1:12" ht="17.399999999999999" x14ac:dyDescent="0.3">
      <c r="A567" s="438" t="s">
        <v>1278</v>
      </c>
      <c r="B567" s="438"/>
      <c r="C567" s="438"/>
      <c r="D567" s="438"/>
      <c r="E567" s="438"/>
      <c r="F567" s="438"/>
      <c r="G567" s="185"/>
      <c r="H567" s="5"/>
      <c r="I567" s="5"/>
      <c r="J567" s="3"/>
      <c r="K567" s="3"/>
      <c r="L567" s="3"/>
    </row>
    <row r="568" spans="1:12" ht="14.4" x14ac:dyDescent="0.3">
      <c r="A568" s="6"/>
      <c r="B568" s="6"/>
      <c r="C568" s="6"/>
      <c r="D568" s="6"/>
      <c r="E568" s="6"/>
      <c r="F568" s="6"/>
      <c r="G568" s="186"/>
      <c r="H568" s="6"/>
      <c r="I568" s="6"/>
      <c r="J568" s="3"/>
      <c r="K568" s="3"/>
      <c r="L568" s="3"/>
    </row>
    <row r="569" spans="1:12" ht="15" customHeight="1" x14ac:dyDescent="0.3">
      <c r="A569" s="439" t="s">
        <v>1279</v>
      </c>
      <c r="B569" s="439"/>
      <c r="C569" s="439"/>
      <c r="D569" s="439"/>
      <c r="E569" s="439"/>
      <c r="F569" s="439"/>
      <c r="G569" s="187"/>
      <c r="H569" s="7"/>
      <c r="I569" s="7"/>
      <c r="J569" s="3"/>
      <c r="K569" s="3"/>
      <c r="L569" s="3"/>
    </row>
    <row r="570" spans="1:12" ht="14.4" x14ac:dyDescent="0.3">
      <c r="A570" s="440" t="s">
        <v>903</v>
      </c>
      <c r="B570" s="440"/>
      <c r="C570" s="440"/>
      <c r="D570" s="440"/>
      <c r="E570" s="440"/>
      <c r="F570" s="440"/>
      <c r="G570" s="188"/>
      <c r="H570" s="8"/>
      <c r="I570" s="8"/>
      <c r="J570" s="3"/>
      <c r="K570" s="3"/>
      <c r="L570" s="3"/>
    </row>
    <row r="571" spans="1:12" ht="14.4" x14ac:dyDescent="0.3">
      <c r="A571" s="9"/>
      <c r="B571" s="9"/>
      <c r="C571" s="9"/>
      <c r="D571" s="9"/>
      <c r="E571" s="9"/>
      <c r="F571" s="9"/>
      <c r="G571" s="189"/>
      <c r="H571" s="9"/>
      <c r="I571" s="9"/>
      <c r="J571" s="3"/>
      <c r="K571" s="3"/>
      <c r="L571" s="3"/>
    </row>
    <row r="572" spans="1:12" ht="14.4" x14ac:dyDescent="0.3">
      <c r="A572" s="10" t="s">
        <v>904</v>
      </c>
      <c r="B572" s="10"/>
      <c r="C572" s="11"/>
      <c r="D572" s="12"/>
      <c r="E572" s="12"/>
      <c r="F572" s="3"/>
      <c r="G572" s="190"/>
      <c r="H572" s="10"/>
      <c r="I572" s="3"/>
      <c r="J572" s="10"/>
      <c r="K572" s="10"/>
      <c r="L572" s="10"/>
    </row>
    <row r="573" spans="1:12" ht="14.4" x14ac:dyDescent="0.3">
      <c r="A573" s="10"/>
      <c r="B573" s="10"/>
      <c r="C573" s="3"/>
      <c r="D573" s="15"/>
      <c r="E573" s="16"/>
      <c r="F573" s="3"/>
      <c r="G573" s="186"/>
      <c r="H573" s="10"/>
      <c r="I573" s="4"/>
      <c r="J573" s="10"/>
      <c r="K573" s="10"/>
      <c r="L573" s="17"/>
    </row>
    <row r="574" spans="1:12" ht="14.4" x14ac:dyDescent="0.3">
      <c r="A574" s="18"/>
      <c r="B574" s="3"/>
      <c r="C574" s="3"/>
      <c r="D574" s="3"/>
      <c r="E574" s="3"/>
      <c r="F574" s="3"/>
      <c r="G574" s="190"/>
      <c r="H574" s="3"/>
      <c r="I574" s="3"/>
      <c r="J574" s="3"/>
      <c r="K574" s="3"/>
      <c r="L574" s="3"/>
    </row>
    <row r="575" spans="1:12" ht="15" customHeight="1" x14ac:dyDescent="0.3">
      <c r="A575" s="441" t="s">
        <v>906</v>
      </c>
      <c r="B575" s="441" t="s">
        <v>907</v>
      </c>
      <c r="C575" s="441" t="s">
        <v>908</v>
      </c>
      <c r="D575" s="441" t="s">
        <v>909</v>
      </c>
      <c r="E575" s="441" t="s">
        <v>910</v>
      </c>
      <c r="F575" s="441" t="s">
        <v>911</v>
      </c>
      <c r="G575" s="190"/>
      <c r="H575" s="3"/>
      <c r="I575" s="3"/>
      <c r="J575" s="3"/>
      <c r="K575" s="3"/>
      <c r="L575" s="3"/>
    </row>
    <row r="576" spans="1:12" ht="14.4" x14ac:dyDescent="0.3">
      <c r="A576" s="442"/>
      <c r="B576" s="442"/>
      <c r="C576" s="442"/>
      <c r="D576" s="442"/>
      <c r="E576" s="442"/>
      <c r="F576" s="442"/>
      <c r="G576" s="190"/>
      <c r="H576" s="3"/>
      <c r="I576" s="3"/>
      <c r="J576" s="3"/>
      <c r="K576" s="3"/>
      <c r="L576" s="3"/>
    </row>
    <row r="577" spans="1:12" ht="14.4" x14ac:dyDescent="0.3">
      <c r="A577" s="19">
        <v>1</v>
      </c>
      <c r="B577" s="19">
        <v>2</v>
      </c>
      <c r="C577" s="429">
        <v>3</v>
      </c>
      <c r="D577" s="430"/>
      <c r="E577" s="431"/>
      <c r="F577" s="19">
        <v>4</v>
      </c>
      <c r="G577" s="190"/>
      <c r="H577" s="3"/>
      <c r="I577" s="3"/>
      <c r="J577" s="3"/>
      <c r="K577" s="3"/>
      <c r="L577" s="3"/>
    </row>
    <row r="578" spans="1:12" ht="14.4" x14ac:dyDescent="0.3">
      <c r="A578" s="432" t="s">
        <v>1280</v>
      </c>
      <c r="B578" s="433"/>
      <c r="C578" s="433"/>
      <c r="D578" s="433"/>
      <c r="E578" s="433"/>
      <c r="F578" s="434"/>
      <c r="G578" s="190"/>
      <c r="H578" s="3"/>
      <c r="I578" s="3"/>
      <c r="J578" s="3"/>
      <c r="K578" s="3"/>
      <c r="L578" s="3"/>
    </row>
    <row r="579" spans="1:12" ht="14.4" x14ac:dyDescent="0.3">
      <c r="A579" s="446" t="s">
        <v>1281</v>
      </c>
      <c r="B579" s="447"/>
      <c r="C579" s="447"/>
      <c r="D579" s="447"/>
      <c r="E579" s="447"/>
      <c r="F579" s="448"/>
      <c r="G579" s="193"/>
      <c r="H579" s="58"/>
      <c r="I579" s="58"/>
      <c r="J579" s="58"/>
      <c r="K579" s="58"/>
      <c r="L579" s="58"/>
    </row>
    <row r="580" spans="1:12" ht="22.5" customHeight="1" x14ac:dyDescent="0.3">
      <c r="A580" s="61">
        <v>1</v>
      </c>
      <c r="B580" s="62" t="s">
        <v>1282</v>
      </c>
      <c r="C580" s="63" t="s">
        <v>1283</v>
      </c>
      <c r="D580" s="64">
        <v>7.14</v>
      </c>
      <c r="E580" s="65">
        <v>80.19</v>
      </c>
      <c r="F580" s="65">
        <v>14119.18</v>
      </c>
      <c r="G580" s="193"/>
      <c r="H580" s="58"/>
      <c r="I580" s="58"/>
      <c r="J580" s="58"/>
      <c r="K580" s="58"/>
      <c r="L580" s="58"/>
    </row>
    <row r="581" spans="1:12" ht="14.4" x14ac:dyDescent="0.3">
      <c r="A581" s="66"/>
      <c r="B581" s="67"/>
      <c r="C581" s="68" t="s">
        <v>1284</v>
      </c>
      <c r="D581" s="68"/>
      <c r="E581" s="68"/>
      <c r="F581" s="69">
        <v>10751.13</v>
      </c>
      <c r="G581" s="193"/>
      <c r="H581" s="58"/>
      <c r="I581" s="58"/>
      <c r="J581" s="58"/>
      <c r="K581" s="58"/>
      <c r="L581" s="58"/>
    </row>
    <row r="582" spans="1:12" ht="14.4" x14ac:dyDescent="0.3">
      <c r="A582" s="66"/>
      <c r="B582" s="67"/>
      <c r="C582" s="68" t="s">
        <v>1285</v>
      </c>
      <c r="D582" s="68"/>
      <c r="E582" s="68"/>
      <c r="F582" s="69">
        <v>7167.42</v>
      </c>
      <c r="G582" s="193"/>
      <c r="H582" s="58"/>
      <c r="I582" s="58"/>
      <c r="J582" s="58"/>
      <c r="K582" s="58"/>
      <c r="L582" s="58"/>
    </row>
    <row r="583" spans="1:12" ht="14.4" x14ac:dyDescent="0.3">
      <c r="A583" s="66"/>
      <c r="B583" s="67"/>
      <c r="C583" s="68" t="s">
        <v>917</v>
      </c>
      <c r="D583" s="68"/>
      <c r="E583" s="68"/>
      <c r="F583" s="69">
        <v>32037.73</v>
      </c>
      <c r="G583" s="193">
        <f>F583/D580*1.2*1.0224*1.0192</f>
        <v>5610.8030848602357</v>
      </c>
      <c r="H583" s="71">
        <f>G583*1.9</f>
        <v>10660.525861234448</v>
      </c>
      <c r="I583" s="58" t="s">
        <v>1029</v>
      </c>
      <c r="J583" s="71">
        <f>H583+G589</f>
        <v>12896.313937123088</v>
      </c>
      <c r="K583" s="58" t="s">
        <v>1030</v>
      </c>
      <c r="L583" s="71">
        <f>G584+H585+G590</f>
        <v>27398.312164595354</v>
      </c>
    </row>
    <row r="584" spans="1:12" ht="33.75" customHeight="1" x14ac:dyDescent="0.3">
      <c r="A584" s="61">
        <v>2</v>
      </c>
      <c r="B584" s="62" t="s">
        <v>1286</v>
      </c>
      <c r="C584" s="63" t="s">
        <v>1287</v>
      </c>
      <c r="D584" s="70">
        <v>3</v>
      </c>
      <c r="E584" s="65">
        <v>94.68</v>
      </c>
      <c r="F584" s="65">
        <v>1119.1199999999999</v>
      </c>
      <c r="G584" s="193">
        <f>F584/D584*1.2*1.0224*1.0192</f>
        <v>466.46268125183997</v>
      </c>
      <c r="H584" s="58"/>
      <c r="I584" s="58"/>
      <c r="J584" s="58"/>
      <c r="K584" s="58"/>
      <c r="L584" s="58"/>
    </row>
    <row r="585" spans="1:12" ht="33.75" customHeight="1" x14ac:dyDescent="0.3">
      <c r="A585" s="61">
        <v>3</v>
      </c>
      <c r="B585" s="62" t="s">
        <v>1288</v>
      </c>
      <c r="C585" s="63" t="s">
        <v>1289</v>
      </c>
      <c r="D585" s="64">
        <v>7.14</v>
      </c>
      <c r="E585" s="65">
        <v>1465.11</v>
      </c>
      <c r="F585" s="65">
        <v>70820.19</v>
      </c>
      <c r="G585" s="193">
        <f>F585/D585*1.2*1.0224*1.0192</f>
        <v>12402.818193498355</v>
      </c>
      <c r="H585" s="71">
        <f>G585*1.9</f>
        <v>23565.354567646875</v>
      </c>
      <c r="I585" s="58"/>
      <c r="J585" s="58"/>
      <c r="K585" s="58"/>
      <c r="L585" s="58"/>
    </row>
    <row r="586" spans="1:12" ht="22.5" customHeight="1" x14ac:dyDescent="0.3">
      <c r="A586" s="61">
        <v>4</v>
      </c>
      <c r="B586" s="62" t="s">
        <v>1290</v>
      </c>
      <c r="C586" s="63" t="s">
        <v>1291</v>
      </c>
      <c r="D586" s="70">
        <v>3</v>
      </c>
      <c r="E586" s="65">
        <v>20.68</v>
      </c>
      <c r="F586" s="65">
        <v>2169.87</v>
      </c>
      <c r="G586" s="193"/>
      <c r="H586" s="58"/>
      <c r="I586" s="58"/>
      <c r="J586" s="58"/>
      <c r="K586" s="58"/>
      <c r="L586" s="58"/>
    </row>
    <row r="587" spans="1:12" ht="14.4" x14ac:dyDescent="0.3">
      <c r="A587" s="66"/>
      <c r="B587" s="67"/>
      <c r="C587" s="68" t="s">
        <v>1292</v>
      </c>
      <c r="D587" s="68"/>
      <c r="E587" s="68"/>
      <c r="F587" s="69">
        <v>1916.49</v>
      </c>
      <c r="G587" s="193"/>
      <c r="H587" s="58"/>
      <c r="I587" s="58"/>
      <c r="J587" s="58"/>
      <c r="K587" s="58"/>
      <c r="L587" s="58"/>
    </row>
    <row r="588" spans="1:12" ht="14.4" x14ac:dyDescent="0.3">
      <c r="A588" s="66"/>
      <c r="B588" s="67"/>
      <c r="C588" s="68" t="s">
        <v>1293</v>
      </c>
      <c r="D588" s="68"/>
      <c r="E588" s="68"/>
      <c r="F588" s="69">
        <v>1277.6600000000001</v>
      </c>
      <c r="G588" s="193"/>
      <c r="H588" s="58"/>
      <c r="I588" s="58"/>
      <c r="J588" s="58"/>
      <c r="K588" s="58"/>
      <c r="L588" s="58"/>
    </row>
    <row r="589" spans="1:12" ht="14.4" x14ac:dyDescent="0.3">
      <c r="A589" s="66"/>
      <c r="B589" s="67"/>
      <c r="C589" s="68" t="s">
        <v>917</v>
      </c>
      <c r="D589" s="68"/>
      <c r="E589" s="68"/>
      <c r="F589" s="69">
        <v>5364.02</v>
      </c>
      <c r="G589" s="193">
        <f>F589/D586*1.2*1.0224*1.0192</f>
        <v>2235.7880758886404</v>
      </c>
      <c r="H589" s="58"/>
      <c r="I589" s="58"/>
      <c r="J589" s="58"/>
      <c r="K589" s="58"/>
      <c r="L589" s="58"/>
    </row>
    <row r="590" spans="1:12" ht="33.75" customHeight="1" x14ac:dyDescent="0.3">
      <c r="A590" s="61">
        <v>5</v>
      </c>
      <c r="B590" s="62" t="s">
        <v>1294</v>
      </c>
      <c r="C590" s="63" t="s">
        <v>1295</v>
      </c>
      <c r="D590" s="70">
        <v>3</v>
      </c>
      <c r="E590" s="65">
        <v>272.22000000000003</v>
      </c>
      <c r="F590" s="65">
        <v>8076.77</v>
      </c>
      <c r="G590" s="193">
        <f>F590/D590*1.2*1.0224*1.0192</f>
        <v>3366.4949156966404</v>
      </c>
      <c r="H590" s="58"/>
      <c r="I590" s="58"/>
      <c r="J590" s="58"/>
      <c r="K590" s="58"/>
      <c r="L590" s="58"/>
    </row>
    <row r="591" spans="1:12" ht="14.4" x14ac:dyDescent="0.3">
      <c r="A591" s="446" t="s">
        <v>1296</v>
      </c>
      <c r="B591" s="447"/>
      <c r="C591" s="447"/>
      <c r="D591" s="447"/>
      <c r="E591" s="447"/>
      <c r="F591" s="448"/>
      <c r="G591" s="193"/>
      <c r="H591" s="58"/>
      <c r="I591" s="58"/>
      <c r="J591" s="58"/>
      <c r="K591" s="58"/>
      <c r="L591" s="58"/>
    </row>
    <row r="592" spans="1:12" ht="33.75" customHeight="1" x14ac:dyDescent="0.3">
      <c r="A592" s="61">
        <v>6</v>
      </c>
      <c r="B592" s="62" t="s">
        <v>1297</v>
      </c>
      <c r="C592" s="63" t="s">
        <v>1298</v>
      </c>
      <c r="D592" s="72">
        <v>0.1017</v>
      </c>
      <c r="E592" s="65">
        <v>7736.12</v>
      </c>
      <c r="F592" s="65">
        <v>10631.62</v>
      </c>
      <c r="G592" s="193"/>
      <c r="H592" s="58"/>
      <c r="I592" s="58"/>
      <c r="J592" s="58"/>
      <c r="K592" s="58"/>
      <c r="L592" s="58"/>
    </row>
    <row r="593" spans="1:12" ht="14.4" x14ac:dyDescent="0.3">
      <c r="A593" s="66"/>
      <c r="B593" s="67"/>
      <c r="C593" s="68" t="s">
        <v>1299</v>
      </c>
      <c r="D593" s="68"/>
      <c r="E593" s="68"/>
      <c r="F593" s="69">
        <v>8419.0400000000009</v>
      </c>
      <c r="G593" s="193"/>
      <c r="H593" s="58"/>
      <c r="I593" s="58"/>
      <c r="J593" s="58"/>
      <c r="K593" s="58"/>
      <c r="L593" s="58"/>
    </row>
    <row r="594" spans="1:12" ht="14.4" x14ac:dyDescent="0.3">
      <c r="A594" s="66"/>
      <c r="B594" s="67"/>
      <c r="C594" s="68" t="s">
        <v>1300</v>
      </c>
      <c r="D594" s="68"/>
      <c r="E594" s="68"/>
      <c r="F594" s="69">
        <v>4287.4799999999996</v>
      </c>
      <c r="G594" s="193"/>
      <c r="H594" s="58"/>
      <c r="I594" s="58"/>
      <c r="J594" s="58"/>
      <c r="K594" s="58"/>
      <c r="L594" s="58"/>
    </row>
    <row r="595" spans="1:12" ht="14.4" x14ac:dyDescent="0.3">
      <c r="A595" s="66"/>
      <c r="B595" s="67"/>
      <c r="C595" s="68" t="s">
        <v>917</v>
      </c>
      <c r="D595" s="68"/>
      <c r="E595" s="68"/>
      <c r="F595" s="69">
        <v>23338.14</v>
      </c>
      <c r="G595" s="193">
        <f>F595/D592/100*1.2*1.0224*1.0192</f>
        <v>2869.5037039824429</v>
      </c>
      <c r="H595" s="58"/>
      <c r="I595" s="58"/>
      <c r="J595" s="58"/>
      <c r="K595" s="58"/>
      <c r="L595" s="58"/>
    </row>
    <row r="596" spans="1:12" ht="33.75" customHeight="1" x14ac:dyDescent="0.3">
      <c r="A596" s="61">
        <v>7</v>
      </c>
      <c r="B596" s="62" t="s">
        <v>1301</v>
      </c>
      <c r="C596" s="63" t="s">
        <v>1302</v>
      </c>
      <c r="D596" s="64">
        <v>10.17</v>
      </c>
      <c r="E596" s="65">
        <v>1809.04</v>
      </c>
      <c r="F596" s="65">
        <v>45994.84</v>
      </c>
      <c r="G596" s="193"/>
      <c r="H596" s="58"/>
      <c r="I596" s="58"/>
      <c r="J596" s="58"/>
      <c r="K596" s="58"/>
      <c r="L596" s="58"/>
    </row>
    <row r="597" spans="1:12" ht="33.75" customHeight="1" x14ac:dyDescent="0.3">
      <c r="A597" s="61">
        <v>8</v>
      </c>
      <c r="B597" s="62" t="s">
        <v>1303</v>
      </c>
      <c r="C597" s="63" t="s">
        <v>1304</v>
      </c>
      <c r="D597" s="72">
        <v>0.30059999999999998</v>
      </c>
      <c r="E597" s="65">
        <v>8992.7999999999993</v>
      </c>
      <c r="F597" s="65">
        <v>101376.53</v>
      </c>
      <c r="G597" s="193"/>
      <c r="H597" s="58"/>
      <c r="I597" s="58"/>
      <c r="J597" s="58"/>
      <c r="K597" s="58"/>
      <c r="L597" s="58"/>
    </row>
    <row r="598" spans="1:12" ht="14.4" x14ac:dyDescent="0.3">
      <c r="A598" s="66"/>
      <c r="B598" s="67"/>
      <c r="C598" s="68" t="s">
        <v>1305</v>
      </c>
      <c r="D598" s="68"/>
      <c r="E598" s="68"/>
      <c r="F598" s="69">
        <v>80987.95</v>
      </c>
      <c r="G598" s="193"/>
      <c r="H598" s="58"/>
      <c r="I598" s="58"/>
      <c r="J598" s="58"/>
      <c r="K598" s="58"/>
      <c r="L598" s="58"/>
    </row>
    <row r="599" spans="1:12" ht="14.4" x14ac:dyDescent="0.3">
      <c r="A599" s="66"/>
      <c r="B599" s="67"/>
      <c r="C599" s="68" t="s">
        <v>1306</v>
      </c>
      <c r="D599" s="68"/>
      <c r="E599" s="68"/>
      <c r="F599" s="69">
        <v>53991.97</v>
      </c>
      <c r="G599" s="193"/>
      <c r="H599" s="58"/>
      <c r="I599" s="58"/>
      <c r="J599" s="58"/>
      <c r="K599" s="58"/>
      <c r="L599" s="58"/>
    </row>
    <row r="600" spans="1:12" ht="14.4" x14ac:dyDescent="0.3">
      <c r="A600" s="66"/>
      <c r="B600" s="67"/>
      <c r="C600" s="68" t="s">
        <v>917</v>
      </c>
      <c r="D600" s="68"/>
      <c r="E600" s="68"/>
      <c r="F600" s="69">
        <v>236356.45</v>
      </c>
      <c r="G600" s="193">
        <f>F600/D597/100*1.2*1.0224*1.0192</f>
        <v>9831.957305469703</v>
      </c>
      <c r="H600" s="71">
        <f>G600*1.45</f>
        <v>14256.33809293107</v>
      </c>
      <c r="I600" s="71">
        <f>G600*2.85</f>
        <v>28021.078320588655</v>
      </c>
      <c r="J600" s="58"/>
      <c r="K600" s="58"/>
      <c r="L600" s="58"/>
    </row>
    <row r="601" spans="1:12" ht="45" customHeight="1" x14ac:dyDescent="0.3">
      <c r="A601" s="61">
        <v>9</v>
      </c>
      <c r="B601" s="62" t="s">
        <v>1307</v>
      </c>
      <c r="C601" s="63" t="s">
        <v>1308</v>
      </c>
      <c r="D601" s="64">
        <v>30.06</v>
      </c>
      <c r="E601" s="65">
        <v>473.63</v>
      </c>
      <c r="F601" s="65">
        <v>193769.9</v>
      </c>
      <c r="G601" s="193">
        <f>F601/D601*1.2*1.0224*1.0192</f>
        <v>8060.4416925585638</v>
      </c>
      <c r="H601" s="71">
        <f>G601*1.45</f>
        <v>11687.640454209917</v>
      </c>
      <c r="I601" s="71">
        <f>G601*2.85</f>
        <v>22972.258823791908</v>
      </c>
      <c r="J601" s="58"/>
      <c r="K601" s="58"/>
      <c r="L601" s="58"/>
    </row>
    <row r="602" spans="1:12" ht="15" customHeight="1" x14ac:dyDescent="0.3">
      <c r="A602" s="435" t="s">
        <v>1007</v>
      </c>
      <c r="B602" s="436"/>
      <c r="C602" s="436"/>
      <c r="D602" s="436"/>
      <c r="E602" s="437"/>
      <c r="F602" s="36">
        <v>448078.02</v>
      </c>
      <c r="G602" s="190"/>
      <c r="H602" s="3"/>
      <c r="I602" s="3"/>
      <c r="J602" s="3"/>
      <c r="K602" s="3"/>
      <c r="L602" s="3"/>
    </row>
    <row r="603" spans="1:12" ht="14.4" x14ac:dyDescent="0.3">
      <c r="A603" s="435" t="s">
        <v>1008</v>
      </c>
      <c r="B603" s="436"/>
      <c r="C603" s="436"/>
      <c r="D603" s="436"/>
      <c r="E603" s="437"/>
      <c r="F603" s="36">
        <v>102074.61</v>
      </c>
      <c r="G603" s="190"/>
      <c r="H603" s="3"/>
      <c r="I603" s="3"/>
      <c r="J603" s="3"/>
      <c r="K603" s="3"/>
      <c r="L603" s="3"/>
    </row>
    <row r="604" spans="1:12" ht="14.4" x14ac:dyDescent="0.3">
      <c r="A604" s="435" t="s">
        <v>1009</v>
      </c>
      <c r="B604" s="436"/>
      <c r="C604" s="436"/>
      <c r="D604" s="436"/>
      <c r="E604" s="437"/>
      <c r="F604" s="36">
        <v>66724.52</v>
      </c>
      <c r="G604" s="190"/>
      <c r="H604" s="3"/>
      <c r="I604" s="3"/>
      <c r="J604" s="3"/>
      <c r="K604" s="3"/>
      <c r="L604" s="3"/>
    </row>
    <row r="605" spans="1:12" ht="15" customHeight="1" x14ac:dyDescent="0.3">
      <c r="A605" s="435" t="s">
        <v>1309</v>
      </c>
      <c r="B605" s="436"/>
      <c r="C605" s="436"/>
      <c r="D605" s="436"/>
      <c r="E605" s="437"/>
      <c r="F605" s="36">
        <v>616877.15</v>
      </c>
      <c r="G605" s="190"/>
      <c r="H605" s="3"/>
      <c r="I605" s="3"/>
      <c r="J605" s="3"/>
      <c r="K605" s="3"/>
      <c r="L605" s="3"/>
    </row>
    <row r="606" spans="1:12" ht="14.4" x14ac:dyDescent="0.3">
      <c r="A606" s="432" t="s">
        <v>1310</v>
      </c>
      <c r="B606" s="433"/>
      <c r="C606" s="433"/>
      <c r="D606" s="433"/>
      <c r="E606" s="433"/>
      <c r="F606" s="434"/>
      <c r="G606" s="190"/>
      <c r="H606" s="3"/>
      <c r="I606" s="3"/>
      <c r="J606" s="3"/>
      <c r="K606" s="3"/>
      <c r="L606" s="3"/>
    </row>
    <row r="607" spans="1:12" ht="22.5" customHeight="1" x14ac:dyDescent="0.3">
      <c r="A607" s="21">
        <v>10</v>
      </c>
      <c r="B607" s="22" t="s">
        <v>1311</v>
      </c>
      <c r="C607" s="23" t="s">
        <v>1312</v>
      </c>
      <c r="D607" s="31">
        <v>45</v>
      </c>
      <c r="E607" s="25">
        <v>105.51</v>
      </c>
      <c r="F607" s="25">
        <v>136452.63</v>
      </c>
      <c r="G607" s="190"/>
      <c r="H607" s="3"/>
      <c r="I607" s="3"/>
      <c r="J607" s="3"/>
      <c r="K607" s="3"/>
      <c r="L607" s="3"/>
    </row>
    <row r="608" spans="1:12" ht="14.4" x14ac:dyDescent="0.3">
      <c r="A608" s="26"/>
      <c r="B608" s="27"/>
      <c r="C608" s="28" t="s">
        <v>1313</v>
      </c>
      <c r="D608" s="28"/>
      <c r="E608" s="28"/>
      <c r="F608" s="29">
        <v>134648.32999999999</v>
      </c>
      <c r="G608" s="190"/>
      <c r="H608" s="3"/>
      <c r="I608" s="3"/>
      <c r="J608" s="3"/>
      <c r="K608" s="3"/>
      <c r="L608" s="3"/>
    </row>
    <row r="609" spans="1:12" ht="14.4" x14ac:dyDescent="0.3">
      <c r="A609" s="26"/>
      <c r="B609" s="27"/>
      <c r="C609" s="28" t="s">
        <v>1314</v>
      </c>
      <c r="D609" s="28"/>
      <c r="E609" s="28"/>
      <c r="F609" s="29">
        <v>84461.22</v>
      </c>
      <c r="G609" s="190"/>
      <c r="H609" s="3"/>
      <c r="I609" s="3"/>
      <c r="J609" s="3"/>
      <c r="K609" s="3"/>
      <c r="L609" s="3"/>
    </row>
    <row r="610" spans="1:12" ht="14.4" x14ac:dyDescent="0.3">
      <c r="A610" s="26"/>
      <c r="B610" s="27"/>
      <c r="C610" s="28" t="s">
        <v>917</v>
      </c>
      <c r="D610" s="28"/>
      <c r="E610" s="28"/>
      <c r="F610" s="29">
        <v>355562.18</v>
      </c>
      <c r="G610" s="190"/>
      <c r="H610" s="3"/>
      <c r="I610" s="3"/>
      <c r="J610" s="3"/>
      <c r="K610" s="3"/>
      <c r="L610" s="3"/>
    </row>
    <row r="611" spans="1:12" ht="22.5" customHeight="1" x14ac:dyDescent="0.3">
      <c r="A611" s="21">
        <v>11</v>
      </c>
      <c r="B611" s="22" t="s">
        <v>1315</v>
      </c>
      <c r="C611" s="23" t="s">
        <v>1316</v>
      </c>
      <c r="D611" s="32">
        <v>10.8</v>
      </c>
      <c r="E611" s="25">
        <v>485.9</v>
      </c>
      <c r="F611" s="25">
        <v>44658.1</v>
      </c>
      <c r="G611" s="190"/>
      <c r="H611" s="3"/>
      <c r="I611" s="3"/>
      <c r="J611" s="3"/>
      <c r="K611" s="3"/>
      <c r="L611" s="3"/>
    </row>
    <row r="612" spans="1:12" ht="22.5" customHeight="1" x14ac:dyDescent="0.3">
      <c r="A612" s="21">
        <v>12</v>
      </c>
      <c r="B612" s="22" t="s">
        <v>1317</v>
      </c>
      <c r="C612" s="23" t="s">
        <v>1318</v>
      </c>
      <c r="D612" s="32">
        <v>17.100000000000001</v>
      </c>
      <c r="E612" s="25">
        <v>1752.6</v>
      </c>
      <c r="F612" s="25">
        <v>251443.77</v>
      </c>
      <c r="G612" s="190"/>
      <c r="H612" s="3"/>
      <c r="I612" s="3"/>
      <c r="J612" s="3"/>
      <c r="K612" s="3"/>
      <c r="L612" s="3"/>
    </row>
    <row r="613" spans="1:12" ht="22.5" customHeight="1" x14ac:dyDescent="0.3">
      <c r="A613" s="21">
        <v>13</v>
      </c>
      <c r="B613" s="22" t="s">
        <v>1319</v>
      </c>
      <c r="C613" s="23" t="s">
        <v>1320</v>
      </c>
      <c r="D613" s="33">
        <v>0.29160000000000003</v>
      </c>
      <c r="E613" s="25">
        <v>675.4</v>
      </c>
      <c r="F613" s="25">
        <v>8361.23</v>
      </c>
      <c r="G613" s="190"/>
      <c r="H613" s="3"/>
      <c r="I613" s="3"/>
      <c r="J613" s="3"/>
      <c r="K613" s="3"/>
      <c r="L613" s="3"/>
    </row>
    <row r="614" spans="1:12" ht="14.4" x14ac:dyDescent="0.3">
      <c r="A614" s="26"/>
      <c r="B614" s="27"/>
      <c r="C614" s="28" t="s">
        <v>1321</v>
      </c>
      <c r="D614" s="28"/>
      <c r="E614" s="28"/>
      <c r="F614" s="29">
        <v>9100.19</v>
      </c>
      <c r="G614" s="190"/>
      <c r="H614" s="3"/>
      <c r="I614" s="3"/>
      <c r="J614" s="3"/>
      <c r="K614" s="3"/>
      <c r="L614" s="3"/>
    </row>
    <row r="615" spans="1:12" ht="14.4" x14ac:dyDescent="0.3">
      <c r="A615" s="26"/>
      <c r="B615" s="27"/>
      <c r="C615" s="28" t="s">
        <v>1322</v>
      </c>
      <c r="D615" s="28"/>
      <c r="E615" s="28"/>
      <c r="F615" s="29">
        <v>5708.3</v>
      </c>
      <c r="G615" s="190"/>
      <c r="H615" s="3"/>
      <c r="I615" s="3"/>
      <c r="J615" s="3"/>
      <c r="K615" s="3"/>
      <c r="L615" s="3"/>
    </row>
    <row r="616" spans="1:12" ht="14.4" x14ac:dyDescent="0.3">
      <c r="A616" s="26"/>
      <c r="B616" s="27"/>
      <c r="C616" s="28" t="s">
        <v>917</v>
      </c>
      <c r="D616" s="28"/>
      <c r="E616" s="28"/>
      <c r="F616" s="29">
        <v>23169.72</v>
      </c>
      <c r="G616" s="190"/>
      <c r="H616" s="3"/>
      <c r="I616" s="3"/>
      <c r="J616" s="3"/>
      <c r="K616" s="3"/>
      <c r="L616" s="3"/>
    </row>
    <row r="617" spans="1:12" ht="45" customHeight="1" x14ac:dyDescent="0.3">
      <c r="A617" s="21">
        <v>14</v>
      </c>
      <c r="B617" s="22" t="s">
        <v>944</v>
      </c>
      <c r="C617" s="23" t="s">
        <v>945</v>
      </c>
      <c r="D617" s="24">
        <v>0.29199999999999998</v>
      </c>
      <c r="E617" s="25">
        <v>8817.17</v>
      </c>
      <c r="F617" s="25">
        <v>50101.98</v>
      </c>
      <c r="G617" s="190"/>
      <c r="H617" s="3"/>
      <c r="I617" s="3"/>
      <c r="J617" s="3"/>
      <c r="K617" s="3"/>
      <c r="L617" s="3"/>
    </row>
    <row r="618" spans="1:12" ht="33.75" customHeight="1" x14ac:dyDescent="0.3">
      <c r="A618" s="21">
        <v>15</v>
      </c>
      <c r="B618" s="22" t="s">
        <v>1323</v>
      </c>
      <c r="C618" s="23" t="s">
        <v>1324</v>
      </c>
      <c r="D618" s="24">
        <v>7.0090000000000003</v>
      </c>
      <c r="E618" s="25">
        <v>3834.51</v>
      </c>
      <c r="F618" s="25">
        <v>875499.73</v>
      </c>
      <c r="G618" s="190"/>
      <c r="H618" s="3"/>
      <c r="I618" s="3"/>
      <c r="J618" s="3"/>
      <c r="K618" s="3"/>
      <c r="L618" s="3"/>
    </row>
    <row r="619" spans="1:12" ht="14.4" x14ac:dyDescent="0.3">
      <c r="A619" s="26"/>
      <c r="B619" s="27"/>
      <c r="C619" s="28" t="s">
        <v>1325</v>
      </c>
      <c r="D619" s="28"/>
      <c r="E619" s="28"/>
      <c r="F619" s="29">
        <v>172275.39</v>
      </c>
      <c r="G619" s="190"/>
      <c r="H619" s="3"/>
      <c r="I619" s="3"/>
      <c r="J619" s="3"/>
      <c r="K619" s="3"/>
      <c r="L619" s="3"/>
    </row>
    <row r="620" spans="1:12" ht="14.4" x14ac:dyDescent="0.3">
      <c r="A620" s="26"/>
      <c r="B620" s="27"/>
      <c r="C620" s="28" t="s">
        <v>1326</v>
      </c>
      <c r="D620" s="28"/>
      <c r="E620" s="28"/>
      <c r="F620" s="29">
        <v>84414.94</v>
      </c>
      <c r="G620" s="190"/>
      <c r="H620" s="3"/>
      <c r="I620" s="3"/>
      <c r="J620" s="3"/>
      <c r="K620" s="3"/>
      <c r="L620" s="3"/>
    </row>
    <row r="621" spans="1:12" ht="14.4" x14ac:dyDescent="0.3">
      <c r="A621" s="26"/>
      <c r="B621" s="27"/>
      <c r="C621" s="28" t="s">
        <v>917</v>
      </c>
      <c r="D621" s="28"/>
      <c r="E621" s="28"/>
      <c r="F621" s="29">
        <v>1132190.06</v>
      </c>
      <c r="G621" s="190"/>
      <c r="H621" s="3"/>
      <c r="I621" s="3"/>
      <c r="J621" s="3"/>
      <c r="K621" s="3"/>
      <c r="L621" s="3"/>
    </row>
    <row r="622" spans="1:12" ht="33.75" customHeight="1" x14ac:dyDescent="0.3">
      <c r="A622" s="21">
        <v>16</v>
      </c>
      <c r="B622" s="22" t="s">
        <v>1327</v>
      </c>
      <c r="C622" s="23" t="s">
        <v>1328</v>
      </c>
      <c r="D622" s="24">
        <v>7.0090000000000003</v>
      </c>
      <c r="E622" s="25">
        <v>5063.29</v>
      </c>
      <c r="F622" s="25">
        <v>758699.55</v>
      </c>
      <c r="G622" s="190"/>
      <c r="H622" s="3"/>
      <c r="I622" s="3"/>
      <c r="J622" s="3"/>
      <c r="K622" s="3"/>
      <c r="L622" s="3"/>
    </row>
    <row r="623" spans="1:12" ht="14.4" x14ac:dyDescent="0.3">
      <c r="A623" s="26"/>
      <c r="B623" s="27"/>
      <c r="C623" s="28" t="s">
        <v>1329</v>
      </c>
      <c r="D623" s="28"/>
      <c r="E623" s="28"/>
      <c r="F623" s="29">
        <v>447977.08</v>
      </c>
      <c r="G623" s="190"/>
      <c r="H623" s="3"/>
      <c r="I623" s="3"/>
      <c r="J623" s="3"/>
      <c r="K623" s="3"/>
      <c r="L623" s="3"/>
    </row>
    <row r="624" spans="1:12" ht="14.4" x14ac:dyDescent="0.3">
      <c r="A624" s="26"/>
      <c r="B624" s="27"/>
      <c r="C624" s="28" t="s">
        <v>1330</v>
      </c>
      <c r="D624" s="28"/>
      <c r="E624" s="28"/>
      <c r="F624" s="29">
        <v>298651.38</v>
      </c>
      <c r="G624" s="190"/>
      <c r="H624" s="3"/>
      <c r="I624" s="3"/>
      <c r="J624" s="3"/>
      <c r="K624" s="3"/>
      <c r="L624" s="3"/>
    </row>
    <row r="625" spans="1:12" ht="14.4" x14ac:dyDescent="0.3">
      <c r="A625" s="26"/>
      <c r="B625" s="27"/>
      <c r="C625" s="28" t="s">
        <v>917</v>
      </c>
      <c r="D625" s="28"/>
      <c r="E625" s="28"/>
      <c r="F625" s="29">
        <v>1505328.01</v>
      </c>
      <c r="G625" s="190"/>
      <c r="H625" s="3"/>
      <c r="I625" s="3"/>
      <c r="J625" s="3"/>
      <c r="K625" s="3"/>
      <c r="L625" s="3"/>
    </row>
    <row r="626" spans="1:12" ht="22.5" customHeight="1" x14ac:dyDescent="0.3">
      <c r="A626" s="21">
        <v>17</v>
      </c>
      <c r="B626" s="22" t="s">
        <v>1331</v>
      </c>
      <c r="C626" s="23" t="s">
        <v>1332</v>
      </c>
      <c r="D626" s="32">
        <v>735.9</v>
      </c>
      <c r="E626" s="25">
        <v>79.64</v>
      </c>
      <c r="F626" s="25">
        <v>1135805.1299999999</v>
      </c>
      <c r="G626" s="190"/>
      <c r="H626" s="3"/>
      <c r="I626" s="3"/>
      <c r="J626" s="3"/>
      <c r="K626" s="3"/>
      <c r="L626" s="3"/>
    </row>
    <row r="627" spans="1:12" ht="33.75" customHeight="1" x14ac:dyDescent="0.3">
      <c r="A627" s="21">
        <v>18</v>
      </c>
      <c r="B627" s="22" t="s">
        <v>1333</v>
      </c>
      <c r="C627" s="23" t="s">
        <v>1334</v>
      </c>
      <c r="D627" s="33">
        <v>4.0500000000000001E-2</v>
      </c>
      <c r="E627" s="25">
        <v>35011</v>
      </c>
      <c r="F627" s="25">
        <v>6437.47</v>
      </c>
      <c r="G627" s="190"/>
      <c r="H627" s="3"/>
      <c r="I627" s="3"/>
      <c r="J627" s="3"/>
      <c r="K627" s="3"/>
      <c r="L627" s="3"/>
    </row>
    <row r="628" spans="1:12" ht="33.75" customHeight="1" x14ac:dyDescent="0.3">
      <c r="A628" s="21">
        <v>19</v>
      </c>
      <c r="B628" s="22" t="s">
        <v>1335</v>
      </c>
      <c r="C628" s="23" t="s">
        <v>1336</v>
      </c>
      <c r="D628" s="24">
        <v>8.0000000000000002E-3</v>
      </c>
      <c r="E628" s="25">
        <v>9526</v>
      </c>
      <c r="F628" s="25">
        <v>1859.48</v>
      </c>
      <c r="G628" s="190"/>
      <c r="H628" s="3"/>
      <c r="I628" s="3"/>
      <c r="J628" s="3"/>
      <c r="K628" s="3"/>
      <c r="L628" s="3"/>
    </row>
    <row r="629" spans="1:12" ht="45" customHeight="1" x14ac:dyDescent="0.3">
      <c r="A629" s="21">
        <v>20</v>
      </c>
      <c r="B629" s="22" t="s">
        <v>1337</v>
      </c>
      <c r="C629" s="23" t="s">
        <v>1338</v>
      </c>
      <c r="D629" s="24">
        <v>7.0090000000000003</v>
      </c>
      <c r="E629" s="25">
        <v>2727.39</v>
      </c>
      <c r="F629" s="25">
        <v>451399.93</v>
      </c>
      <c r="G629" s="190"/>
      <c r="H629" s="3"/>
      <c r="I629" s="3"/>
      <c r="J629" s="3"/>
      <c r="K629" s="3"/>
      <c r="L629" s="3"/>
    </row>
    <row r="630" spans="1:12" ht="14.4" x14ac:dyDescent="0.3">
      <c r="A630" s="26"/>
      <c r="B630" s="27"/>
      <c r="C630" s="28" t="s">
        <v>1339</v>
      </c>
      <c r="D630" s="28"/>
      <c r="E630" s="28"/>
      <c r="F630" s="29">
        <v>56587.05</v>
      </c>
      <c r="G630" s="190"/>
      <c r="H630" s="3"/>
      <c r="I630" s="3"/>
      <c r="J630" s="3"/>
      <c r="K630" s="3"/>
      <c r="L630" s="3"/>
    </row>
    <row r="631" spans="1:12" ht="14.4" x14ac:dyDescent="0.3">
      <c r="A631" s="26"/>
      <c r="B631" s="27"/>
      <c r="C631" s="28" t="s">
        <v>1340</v>
      </c>
      <c r="D631" s="28"/>
      <c r="E631" s="28"/>
      <c r="F631" s="29">
        <v>32085.439999999999</v>
      </c>
      <c r="G631" s="190"/>
      <c r="H631" s="3"/>
      <c r="I631" s="3"/>
      <c r="J631" s="3"/>
      <c r="K631" s="3"/>
      <c r="L631" s="3"/>
    </row>
    <row r="632" spans="1:12" ht="14.4" x14ac:dyDescent="0.3">
      <c r="A632" s="26"/>
      <c r="B632" s="27"/>
      <c r="C632" s="28" t="s">
        <v>917</v>
      </c>
      <c r="D632" s="28"/>
      <c r="E632" s="28"/>
      <c r="F632" s="29">
        <v>540072.42000000004</v>
      </c>
      <c r="G632" s="190"/>
      <c r="H632" s="3"/>
      <c r="I632" s="3"/>
      <c r="J632" s="3"/>
      <c r="K632" s="3"/>
      <c r="L632" s="3"/>
    </row>
    <row r="633" spans="1:12" ht="33.75" customHeight="1" x14ac:dyDescent="0.3">
      <c r="A633" s="21">
        <v>21</v>
      </c>
      <c r="B633" s="22" t="s">
        <v>1341</v>
      </c>
      <c r="C633" s="23" t="s">
        <v>1342</v>
      </c>
      <c r="D633" s="30">
        <v>70.09</v>
      </c>
      <c r="E633" s="25">
        <v>565.80999999999995</v>
      </c>
      <c r="F633" s="25">
        <v>444958.53</v>
      </c>
      <c r="G633" s="190"/>
      <c r="H633" s="3"/>
      <c r="I633" s="3"/>
      <c r="J633" s="3"/>
      <c r="K633" s="3"/>
      <c r="L633" s="3"/>
    </row>
    <row r="634" spans="1:12" ht="15" customHeight="1" x14ac:dyDescent="0.3">
      <c r="A634" s="435" t="s">
        <v>1007</v>
      </c>
      <c r="B634" s="436"/>
      <c r="C634" s="436"/>
      <c r="D634" s="436"/>
      <c r="E634" s="437"/>
      <c r="F634" s="36">
        <v>4165677.53</v>
      </c>
      <c r="G634" s="190"/>
      <c r="H634" s="3"/>
      <c r="I634" s="3"/>
      <c r="J634" s="3"/>
      <c r="K634" s="3"/>
      <c r="L634" s="3"/>
    </row>
    <row r="635" spans="1:12" ht="14.4" x14ac:dyDescent="0.3">
      <c r="A635" s="435" t="s">
        <v>1008</v>
      </c>
      <c r="B635" s="436"/>
      <c r="C635" s="436"/>
      <c r="D635" s="436"/>
      <c r="E635" s="437"/>
      <c r="F635" s="36">
        <v>820588.04</v>
      </c>
      <c r="G635" s="190"/>
      <c r="H635" s="3"/>
      <c r="I635" s="3"/>
      <c r="J635" s="3"/>
      <c r="K635" s="3"/>
      <c r="L635" s="3"/>
    </row>
    <row r="636" spans="1:12" ht="14.4" x14ac:dyDescent="0.3">
      <c r="A636" s="435" t="s">
        <v>1009</v>
      </c>
      <c r="B636" s="436"/>
      <c r="C636" s="436"/>
      <c r="D636" s="436"/>
      <c r="E636" s="437"/>
      <c r="F636" s="36">
        <v>505321.28</v>
      </c>
      <c r="G636" s="190"/>
      <c r="H636" s="3"/>
      <c r="I636" s="3"/>
      <c r="J636" s="3"/>
      <c r="K636" s="3"/>
      <c r="L636" s="3"/>
    </row>
    <row r="637" spans="1:12" ht="14.4" x14ac:dyDescent="0.3">
      <c r="A637" s="435" t="s">
        <v>1343</v>
      </c>
      <c r="B637" s="436"/>
      <c r="C637" s="436"/>
      <c r="D637" s="436"/>
      <c r="E637" s="437"/>
      <c r="F637" s="36">
        <v>5491586.8499999996</v>
      </c>
      <c r="G637" s="190"/>
      <c r="H637" s="3"/>
      <c r="I637" s="3"/>
      <c r="J637" s="3"/>
      <c r="K637" s="3"/>
      <c r="L637" s="3"/>
    </row>
    <row r="638" spans="1:12" ht="15" customHeight="1" x14ac:dyDescent="0.3">
      <c r="A638" s="432" t="s">
        <v>1344</v>
      </c>
      <c r="B638" s="433"/>
      <c r="C638" s="433"/>
      <c r="D638" s="433"/>
      <c r="E638" s="433"/>
      <c r="F638" s="434"/>
      <c r="G638" s="190"/>
      <c r="H638" s="3"/>
      <c r="I638" s="3"/>
      <c r="J638" s="3"/>
      <c r="K638" s="3"/>
      <c r="L638" s="3"/>
    </row>
    <row r="639" spans="1:12" ht="33.75" customHeight="1" x14ac:dyDescent="0.3">
      <c r="A639" s="21">
        <v>22</v>
      </c>
      <c r="B639" s="22" t="s">
        <v>1345</v>
      </c>
      <c r="C639" s="23" t="s">
        <v>1346</v>
      </c>
      <c r="D639" s="24">
        <v>0.28299999999999997</v>
      </c>
      <c r="E639" s="25">
        <v>3160.06</v>
      </c>
      <c r="F639" s="25">
        <v>25592.799999999999</v>
      </c>
      <c r="G639" s="190"/>
      <c r="H639" s="3"/>
      <c r="I639" s="3"/>
      <c r="J639" s="3"/>
      <c r="K639" s="3"/>
      <c r="L639" s="3"/>
    </row>
    <row r="640" spans="1:12" ht="14.4" x14ac:dyDescent="0.3">
      <c r="A640" s="26"/>
      <c r="B640" s="27"/>
      <c r="C640" s="28" t="s">
        <v>1347</v>
      </c>
      <c r="D640" s="28"/>
      <c r="E640" s="28"/>
      <c r="F640" s="29">
        <v>20343.599999999999</v>
      </c>
      <c r="G640" s="190"/>
      <c r="H640" s="3"/>
      <c r="I640" s="3"/>
      <c r="J640" s="3"/>
      <c r="K640" s="3"/>
      <c r="L640" s="3"/>
    </row>
    <row r="641" spans="1:12" ht="14.4" x14ac:dyDescent="0.3">
      <c r="A641" s="26"/>
      <c r="B641" s="27"/>
      <c r="C641" s="28" t="s">
        <v>1348</v>
      </c>
      <c r="D641" s="28"/>
      <c r="E641" s="28"/>
      <c r="F641" s="29">
        <v>11498.56</v>
      </c>
      <c r="G641" s="190"/>
      <c r="H641" s="3"/>
      <c r="I641" s="3"/>
      <c r="J641" s="3"/>
      <c r="K641" s="3"/>
      <c r="L641" s="3"/>
    </row>
    <row r="642" spans="1:12" ht="14.4" x14ac:dyDescent="0.3">
      <c r="A642" s="26"/>
      <c r="B642" s="27"/>
      <c r="C642" s="28" t="s">
        <v>917</v>
      </c>
      <c r="D642" s="28"/>
      <c r="E642" s="28"/>
      <c r="F642" s="29">
        <v>57434.96</v>
      </c>
      <c r="G642" s="190"/>
      <c r="H642" s="3"/>
      <c r="I642" s="3"/>
      <c r="J642" s="3"/>
      <c r="K642" s="3"/>
      <c r="L642" s="3"/>
    </row>
    <row r="643" spans="1:12" ht="33.75" customHeight="1" x14ac:dyDescent="0.3">
      <c r="A643" s="21">
        <v>23</v>
      </c>
      <c r="B643" s="22" t="s">
        <v>926</v>
      </c>
      <c r="C643" s="23" t="s">
        <v>927</v>
      </c>
      <c r="D643" s="24">
        <v>0.29399999999999998</v>
      </c>
      <c r="E643" s="25">
        <v>12990.48</v>
      </c>
      <c r="F643" s="25">
        <v>39872.46</v>
      </c>
      <c r="G643" s="190"/>
      <c r="H643" s="3"/>
      <c r="I643" s="3"/>
      <c r="J643" s="3"/>
      <c r="K643" s="3"/>
      <c r="L643" s="3"/>
    </row>
    <row r="644" spans="1:12" ht="33.75" customHeight="1" x14ac:dyDescent="0.3">
      <c r="A644" s="21">
        <v>24</v>
      </c>
      <c r="B644" s="22" t="s">
        <v>1077</v>
      </c>
      <c r="C644" s="23" t="s">
        <v>1270</v>
      </c>
      <c r="D644" s="24">
        <v>1.421</v>
      </c>
      <c r="E644" s="25">
        <v>1027.6500000000001</v>
      </c>
      <c r="F644" s="25">
        <v>29903.93</v>
      </c>
      <c r="G644" s="190"/>
      <c r="H644" s="3"/>
      <c r="I644" s="3"/>
      <c r="J644" s="3"/>
      <c r="K644" s="3"/>
      <c r="L644" s="3"/>
    </row>
    <row r="645" spans="1:12" ht="14.4" x14ac:dyDescent="0.3">
      <c r="A645" s="26"/>
      <c r="B645" s="27"/>
      <c r="C645" s="28" t="s">
        <v>1349</v>
      </c>
      <c r="D645" s="28"/>
      <c r="E645" s="28"/>
      <c r="F645" s="29">
        <v>16971.93</v>
      </c>
      <c r="G645" s="190"/>
      <c r="H645" s="3"/>
      <c r="I645" s="3"/>
      <c r="J645" s="3"/>
      <c r="K645" s="3"/>
      <c r="L645" s="3"/>
    </row>
    <row r="646" spans="1:12" ht="14.4" x14ac:dyDescent="0.3">
      <c r="A646" s="26"/>
      <c r="B646" s="27"/>
      <c r="C646" s="28" t="s">
        <v>1350</v>
      </c>
      <c r="D646" s="28"/>
      <c r="E646" s="28"/>
      <c r="F646" s="29">
        <v>11314.62</v>
      </c>
      <c r="G646" s="190"/>
      <c r="H646" s="3"/>
      <c r="I646" s="3"/>
      <c r="J646" s="3"/>
      <c r="K646" s="3"/>
      <c r="L646" s="3"/>
    </row>
    <row r="647" spans="1:12" ht="14.4" x14ac:dyDescent="0.3">
      <c r="A647" s="26"/>
      <c r="B647" s="27"/>
      <c r="C647" s="28" t="s">
        <v>917</v>
      </c>
      <c r="D647" s="28"/>
      <c r="E647" s="28"/>
      <c r="F647" s="29">
        <v>58190.48</v>
      </c>
      <c r="G647" s="190"/>
      <c r="H647" s="3"/>
      <c r="I647" s="3"/>
      <c r="J647" s="3"/>
      <c r="K647" s="3"/>
      <c r="L647" s="3"/>
    </row>
    <row r="648" spans="1:12" ht="33.75" customHeight="1" x14ac:dyDescent="0.3">
      <c r="A648" s="21">
        <v>25</v>
      </c>
      <c r="B648" s="22" t="s">
        <v>926</v>
      </c>
      <c r="C648" s="23" t="s">
        <v>927</v>
      </c>
      <c r="D648" s="24">
        <v>1.421</v>
      </c>
      <c r="E648" s="25">
        <v>12990.48</v>
      </c>
      <c r="F648" s="25">
        <v>192716.89</v>
      </c>
      <c r="G648" s="190"/>
      <c r="H648" s="3"/>
      <c r="I648" s="3"/>
      <c r="J648" s="3"/>
      <c r="K648" s="3"/>
      <c r="L648" s="3"/>
    </row>
    <row r="649" spans="1:12" ht="22.5" customHeight="1" x14ac:dyDescent="0.3">
      <c r="A649" s="21">
        <v>26</v>
      </c>
      <c r="B649" s="22" t="s">
        <v>1351</v>
      </c>
      <c r="C649" s="23" t="s">
        <v>1352</v>
      </c>
      <c r="D649" s="24">
        <v>9.4E-2</v>
      </c>
      <c r="E649" s="25">
        <v>6305.02</v>
      </c>
      <c r="F649" s="25">
        <v>9436.1200000000008</v>
      </c>
      <c r="G649" s="190"/>
      <c r="H649" s="3"/>
      <c r="I649" s="3"/>
      <c r="J649" s="3"/>
      <c r="K649" s="3"/>
      <c r="L649" s="3"/>
    </row>
    <row r="650" spans="1:12" ht="14.4" x14ac:dyDescent="0.3">
      <c r="A650" s="26"/>
      <c r="B650" s="27"/>
      <c r="C650" s="28" t="s">
        <v>1353</v>
      </c>
      <c r="D650" s="28"/>
      <c r="E650" s="28"/>
      <c r="F650" s="29">
        <v>6312.16</v>
      </c>
      <c r="G650" s="190"/>
      <c r="H650" s="3"/>
      <c r="I650" s="3"/>
      <c r="J650" s="3"/>
      <c r="K650" s="3"/>
      <c r="L650" s="3"/>
    </row>
    <row r="651" spans="1:12" ht="14.4" x14ac:dyDescent="0.3">
      <c r="A651" s="26"/>
      <c r="B651" s="27"/>
      <c r="C651" s="28" t="s">
        <v>1354</v>
      </c>
      <c r="D651" s="28"/>
      <c r="E651" s="28"/>
      <c r="F651" s="29">
        <v>3092.96</v>
      </c>
      <c r="G651" s="190"/>
      <c r="H651" s="3"/>
      <c r="I651" s="3"/>
      <c r="J651" s="3"/>
      <c r="K651" s="3"/>
      <c r="L651" s="3"/>
    </row>
    <row r="652" spans="1:12" ht="14.4" x14ac:dyDescent="0.3">
      <c r="A652" s="26"/>
      <c r="B652" s="27"/>
      <c r="C652" s="28" t="s">
        <v>917</v>
      </c>
      <c r="D652" s="28"/>
      <c r="E652" s="28"/>
      <c r="F652" s="29">
        <v>18841.240000000002</v>
      </c>
      <c r="G652" s="190"/>
      <c r="H652" s="3"/>
      <c r="I652" s="3"/>
      <c r="J652" s="3"/>
      <c r="K652" s="3"/>
      <c r="L652" s="3"/>
    </row>
    <row r="653" spans="1:12" ht="15" customHeight="1" x14ac:dyDescent="0.3">
      <c r="A653" s="435" t="s">
        <v>1007</v>
      </c>
      <c r="B653" s="436"/>
      <c r="C653" s="436"/>
      <c r="D653" s="436"/>
      <c r="E653" s="437"/>
      <c r="F653" s="36">
        <v>297522.2</v>
      </c>
      <c r="G653" s="190"/>
      <c r="H653" s="3"/>
      <c r="I653" s="3"/>
      <c r="J653" s="3"/>
      <c r="K653" s="3"/>
      <c r="L653" s="3"/>
    </row>
    <row r="654" spans="1:12" ht="14.4" x14ac:dyDescent="0.3">
      <c r="A654" s="435" t="s">
        <v>1008</v>
      </c>
      <c r="B654" s="436"/>
      <c r="C654" s="436"/>
      <c r="D654" s="436"/>
      <c r="E654" s="437"/>
      <c r="F654" s="36">
        <v>43627.69</v>
      </c>
      <c r="G654" s="190"/>
      <c r="H654" s="3"/>
      <c r="I654" s="3"/>
      <c r="J654" s="3"/>
      <c r="K654" s="3"/>
      <c r="L654" s="3"/>
    </row>
    <row r="655" spans="1:12" ht="14.4" x14ac:dyDescent="0.3">
      <c r="A655" s="435" t="s">
        <v>1009</v>
      </c>
      <c r="B655" s="436"/>
      <c r="C655" s="436"/>
      <c r="D655" s="436"/>
      <c r="E655" s="437"/>
      <c r="F655" s="36">
        <v>25906.14</v>
      </c>
      <c r="G655" s="190"/>
      <c r="H655" s="3"/>
      <c r="I655" s="3"/>
      <c r="J655" s="3"/>
      <c r="K655" s="3"/>
      <c r="L655" s="3"/>
    </row>
    <row r="656" spans="1:12" ht="15" customHeight="1" x14ac:dyDescent="0.3">
      <c r="A656" s="435" t="s">
        <v>1355</v>
      </c>
      <c r="B656" s="436"/>
      <c r="C656" s="436"/>
      <c r="D656" s="436"/>
      <c r="E656" s="437"/>
      <c r="F656" s="36">
        <v>367056.03</v>
      </c>
      <c r="G656" s="190"/>
      <c r="H656" s="3"/>
      <c r="I656" s="3"/>
      <c r="J656" s="3"/>
      <c r="K656" s="3"/>
      <c r="L656" s="3"/>
    </row>
    <row r="657" spans="1:12" ht="14.4" x14ac:dyDescent="0.3">
      <c r="A657" s="432" t="s">
        <v>1356</v>
      </c>
      <c r="B657" s="433"/>
      <c r="C657" s="433"/>
      <c r="D657" s="433"/>
      <c r="E657" s="433"/>
      <c r="F657" s="434"/>
      <c r="G657" s="190"/>
      <c r="H657" s="3"/>
      <c r="I657" s="3"/>
      <c r="J657" s="3"/>
      <c r="K657" s="3"/>
      <c r="L657" s="3"/>
    </row>
    <row r="658" spans="1:12" ht="22.5" customHeight="1" x14ac:dyDescent="0.3">
      <c r="A658" s="21">
        <v>27</v>
      </c>
      <c r="B658" s="22" t="s">
        <v>1357</v>
      </c>
      <c r="C658" s="23" t="s">
        <v>1358</v>
      </c>
      <c r="D658" s="30">
        <v>0.63</v>
      </c>
      <c r="E658" s="25">
        <v>210.47</v>
      </c>
      <c r="F658" s="25">
        <v>3335.13</v>
      </c>
      <c r="G658" s="190"/>
      <c r="H658" s="3"/>
      <c r="I658" s="3"/>
      <c r="J658" s="3"/>
      <c r="K658" s="3"/>
      <c r="L658" s="3"/>
    </row>
    <row r="659" spans="1:12" ht="14.4" x14ac:dyDescent="0.3">
      <c r="A659" s="26"/>
      <c r="B659" s="27"/>
      <c r="C659" s="28" t="s">
        <v>1359</v>
      </c>
      <c r="D659" s="28"/>
      <c r="E659" s="28"/>
      <c r="F659" s="29">
        <v>2936.3</v>
      </c>
      <c r="G659" s="190"/>
      <c r="H659" s="3"/>
      <c r="I659" s="3"/>
      <c r="J659" s="3"/>
      <c r="K659" s="3"/>
      <c r="L659" s="3"/>
    </row>
    <row r="660" spans="1:12" ht="14.4" x14ac:dyDescent="0.3">
      <c r="A660" s="26"/>
      <c r="B660" s="27"/>
      <c r="C660" s="28" t="s">
        <v>1360</v>
      </c>
      <c r="D660" s="28"/>
      <c r="E660" s="28"/>
      <c r="F660" s="29">
        <v>1704.11</v>
      </c>
      <c r="G660" s="190"/>
      <c r="H660" s="3"/>
      <c r="I660" s="3"/>
      <c r="J660" s="3"/>
      <c r="K660" s="3"/>
      <c r="L660" s="3"/>
    </row>
    <row r="661" spans="1:12" ht="14.4" x14ac:dyDescent="0.3">
      <c r="A661" s="26"/>
      <c r="B661" s="27"/>
      <c r="C661" s="28" t="s">
        <v>917</v>
      </c>
      <c r="D661" s="28"/>
      <c r="E661" s="28"/>
      <c r="F661" s="29">
        <v>7975.54</v>
      </c>
      <c r="G661" s="190"/>
      <c r="H661" s="3"/>
      <c r="I661" s="3"/>
      <c r="J661" s="3"/>
      <c r="K661" s="3"/>
      <c r="L661" s="3"/>
    </row>
    <row r="662" spans="1:12" ht="22.5" customHeight="1" x14ac:dyDescent="0.3">
      <c r="A662" s="21">
        <v>28</v>
      </c>
      <c r="B662" s="22" t="s">
        <v>1361</v>
      </c>
      <c r="C662" s="23" t="s">
        <v>1362</v>
      </c>
      <c r="D662" s="30">
        <v>3.21</v>
      </c>
      <c r="E662" s="25">
        <v>145.80000000000001</v>
      </c>
      <c r="F662" s="25">
        <v>6594.37</v>
      </c>
      <c r="G662" s="190"/>
      <c r="H662" s="3"/>
      <c r="I662" s="3"/>
      <c r="J662" s="3"/>
      <c r="K662" s="3"/>
      <c r="L662" s="3"/>
    </row>
    <row r="663" spans="1:12" ht="22.5" customHeight="1" x14ac:dyDescent="0.3">
      <c r="A663" s="21">
        <v>29</v>
      </c>
      <c r="B663" s="22" t="s">
        <v>1363</v>
      </c>
      <c r="C663" s="23" t="s">
        <v>1364</v>
      </c>
      <c r="D663" s="24">
        <v>3.2000000000000001E-2</v>
      </c>
      <c r="E663" s="25">
        <v>4711.5</v>
      </c>
      <c r="F663" s="25">
        <v>3206.71</v>
      </c>
      <c r="G663" s="190"/>
      <c r="H663" s="3"/>
      <c r="I663" s="3"/>
      <c r="J663" s="3"/>
      <c r="K663" s="3"/>
      <c r="L663" s="3"/>
    </row>
    <row r="664" spans="1:12" ht="14.4" x14ac:dyDescent="0.3">
      <c r="A664" s="26"/>
      <c r="B664" s="27"/>
      <c r="C664" s="28" t="s">
        <v>1365</v>
      </c>
      <c r="D664" s="28"/>
      <c r="E664" s="28"/>
      <c r="F664" s="29">
        <v>2685.29</v>
      </c>
      <c r="G664" s="190"/>
      <c r="H664" s="3"/>
      <c r="I664" s="3"/>
      <c r="J664" s="3"/>
      <c r="K664" s="3"/>
      <c r="L664" s="3"/>
    </row>
    <row r="665" spans="1:12" ht="14.4" x14ac:dyDescent="0.3">
      <c r="A665" s="26"/>
      <c r="B665" s="27"/>
      <c r="C665" s="28" t="s">
        <v>1366</v>
      </c>
      <c r="D665" s="28"/>
      <c r="E665" s="28"/>
      <c r="F665" s="29">
        <v>1526.93</v>
      </c>
      <c r="G665" s="190"/>
      <c r="H665" s="3"/>
      <c r="I665" s="3"/>
      <c r="J665" s="3"/>
      <c r="K665" s="3"/>
      <c r="L665" s="3"/>
    </row>
    <row r="666" spans="1:12" ht="14.4" x14ac:dyDescent="0.3">
      <c r="A666" s="26"/>
      <c r="B666" s="27"/>
      <c r="C666" s="28" t="s">
        <v>917</v>
      </c>
      <c r="D666" s="28"/>
      <c r="E666" s="28"/>
      <c r="F666" s="29">
        <v>7418.93</v>
      </c>
      <c r="G666" s="190"/>
      <c r="H666" s="3"/>
      <c r="I666" s="3"/>
      <c r="J666" s="3"/>
      <c r="K666" s="3"/>
      <c r="L666" s="3"/>
    </row>
    <row r="667" spans="1:12" ht="22.5" customHeight="1" x14ac:dyDescent="0.3">
      <c r="A667" s="21">
        <v>30</v>
      </c>
      <c r="B667" s="22" t="s">
        <v>1367</v>
      </c>
      <c r="C667" s="23" t="s">
        <v>1368</v>
      </c>
      <c r="D667" s="24">
        <v>3.2130000000000001</v>
      </c>
      <c r="E667" s="25">
        <v>560</v>
      </c>
      <c r="F667" s="25">
        <v>13692.52</v>
      </c>
      <c r="G667" s="190"/>
      <c r="H667" s="3"/>
      <c r="I667" s="3"/>
      <c r="J667" s="3"/>
      <c r="K667" s="3"/>
      <c r="L667" s="3"/>
    </row>
    <row r="668" spans="1:12" ht="22.5" customHeight="1" x14ac:dyDescent="0.3">
      <c r="A668" s="21">
        <v>31</v>
      </c>
      <c r="B668" s="22" t="s">
        <v>1369</v>
      </c>
      <c r="C668" s="23" t="s">
        <v>1370</v>
      </c>
      <c r="D668" s="30">
        <v>0.63</v>
      </c>
      <c r="E668" s="25">
        <v>578.79</v>
      </c>
      <c r="F668" s="25">
        <v>13829.37</v>
      </c>
      <c r="G668" s="190"/>
      <c r="H668" s="3"/>
      <c r="I668" s="3"/>
      <c r="J668" s="3"/>
      <c r="K668" s="3"/>
      <c r="L668" s="3"/>
    </row>
    <row r="669" spans="1:12" ht="14.4" x14ac:dyDescent="0.3">
      <c r="A669" s="26"/>
      <c r="B669" s="27"/>
      <c r="C669" s="28" t="s">
        <v>1371</v>
      </c>
      <c r="D669" s="28"/>
      <c r="E669" s="28"/>
      <c r="F669" s="29">
        <v>13030.39</v>
      </c>
      <c r="G669" s="190"/>
      <c r="H669" s="3"/>
      <c r="I669" s="3"/>
      <c r="J669" s="3"/>
      <c r="K669" s="3"/>
      <c r="L669" s="3"/>
    </row>
    <row r="670" spans="1:12" ht="14.4" x14ac:dyDescent="0.3">
      <c r="A670" s="26"/>
      <c r="B670" s="27"/>
      <c r="C670" s="28" t="s">
        <v>1372</v>
      </c>
      <c r="D670" s="28"/>
      <c r="E670" s="28"/>
      <c r="F670" s="29">
        <v>7562.28</v>
      </c>
      <c r="G670" s="190"/>
      <c r="H670" s="3"/>
      <c r="I670" s="3"/>
      <c r="J670" s="3"/>
      <c r="K670" s="3"/>
      <c r="L670" s="3"/>
    </row>
    <row r="671" spans="1:12" ht="14.4" x14ac:dyDescent="0.3">
      <c r="A671" s="26"/>
      <c r="B671" s="27"/>
      <c r="C671" s="28" t="s">
        <v>917</v>
      </c>
      <c r="D671" s="28"/>
      <c r="E671" s="28"/>
      <c r="F671" s="29">
        <v>34422.04</v>
      </c>
      <c r="G671" s="190"/>
      <c r="H671" s="3"/>
      <c r="I671" s="3"/>
      <c r="J671" s="3"/>
      <c r="K671" s="3"/>
      <c r="L671" s="3"/>
    </row>
    <row r="672" spans="1:12" ht="22.5" customHeight="1" x14ac:dyDescent="0.3">
      <c r="A672" s="21">
        <v>32</v>
      </c>
      <c r="B672" s="22" t="s">
        <v>1373</v>
      </c>
      <c r="C672" s="23" t="s">
        <v>1374</v>
      </c>
      <c r="D672" s="30">
        <v>0.63</v>
      </c>
      <c r="E672" s="25">
        <v>222.13</v>
      </c>
      <c r="F672" s="25">
        <v>3068.19</v>
      </c>
      <c r="G672" s="190"/>
      <c r="H672" s="3"/>
      <c r="I672" s="3"/>
      <c r="J672" s="3"/>
      <c r="K672" s="3"/>
      <c r="L672" s="3"/>
    </row>
    <row r="673" spans="1:12" ht="14.4" x14ac:dyDescent="0.3">
      <c r="A673" s="26"/>
      <c r="B673" s="27"/>
      <c r="C673" s="28" t="s">
        <v>1375</v>
      </c>
      <c r="D673" s="28"/>
      <c r="E673" s="28"/>
      <c r="F673" s="29">
        <v>2605.11</v>
      </c>
      <c r="G673" s="190"/>
      <c r="H673" s="3"/>
      <c r="I673" s="3"/>
      <c r="J673" s="3"/>
      <c r="K673" s="3"/>
      <c r="L673" s="3"/>
    </row>
    <row r="674" spans="1:12" ht="14.4" x14ac:dyDescent="0.3">
      <c r="A674" s="26"/>
      <c r="B674" s="27"/>
      <c r="C674" s="28" t="s">
        <v>1376</v>
      </c>
      <c r="D674" s="28"/>
      <c r="E674" s="28"/>
      <c r="F674" s="29">
        <v>1634.11</v>
      </c>
      <c r="G674" s="190"/>
      <c r="H674" s="3"/>
      <c r="I674" s="3"/>
      <c r="J674" s="3"/>
      <c r="K674" s="3"/>
      <c r="L674" s="3"/>
    </row>
    <row r="675" spans="1:12" ht="14.4" x14ac:dyDescent="0.3">
      <c r="A675" s="26"/>
      <c r="B675" s="27"/>
      <c r="C675" s="28" t="s">
        <v>917</v>
      </c>
      <c r="D675" s="28"/>
      <c r="E675" s="28"/>
      <c r="F675" s="29">
        <v>7307.41</v>
      </c>
      <c r="G675" s="190"/>
      <c r="H675" s="3"/>
      <c r="I675" s="3"/>
      <c r="J675" s="3"/>
      <c r="K675" s="3"/>
      <c r="L675" s="3"/>
    </row>
    <row r="676" spans="1:12" ht="22.5" customHeight="1" x14ac:dyDescent="0.3">
      <c r="A676" s="21">
        <v>33</v>
      </c>
      <c r="B676" s="22" t="s">
        <v>1377</v>
      </c>
      <c r="C676" s="23" t="s">
        <v>1378</v>
      </c>
      <c r="D676" s="30">
        <v>72.45</v>
      </c>
      <c r="E676" s="25">
        <v>45.04</v>
      </c>
      <c r="F676" s="25">
        <v>27378.04</v>
      </c>
      <c r="G676" s="190"/>
      <c r="H676" s="3"/>
      <c r="I676" s="3"/>
      <c r="J676" s="3"/>
      <c r="K676" s="3"/>
      <c r="L676" s="3"/>
    </row>
    <row r="677" spans="1:12" ht="33.75" customHeight="1" x14ac:dyDescent="0.3">
      <c r="A677" s="21">
        <v>34</v>
      </c>
      <c r="B677" s="22" t="s">
        <v>1379</v>
      </c>
      <c r="C677" s="23" t="s">
        <v>1380</v>
      </c>
      <c r="D677" s="30">
        <v>0.63</v>
      </c>
      <c r="E677" s="25">
        <v>416.53</v>
      </c>
      <c r="F677" s="25">
        <v>9928.91</v>
      </c>
      <c r="G677" s="190"/>
      <c r="H677" s="3"/>
      <c r="I677" s="3"/>
      <c r="J677" s="3"/>
      <c r="K677" s="3"/>
      <c r="L677" s="3"/>
    </row>
    <row r="678" spans="1:12" ht="14.4" x14ac:dyDescent="0.3">
      <c r="A678" s="26"/>
      <c r="B678" s="27"/>
      <c r="C678" s="28" t="s">
        <v>1381</v>
      </c>
      <c r="D678" s="28"/>
      <c r="E678" s="28"/>
      <c r="F678" s="29">
        <v>10803.9</v>
      </c>
      <c r="G678" s="190"/>
      <c r="H678" s="3"/>
      <c r="I678" s="3"/>
      <c r="J678" s="3"/>
      <c r="K678" s="3"/>
      <c r="L678" s="3"/>
    </row>
    <row r="679" spans="1:12" ht="14.4" x14ac:dyDescent="0.3">
      <c r="A679" s="26"/>
      <c r="B679" s="27"/>
      <c r="C679" s="28" t="s">
        <v>1382</v>
      </c>
      <c r="D679" s="28"/>
      <c r="E679" s="28"/>
      <c r="F679" s="29">
        <v>6270.12</v>
      </c>
      <c r="G679" s="190"/>
      <c r="H679" s="3"/>
      <c r="I679" s="3"/>
      <c r="J679" s="3"/>
      <c r="K679" s="3"/>
      <c r="L679" s="3"/>
    </row>
    <row r="680" spans="1:12" ht="14.4" x14ac:dyDescent="0.3">
      <c r="A680" s="26"/>
      <c r="B680" s="27"/>
      <c r="C680" s="28" t="s">
        <v>917</v>
      </c>
      <c r="D680" s="28"/>
      <c r="E680" s="28"/>
      <c r="F680" s="29">
        <v>27002.93</v>
      </c>
      <c r="G680" s="190"/>
      <c r="H680" s="3"/>
      <c r="I680" s="3"/>
      <c r="J680" s="3"/>
      <c r="K680" s="3"/>
      <c r="L680" s="3"/>
    </row>
    <row r="681" spans="1:12" ht="33.75" customHeight="1" x14ac:dyDescent="0.3">
      <c r="A681" s="21">
        <v>35</v>
      </c>
      <c r="B681" s="22" t="s">
        <v>1383</v>
      </c>
      <c r="C681" s="23" t="s">
        <v>1384</v>
      </c>
      <c r="D681" s="32">
        <v>6.3</v>
      </c>
      <c r="E681" s="25">
        <v>1634.71</v>
      </c>
      <c r="F681" s="25">
        <v>52935.18</v>
      </c>
      <c r="G681" s="190"/>
      <c r="H681" s="3"/>
      <c r="I681" s="3"/>
      <c r="J681" s="3"/>
      <c r="K681" s="3"/>
      <c r="L681" s="3"/>
    </row>
    <row r="682" spans="1:12" ht="22.5" customHeight="1" x14ac:dyDescent="0.3">
      <c r="A682" s="21">
        <v>36</v>
      </c>
      <c r="B682" s="22" t="s">
        <v>1363</v>
      </c>
      <c r="C682" s="23" t="s">
        <v>1364</v>
      </c>
      <c r="D682" s="24">
        <v>6.3E-2</v>
      </c>
      <c r="E682" s="25">
        <v>4711.5</v>
      </c>
      <c r="F682" s="25">
        <v>6313.21</v>
      </c>
      <c r="G682" s="190"/>
      <c r="H682" s="3"/>
      <c r="I682" s="3"/>
      <c r="J682" s="3"/>
      <c r="K682" s="3"/>
      <c r="L682" s="3"/>
    </row>
    <row r="683" spans="1:12" ht="14.4" x14ac:dyDescent="0.3">
      <c r="A683" s="26"/>
      <c r="B683" s="27"/>
      <c r="C683" s="28" t="s">
        <v>1385</v>
      </c>
      <c r="D683" s="28"/>
      <c r="E683" s="28"/>
      <c r="F683" s="29">
        <v>5286.66</v>
      </c>
      <c r="G683" s="190"/>
      <c r="H683" s="3"/>
      <c r="I683" s="3"/>
      <c r="J683" s="3"/>
      <c r="K683" s="3"/>
      <c r="L683" s="3"/>
    </row>
    <row r="684" spans="1:12" ht="14.4" x14ac:dyDescent="0.3">
      <c r="A684" s="26"/>
      <c r="B684" s="27"/>
      <c r="C684" s="28" t="s">
        <v>1386</v>
      </c>
      <c r="D684" s="28"/>
      <c r="E684" s="28"/>
      <c r="F684" s="29">
        <v>3006.14</v>
      </c>
      <c r="G684" s="190"/>
      <c r="H684" s="3"/>
      <c r="I684" s="3"/>
      <c r="J684" s="3"/>
      <c r="K684" s="3"/>
      <c r="L684" s="3"/>
    </row>
    <row r="685" spans="1:12" ht="14.4" x14ac:dyDescent="0.3">
      <c r="A685" s="26"/>
      <c r="B685" s="27"/>
      <c r="C685" s="28" t="s">
        <v>917</v>
      </c>
      <c r="D685" s="28"/>
      <c r="E685" s="28"/>
      <c r="F685" s="29">
        <v>14606.01</v>
      </c>
      <c r="G685" s="190"/>
      <c r="H685" s="3"/>
      <c r="I685" s="3"/>
      <c r="J685" s="3"/>
      <c r="K685" s="3"/>
      <c r="L685" s="3"/>
    </row>
    <row r="686" spans="1:12" ht="22.5" customHeight="1" x14ac:dyDescent="0.3">
      <c r="A686" s="21">
        <v>37</v>
      </c>
      <c r="B686" s="22" t="s">
        <v>1387</v>
      </c>
      <c r="C686" s="23" t="s">
        <v>1388</v>
      </c>
      <c r="D686" s="30">
        <v>6.43</v>
      </c>
      <c r="E686" s="25">
        <v>600</v>
      </c>
      <c r="F686" s="25">
        <v>29590.86</v>
      </c>
      <c r="G686" s="190"/>
      <c r="H686" s="3"/>
      <c r="I686" s="3"/>
      <c r="J686" s="3"/>
      <c r="K686" s="3"/>
      <c r="L686" s="3"/>
    </row>
    <row r="687" spans="1:12" ht="22.5" customHeight="1" x14ac:dyDescent="0.3">
      <c r="A687" s="21">
        <v>38</v>
      </c>
      <c r="B687" s="22" t="s">
        <v>1389</v>
      </c>
      <c r="C687" s="23" t="s">
        <v>1390</v>
      </c>
      <c r="D687" s="33">
        <v>0.1273</v>
      </c>
      <c r="E687" s="25">
        <v>473.11</v>
      </c>
      <c r="F687" s="25">
        <v>1207.8699999999999</v>
      </c>
      <c r="G687" s="190"/>
      <c r="H687" s="3"/>
      <c r="I687" s="3"/>
      <c r="J687" s="3"/>
      <c r="K687" s="3"/>
      <c r="L687" s="3"/>
    </row>
    <row r="688" spans="1:12" ht="14.4" x14ac:dyDescent="0.3">
      <c r="A688" s="26"/>
      <c r="B688" s="27"/>
      <c r="C688" s="28" t="s">
        <v>1391</v>
      </c>
      <c r="D688" s="28"/>
      <c r="E688" s="28"/>
      <c r="F688" s="29">
        <v>870.93</v>
      </c>
      <c r="G688" s="190"/>
      <c r="H688" s="3"/>
      <c r="I688" s="3"/>
      <c r="J688" s="3"/>
      <c r="K688" s="3"/>
      <c r="L688" s="3"/>
    </row>
    <row r="689" spans="1:12" ht="14.4" x14ac:dyDescent="0.3">
      <c r="A689" s="26"/>
      <c r="B689" s="27"/>
      <c r="C689" s="28" t="s">
        <v>1392</v>
      </c>
      <c r="D689" s="28"/>
      <c r="E689" s="28"/>
      <c r="F689" s="29">
        <v>495.23</v>
      </c>
      <c r="G689" s="190"/>
      <c r="H689" s="3"/>
      <c r="I689" s="3"/>
      <c r="J689" s="3"/>
      <c r="K689" s="3"/>
      <c r="L689" s="3"/>
    </row>
    <row r="690" spans="1:12" ht="14.4" x14ac:dyDescent="0.3">
      <c r="A690" s="26"/>
      <c r="B690" s="27"/>
      <c r="C690" s="28" t="s">
        <v>917</v>
      </c>
      <c r="D690" s="28"/>
      <c r="E690" s="28"/>
      <c r="F690" s="29">
        <v>2574.0300000000002</v>
      </c>
      <c r="G690" s="190"/>
      <c r="H690" s="3"/>
      <c r="I690" s="3"/>
      <c r="J690" s="3"/>
      <c r="K690" s="3"/>
      <c r="L690" s="3"/>
    </row>
    <row r="691" spans="1:12" ht="22.5" customHeight="1" x14ac:dyDescent="0.3">
      <c r="A691" s="21">
        <v>39</v>
      </c>
      <c r="B691" s="22" t="s">
        <v>1393</v>
      </c>
      <c r="C691" s="23" t="s">
        <v>1394</v>
      </c>
      <c r="D691" s="33">
        <v>0.1273</v>
      </c>
      <c r="E691" s="25">
        <v>8780.09</v>
      </c>
      <c r="F691" s="25">
        <v>10651.73</v>
      </c>
      <c r="G691" s="190"/>
      <c r="H691" s="3"/>
      <c r="I691" s="3"/>
      <c r="J691" s="3"/>
      <c r="K691" s="3"/>
      <c r="L691" s="3"/>
    </row>
    <row r="692" spans="1:12" ht="45" customHeight="1" x14ac:dyDescent="0.3">
      <c r="A692" s="21">
        <v>40</v>
      </c>
      <c r="B692" s="22" t="s">
        <v>1395</v>
      </c>
      <c r="C692" s="23" t="s">
        <v>1396</v>
      </c>
      <c r="D692" s="30">
        <v>0.63</v>
      </c>
      <c r="E692" s="25">
        <v>360.72</v>
      </c>
      <c r="F692" s="25">
        <v>6039.91</v>
      </c>
      <c r="G692" s="190"/>
      <c r="H692" s="3"/>
      <c r="I692" s="3"/>
      <c r="J692" s="3"/>
      <c r="K692" s="3"/>
      <c r="L692" s="3"/>
    </row>
    <row r="693" spans="1:12" ht="14.4" x14ac:dyDescent="0.3">
      <c r="A693" s="26"/>
      <c r="B693" s="27"/>
      <c r="C693" s="28" t="s">
        <v>1397</v>
      </c>
      <c r="D693" s="28"/>
      <c r="E693" s="28"/>
      <c r="F693" s="29">
        <v>5197.74</v>
      </c>
      <c r="G693" s="190"/>
      <c r="H693" s="3"/>
      <c r="I693" s="3"/>
      <c r="J693" s="3"/>
      <c r="K693" s="3"/>
      <c r="L693" s="3"/>
    </row>
    <row r="694" spans="1:12" ht="14.4" x14ac:dyDescent="0.3">
      <c r="A694" s="26"/>
      <c r="B694" s="27"/>
      <c r="C694" s="28" t="s">
        <v>1398</v>
      </c>
      <c r="D694" s="28"/>
      <c r="E694" s="28"/>
      <c r="F694" s="29">
        <v>3541.82</v>
      </c>
      <c r="G694" s="190"/>
      <c r="H694" s="3"/>
      <c r="I694" s="3"/>
      <c r="J694" s="3"/>
      <c r="K694" s="3"/>
      <c r="L694" s="3"/>
    </row>
    <row r="695" spans="1:12" ht="14.4" x14ac:dyDescent="0.3">
      <c r="A695" s="26"/>
      <c r="B695" s="27"/>
      <c r="C695" s="28" t="s">
        <v>917</v>
      </c>
      <c r="D695" s="28"/>
      <c r="E695" s="28"/>
      <c r="F695" s="29">
        <v>14779.47</v>
      </c>
      <c r="G695" s="190"/>
      <c r="H695" s="3"/>
      <c r="I695" s="3"/>
      <c r="J695" s="3"/>
      <c r="K695" s="3"/>
      <c r="L695" s="3"/>
    </row>
    <row r="696" spans="1:12" ht="22.5" customHeight="1" x14ac:dyDescent="0.3">
      <c r="A696" s="21">
        <v>41</v>
      </c>
      <c r="B696" s="22" t="s">
        <v>1399</v>
      </c>
      <c r="C696" s="23" t="s">
        <v>1400</v>
      </c>
      <c r="D696" s="24">
        <v>4.4980000000000002</v>
      </c>
      <c r="E696" s="25">
        <v>503.58</v>
      </c>
      <c r="F696" s="25">
        <v>19321.330000000002</v>
      </c>
      <c r="G696" s="190"/>
      <c r="H696" s="3"/>
      <c r="I696" s="3"/>
      <c r="J696" s="3"/>
      <c r="K696" s="3"/>
      <c r="L696" s="3"/>
    </row>
    <row r="697" spans="1:12" ht="33.75" customHeight="1" x14ac:dyDescent="0.3">
      <c r="A697" s="21">
        <v>42</v>
      </c>
      <c r="B697" s="22" t="s">
        <v>1401</v>
      </c>
      <c r="C697" s="23" t="s">
        <v>1402</v>
      </c>
      <c r="D697" s="30">
        <v>0.63</v>
      </c>
      <c r="E697" s="25">
        <v>143.76</v>
      </c>
      <c r="F697" s="25">
        <v>3100.4</v>
      </c>
      <c r="G697" s="190"/>
      <c r="H697" s="3"/>
      <c r="I697" s="3"/>
      <c r="J697" s="3"/>
      <c r="K697" s="3"/>
      <c r="L697" s="3"/>
    </row>
    <row r="698" spans="1:12" ht="14.4" x14ac:dyDescent="0.3">
      <c r="A698" s="26"/>
      <c r="B698" s="27"/>
      <c r="C698" s="28" t="s">
        <v>1403</v>
      </c>
      <c r="D698" s="28"/>
      <c r="E698" s="28"/>
      <c r="F698" s="29">
        <v>3329.22</v>
      </c>
      <c r="G698" s="190"/>
      <c r="H698" s="3"/>
      <c r="I698" s="3"/>
      <c r="J698" s="3"/>
      <c r="K698" s="3"/>
      <c r="L698" s="3"/>
    </row>
    <row r="699" spans="1:12" ht="14.4" x14ac:dyDescent="0.3">
      <c r="A699" s="26"/>
      <c r="B699" s="27"/>
      <c r="C699" s="28" t="s">
        <v>1404</v>
      </c>
      <c r="D699" s="28"/>
      <c r="E699" s="28"/>
      <c r="F699" s="29">
        <v>2268.58</v>
      </c>
      <c r="G699" s="190"/>
      <c r="H699" s="3"/>
      <c r="I699" s="3"/>
      <c r="J699" s="3"/>
      <c r="K699" s="3"/>
      <c r="L699" s="3"/>
    </row>
    <row r="700" spans="1:12" ht="14.4" x14ac:dyDescent="0.3">
      <c r="A700" s="26"/>
      <c r="B700" s="27"/>
      <c r="C700" s="28" t="s">
        <v>917</v>
      </c>
      <c r="D700" s="28"/>
      <c r="E700" s="28"/>
      <c r="F700" s="29">
        <v>8698.2000000000007</v>
      </c>
      <c r="G700" s="190"/>
      <c r="H700" s="3"/>
      <c r="I700" s="3"/>
      <c r="J700" s="3"/>
      <c r="K700" s="3"/>
      <c r="L700" s="3"/>
    </row>
    <row r="701" spans="1:12" ht="22.5" customHeight="1" x14ac:dyDescent="0.3">
      <c r="A701" s="21">
        <v>43</v>
      </c>
      <c r="B701" s="22" t="s">
        <v>1399</v>
      </c>
      <c r="C701" s="23" t="s">
        <v>1400</v>
      </c>
      <c r="D701" s="24">
        <v>3.0489999999999999</v>
      </c>
      <c r="E701" s="25">
        <v>503.58</v>
      </c>
      <c r="F701" s="25">
        <v>13097.09</v>
      </c>
      <c r="G701" s="190"/>
      <c r="H701" s="3"/>
      <c r="I701" s="3"/>
      <c r="J701" s="3"/>
      <c r="K701" s="3"/>
      <c r="L701" s="3"/>
    </row>
    <row r="702" spans="1:12" ht="33.75" customHeight="1" x14ac:dyDescent="0.3">
      <c r="A702" s="21">
        <v>44</v>
      </c>
      <c r="B702" s="22" t="s">
        <v>1405</v>
      </c>
      <c r="C702" s="23" t="s">
        <v>1406</v>
      </c>
      <c r="D702" s="30">
        <v>0.63</v>
      </c>
      <c r="E702" s="25">
        <v>110.98</v>
      </c>
      <c r="F702" s="25">
        <v>3096.75</v>
      </c>
      <c r="G702" s="190"/>
      <c r="H702" s="3"/>
      <c r="I702" s="3"/>
      <c r="J702" s="3"/>
      <c r="K702" s="3"/>
      <c r="L702" s="3"/>
    </row>
    <row r="703" spans="1:12" ht="14.4" x14ac:dyDescent="0.3">
      <c r="A703" s="26"/>
      <c r="B703" s="27"/>
      <c r="C703" s="28" t="s">
        <v>1407</v>
      </c>
      <c r="D703" s="28"/>
      <c r="E703" s="28"/>
      <c r="F703" s="29">
        <v>3179.28</v>
      </c>
      <c r="G703" s="190"/>
      <c r="H703" s="3"/>
      <c r="I703" s="3"/>
      <c r="J703" s="3"/>
      <c r="K703" s="3"/>
      <c r="L703" s="3"/>
    </row>
    <row r="704" spans="1:12" ht="14.4" x14ac:dyDescent="0.3">
      <c r="A704" s="26"/>
      <c r="B704" s="27"/>
      <c r="C704" s="28" t="s">
        <v>1408</v>
      </c>
      <c r="D704" s="28"/>
      <c r="E704" s="28"/>
      <c r="F704" s="29">
        <v>1821.14</v>
      </c>
      <c r="G704" s="190"/>
      <c r="H704" s="3"/>
      <c r="I704" s="3"/>
      <c r="J704" s="3"/>
      <c r="K704" s="3"/>
      <c r="L704" s="3"/>
    </row>
    <row r="705" spans="1:12" ht="14.4" x14ac:dyDescent="0.3">
      <c r="A705" s="26"/>
      <c r="B705" s="27"/>
      <c r="C705" s="28" t="s">
        <v>917</v>
      </c>
      <c r="D705" s="28"/>
      <c r="E705" s="28"/>
      <c r="F705" s="29">
        <v>8097.17</v>
      </c>
      <c r="G705" s="190"/>
      <c r="H705" s="3"/>
      <c r="I705" s="3"/>
      <c r="J705" s="3"/>
      <c r="K705" s="3"/>
      <c r="L705" s="3"/>
    </row>
    <row r="706" spans="1:12" ht="33.75" customHeight="1" x14ac:dyDescent="0.3">
      <c r="A706" s="21">
        <v>45</v>
      </c>
      <c r="B706" s="22" t="s">
        <v>1409</v>
      </c>
      <c r="C706" s="23" t="s">
        <v>1410</v>
      </c>
      <c r="D706" s="33">
        <v>0.64890000000000003</v>
      </c>
      <c r="E706" s="25">
        <v>325</v>
      </c>
      <c r="F706" s="25">
        <v>1541.62</v>
      </c>
      <c r="G706" s="190"/>
      <c r="H706" s="3"/>
      <c r="I706" s="3"/>
      <c r="J706" s="3"/>
      <c r="K706" s="3"/>
      <c r="L706" s="3"/>
    </row>
    <row r="707" spans="1:12" ht="15" customHeight="1" x14ac:dyDescent="0.3">
      <c r="A707" s="435" t="s">
        <v>1007</v>
      </c>
      <c r="B707" s="436"/>
      <c r="C707" s="436"/>
      <c r="D707" s="436"/>
      <c r="E707" s="437"/>
      <c r="F707" s="36">
        <v>227929.19</v>
      </c>
      <c r="G707" s="190"/>
      <c r="H707" s="3"/>
      <c r="I707" s="3"/>
      <c r="J707" s="3"/>
      <c r="K707" s="3"/>
      <c r="L707" s="3"/>
    </row>
    <row r="708" spans="1:12" ht="14.4" x14ac:dyDescent="0.3">
      <c r="A708" s="435" t="s">
        <v>1008</v>
      </c>
      <c r="B708" s="436"/>
      <c r="C708" s="436"/>
      <c r="D708" s="436"/>
      <c r="E708" s="437"/>
      <c r="F708" s="36">
        <v>49924.83</v>
      </c>
      <c r="G708" s="190"/>
      <c r="H708" s="3"/>
      <c r="I708" s="3"/>
      <c r="J708" s="3"/>
      <c r="K708" s="3"/>
      <c r="L708" s="3"/>
    </row>
    <row r="709" spans="1:12" ht="14.4" x14ac:dyDescent="0.3">
      <c r="A709" s="435" t="s">
        <v>1009</v>
      </c>
      <c r="B709" s="436"/>
      <c r="C709" s="436"/>
      <c r="D709" s="436"/>
      <c r="E709" s="437"/>
      <c r="F709" s="36">
        <v>29830.46</v>
      </c>
      <c r="G709" s="190"/>
      <c r="H709" s="3"/>
      <c r="I709" s="3"/>
      <c r="J709" s="3"/>
      <c r="K709" s="3"/>
      <c r="L709" s="3"/>
    </row>
    <row r="710" spans="1:12" ht="15" customHeight="1" x14ac:dyDescent="0.3">
      <c r="A710" s="435" t="s">
        <v>1411</v>
      </c>
      <c r="B710" s="436"/>
      <c r="C710" s="436"/>
      <c r="D710" s="436"/>
      <c r="E710" s="437"/>
      <c r="F710" s="36">
        <v>307684.47999999998</v>
      </c>
      <c r="G710" s="190"/>
      <c r="H710" s="3"/>
      <c r="I710" s="3"/>
      <c r="J710" s="3"/>
      <c r="K710" s="3"/>
      <c r="L710" s="3"/>
    </row>
    <row r="711" spans="1:12" ht="15" customHeight="1" x14ac:dyDescent="0.3">
      <c r="A711" s="432" t="s">
        <v>1412</v>
      </c>
      <c r="B711" s="433"/>
      <c r="C711" s="433"/>
      <c r="D711" s="433"/>
      <c r="E711" s="433"/>
      <c r="F711" s="434"/>
      <c r="G711" s="190"/>
      <c r="H711" s="3"/>
      <c r="I711" s="3"/>
      <c r="J711" s="3"/>
      <c r="K711" s="3"/>
      <c r="L711" s="3"/>
    </row>
    <row r="712" spans="1:12" ht="33.75" customHeight="1" x14ac:dyDescent="0.3">
      <c r="A712" s="21">
        <v>46</v>
      </c>
      <c r="B712" s="22" t="s">
        <v>1297</v>
      </c>
      <c r="C712" s="23" t="s">
        <v>1413</v>
      </c>
      <c r="D712" s="24">
        <v>0.20200000000000001</v>
      </c>
      <c r="E712" s="25">
        <v>1357.15</v>
      </c>
      <c r="F712" s="25">
        <v>10946.93</v>
      </c>
      <c r="G712" s="190"/>
      <c r="H712" s="3"/>
      <c r="I712" s="3"/>
      <c r="J712" s="3"/>
      <c r="K712" s="3"/>
      <c r="L712" s="3"/>
    </row>
    <row r="713" spans="1:12" ht="14.4" x14ac:dyDescent="0.3">
      <c r="A713" s="26"/>
      <c r="B713" s="27"/>
      <c r="C713" s="28" t="s">
        <v>1414</v>
      </c>
      <c r="D713" s="28"/>
      <c r="E713" s="28"/>
      <c r="F713" s="29">
        <v>11594.17</v>
      </c>
      <c r="G713" s="190"/>
      <c r="H713" s="3"/>
      <c r="I713" s="3"/>
      <c r="J713" s="3"/>
      <c r="K713" s="3"/>
      <c r="L713" s="3"/>
    </row>
    <row r="714" spans="1:12" ht="14.4" x14ac:dyDescent="0.3">
      <c r="A714" s="26"/>
      <c r="B714" s="27"/>
      <c r="C714" s="28" t="s">
        <v>1415</v>
      </c>
      <c r="D714" s="28"/>
      <c r="E714" s="28"/>
      <c r="F714" s="29">
        <v>5904.44</v>
      </c>
      <c r="G714" s="190"/>
      <c r="H714" s="3"/>
      <c r="I714" s="3"/>
      <c r="J714" s="3"/>
      <c r="K714" s="3"/>
      <c r="L714" s="3"/>
    </row>
    <row r="715" spans="1:12" ht="14.4" x14ac:dyDescent="0.3">
      <c r="A715" s="26"/>
      <c r="B715" s="27"/>
      <c r="C715" s="28" t="s">
        <v>917</v>
      </c>
      <c r="D715" s="28"/>
      <c r="E715" s="28"/>
      <c r="F715" s="29">
        <v>28445.54</v>
      </c>
      <c r="G715" s="190"/>
      <c r="H715" s="3"/>
      <c r="I715" s="3"/>
      <c r="J715" s="3"/>
      <c r="K715" s="3"/>
      <c r="L715" s="3"/>
    </row>
    <row r="716" spans="1:12" ht="33.75" customHeight="1" x14ac:dyDescent="0.3">
      <c r="A716" s="21">
        <v>47</v>
      </c>
      <c r="B716" s="22" t="s">
        <v>1416</v>
      </c>
      <c r="C716" s="23" t="s">
        <v>1417</v>
      </c>
      <c r="D716" s="24">
        <v>0.93600000000000005</v>
      </c>
      <c r="E716" s="25">
        <v>2379.3000000000002</v>
      </c>
      <c r="F716" s="25">
        <v>37086.129999999997</v>
      </c>
      <c r="G716" s="190"/>
      <c r="H716" s="3"/>
      <c r="I716" s="3"/>
      <c r="J716" s="3"/>
      <c r="K716" s="3"/>
      <c r="L716" s="3"/>
    </row>
    <row r="717" spans="1:12" ht="14.4" x14ac:dyDescent="0.3">
      <c r="A717" s="26"/>
      <c r="B717" s="27"/>
      <c r="C717" s="28" t="s">
        <v>1418</v>
      </c>
      <c r="D717" s="28"/>
      <c r="E717" s="28"/>
      <c r="F717" s="29">
        <v>17862.060000000001</v>
      </c>
      <c r="G717" s="190"/>
      <c r="H717" s="3"/>
      <c r="I717" s="3"/>
      <c r="J717" s="3"/>
      <c r="K717" s="3"/>
      <c r="L717" s="3"/>
    </row>
    <row r="718" spans="1:12" ht="14.4" x14ac:dyDescent="0.3">
      <c r="A718" s="26"/>
      <c r="B718" s="27"/>
      <c r="C718" s="28" t="s">
        <v>1419</v>
      </c>
      <c r="D718" s="28"/>
      <c r="E718" s="28"/>
      <c r="F718" s="29">
        <v>11908.04</v>
      </c>
      <c r="G718" s="190"/>
      <c r="H718" s="3"/>
      <c r="I718" s="3"/>
      <c r="J718" s="3"/>
      <c r="K718" s="3"/>
      <c r="L718" s="3"/>
    </row>
    <row r="719" spans="1:12" ht="14.4" x14ac:dyDescent="0.3">
      <c r="A719" s="26"/>
      <c r="B719" s="27"/>
      <c r="C719" s="28" t="s">
        <v>917</v>
      </c>
      <c r="D719" s="28"/>
      <c r="E719" s="28"/>
      <c r="F719" s="29">
        <v>66856.23</v>
      </c>
      <c r="G719" s="190"/>
      <c r="H719" s="3"/>
      <c r="I719" s="3"/>
      <c r="J719" s="3"/>
      <c r="K719" s="3"/>
      <c r="L719" s="3"/>
    </row>
    <row r="720" spans="1:12" ht="22.5" customHeight="1" x14ac:dyDescent="0.3">
      <c r="A720" s="21">
        <v>48</v>
      </c>
      <c r="B720" s="22" t="s">
        <v>1420</v>
      </c>
      <c r="C720" s="23" t="s">
        <v>1421</v>
      </c>
      <c r="D720" s="32">
        <v>4.3</v>
      </c>
      <c r="E720" s="25">
        <v>664.05</v>
      </c>
      <c r="F720" s="25">
        <v>71320.66</v>
      </c>
      <c r="G720" s="190"/>
      <c r="H720" s="3"/>
      <c r="I720" s="3"/>
      <c r="J720" s="3"/>
      <c r="K720" s="3"/>
      <c r="L720" s="3"/>
    </row>
    <row r="721" spans="1:12" ht="14.4" x14ac:dyDescent="0.3">
      <c r="A721" s="26"/>
      <c r="B721" s="27"/>
      <c r="C721" s="28" t="s">
        <v>1422</v>
      </c>
      <c r="D721" s="28"/>
      <c r="E721" s="28"/>
      <c r="F721" s="29">
        <v>44948.26</v>
      </c>
      <c r="G721" s="190"/>
      <c r="H721" s="3"/>
      <c r="I721" s="3"/>
      <c r="J721" s="3"/>
      <c r="K721" s="3"/>
      <c r="L721" s="3"/>
    </row>
    <row r="722" spans="1:12" ht="14.4" x14ac:dyDescent="0.3">
      <c r="A722" s="26"/>
      <c r="B722" s="27"/>
      <c r="C722" s="28" t="s">
        <v>1423</v>
      </c>
      <c r="D722" s="28"/>
      <c r="E722" s="28"/>
      <c r="F722" s="29">
        <v>29965.51</v>
      </c>
      <c r="G722" s="190"/>
      <c r="H722" s="3"/>
      <c r="I722" s="3"/>
      <c r="J722" s="3"/>
      <c r="K722" s="3"/>
      <c r="L722" s="3"/>
    </row>
    <row r="723" spans="1:12" ht="14.4" x14ac:dyDescent="0.3">
      <c r="A723" s="26"/>
      <c r="B723" s="27"/>
      <c r="C723" s="28" t="s">
        <v>917</v>
      </c>
      <c r="D723" s="28"/>
      <c r="E723" s="28"/>
      <c r="F723" s="29">
        <v>146234.43</v>
      </c>
      <c r="G723" s="190">
        <f>F723/D720*1.2*1.0224*1.0192</f>
        <v>42524.839476740766</v>
      </c>
      <c r="H723" s="3"/>
      <c r="I723" s="3"/>
      <c r="J723" s="3"/>
      <c r="K723" s="3"/>
      <c r="L723" s="3"/>
    </row>
    <row r="724" spans="1:12" ht="22.5" customHeight="1" x14ac:dyDescent="0.3">
      <c r="A724" s="21">
        <v>49</v>
      </c>
      <c r="B724" s="22" t="s">
        <v>1424</v>
      </c>
      <c r="C724" s="23" t="s">
        <v>1425</v>
      </c>
      <c r="D724" s="31">
        <v>61</v>
      </c>
      <c r="E724" s="25">
        <v>147.07</v>
      </c>
      <c r="F724" s="25">
        <v>222296</v>
      </c>
      <c r="G724" s="190"/>
      <c r="H724" s="3"/>
      <c r="I724" s="3"/>
      <c r="J724" s="3"/>
      <c r="K724" s="3"/>
      <c r="L724" s="3"/>
    </row>
    <row r="725" spans="1:12" ht="14.4" x14ac:dyDescent="0.3">
      <c r="A725" s="26"/>
      <c r="B725" s="27"/>
      <c r="C725" s="28" t="s">
        <v>1426</v>
      </c>
      <c r="D725" s="28"/>
      <c r="E725" s="28"/>
      <c r="F725" s="29">
        <v>189455.26</v>
      </c>
      <c r="G725" s="190"/>
      <c r="H725" s="3"/>
      <c r="I725" s="3"/>
      <c r="J725" s="3"/>
      <c r="K725" s="3"/>
      <c r="L725" s="3"/>
    </row>
    <row r="726" spans="1:12" ht="14.4" x14ac:dyDescent="0.3">
      <c r="A726" s="26"/>
      <c r="B726" s="27"/>
      <c r="C726" s="28" t="s">
        <v>1427</v>
      </c>
      <c r="D726" s="28"/>
      <c r="E726" s="28"/>
      <c r="F726" s="29">
        <v>108260.15</v>
      </c>
      <c r="G726" s="190"/>
      <c r="H726" s="3"/>
      <c r="I726" s="3"/>
      <c r="J726" s="3"/>
      <c r="K726" s="3"/>
      <c r="L726" s="3"/>
    </row>
    <row r="727" spans="1:12" ht="14.4" x14ac:dyDescent="0.3">
      <c r="A727" s="26"/>
      <c r="B727" s="27"/>
      <c r="C727" s="28" t="s">
        <v>917</v>
      </c>
      <c r="D727" s="28"/>
      <c r="E727" s="28"/>
      <c r="F727" s="29">
        <v>520011.41</v>
      </c>
      <c r="G727" s="190"/>
      <c r="H727" s="3"/>
      <c r="I727" s="3"/>
      <c r="J727" s="3"/>
      <c r="K727" s="3"/>
      <c r="L727" s="3"/>
    </row>
    <row r="728" spans="1:12" ht="45" customHeight="1" x14ac:dyDescent="0.3">
      <c r="A728" s="21">
        <v>50</v>
      </c>
      <c r="B728" s="22" t="s">
        <v>1428</v>
      </c>
      <c r="C728" s="23" t="s">
        <v>1429</v>
      </c>
      <c r="D728" s="30">
        <v>0.36</v>
      </c>
      <c r="E728" s="25">
        <v>16184.21</v>
      </c>
      <c r="F728" s="25">
        <v>135355.57</v>
      </c>
      <c r="G728" s="190"/>
      <c r="H728" s="3"/>
      <c r="I728" s="3"/>
      <c r="J728" s="3"/>
      <c r="K728" s="3"/>
      <c r="L728" s="3"/>
    </row>
    <row r="729" spans="1:12" ht="14.4" x14ac:dyDescent="0.3">
      <c r="A729" s="26"/>
      <c r="B729" s="27"/>
      <c r="C729" s="28" t="s">
        <v>1430</v>
      </c>
      <c r="D729" s="28"/>
      <c r="E729" s="28"/>
      <c r="F729" s="29">
        <v>122907.4</v>
      </c>
      <c r="G729" s="190"/>
      <c r="H729" s="3"/>
      <c r="I729" s="3"/>
      <c r="J729" s="3"/>
      <c r="K729" s="3"/>
      <c r="L729" s="3"/>
    </row>
    <row r="730" spans="1:12" ht="14.4" x14ac:dyDescent="0.3">
      <c r="A730" s="26"/>
      <c r="B730" s="27"/>
      <c r="C730" s="28" t="s">
        <v>1431</v>
      </c>
      <c r="D730" s="28"/>
      <c r="E730" s="28"/>
      <c r="F730" s="29">
        <v>81565.820000000007</v>
      </c>
      <c r="G730" s="190"/>
      <c r="H730" s="3"/>
      <c r="I730" s="3"/>
      <c r="J730" s="3"/>
      <c r="K730" s="3"/>
      <c r="L730" s="3"/>
    </row>
    <row r="731" spans="1:12" ht="14.4" x14ac:dyDescent="0.3">
      <c r="A731" s="26"/>
      <c r="B731" s="27"/>
      <c r="C731" s="28" t="s">
        <v>917</v>
      </c>
      <c r="D731" s="28"/>
      <c r="E731" s="28"/>
      <c r="F731" s="29">
        <v>339828.79</v>
      </c>
      <c r="G731" s="190"/>
      <c r="H731" s="3"/>
      <c r="I731" s="3"/>
      <c r="J731" s="3"/>
      <c r="K731" s="3"/>
      <c r="L731" s="3"/>
    </row>
    <row r="732" spans="1:12" ht="15" customHeight="1" x14ac:dyDescent="0.3">
      <c r="A732" s="443" t="s">
        <v>1012</v>
      </c>
      <c r="B732" s="444"/>
      <c r="C732" s="444"/>
      <c r="D732" s="444"/>
      <c r="E732" s="444"/>
      <c r="F732" s="445"/>
      <c r="G732" s="190"/>
      <c r="H732" s="3"/>
      <c r="I732" s="3"/>
      <c r="J732" s="3"/>
      <c r="K732" s="3"/>
      <c r="L732" s="3"/>
    </row>
    <row r="733" spans="1:12" ht="45" customHeight="1" x14ac:dyDescent="0.3">
      <c r="A733" s="21">
        <v>51</v>
      </c>
      <c r="B733" s="22" t="s">
        <v>1013</v>
      </c>
      <c r="C733" s="23" t="s">
        <v>1014</v>
      </c>
      <c r="D733" s="32">
        <v>109.8</v>
      </c>
      <c r="E733" s="25">
        <v>3.28</v>
      </c>
      <c r="F733" s="25">
        <v>8121.25</v>
      </c>
      <c r="G733" s="190"/>
      <c r="H733" s="3"/>
      <c r="I733" s="3"/>
      <c r="J733" s="3"/>
      <c r="K733" s="3"/>
      <c r="L733" s="3"/>
    </row>
    <row r="734" spans="1:12" ht="33.75" customHeight="1" x14ac:dyDescent="0.3">
      <c r="A734" s="21">
        <v>52</v>
      </c>
      <c r="B734" s="22" t="s">
        <v>1432</v>
      </c>
      <c r="C734" s="23" t="s">
        <v>1433</v>
      </c>
      <c r="D734" s="32">
        <v>75.599999999999994</v>
      </c>
      <c r="E734" s="25">
        <v>10.71</v>
      </c>
      <c r="F734" s="25">
        <v>18436.32</v>
      </c>
      <c r="G734" s="190"/>
      <c r="H734" s="3"/>
      <c r="I734" s="3"/>
      <c r="J734" s="3"/>
      <c r="K734" s="3"/>
      <c r="L734" s="3"/>
    </row>
    <row r="735" spans="1:12" ht="45" customHeight="1" x14ac:dyDescent="0.3">
      <c r="A735" s="21">
        <v>53</v>
      </c>
      <c r="B735" s="22" t="s">
        <v>1015</v>
      </c>
      <c r="C735" s="23" t="s">
        <v>1016</v>
      </c>
      <c r="D735" s="32">
        <v>185.4</v>
      </c>
      <c r="E735" s="25">
        <v>50.78</v>
      </c>
      <c r="F735" s="25">
        <v>107326.58</v>
      </c>
      <c r="G735" s="190"/>
      <c r="H735" s="3"/>
      <c r="I735" s="3"/>
      <c r="J735" s="3"/>
      <c r="K735" s="3"/>
      <c r="L735" s="3"/>
    </row>
    <row r="736" spans="1:12" ht="14.4" x14ac:dyDescent="0.3">
      <c r="A736" s="443" t="s">
        <v>1017</v>
      </c>
      <c r="B736" s="444"/>
      <c r="C736" s="444"/>
      <c r="D736" s="444"/>
      <c r="E736" s="444"/>
      <c r="F736" s="445"/>
      <c r="G736" s="190"/>
      <c r="H736" s="3"/>
      <c r="I736" s="3"/>
      <c r="J736" s="3"/>
      <c r="K736" s="3"/>
      <c r="L736" s="3"/>
    </row>
    <row r="737" spans="1:12" ht="33.75" customHeight="1" x14ac:dyDescent="0.3">
      <c r="A737" s="21">
        <v>54</v>
      </c>
      <c r="B737" s="22" t="s">
        <v>1018</v>
      </c>
      <c r="C737" s="23" t="s">
        <v>1019</v>
      </c>
      <c r="D737" s="24">
        <v>5.2359999999999998</v>
      </c>
      <c r="E737" s="25">
        <v>17.95</v>
      </c>
      <c r="F737" s="25">
        <v>3324.29</v>
      </c>
      <c r="G737" s="190"/>
      <c r="H737" s="3"/>
      <c r="I737" s="3"/>
      <c r="J737" s="3"/>
      <c r="K737" s="3"/>
      <c r="L737" s="3"/>
    </row>
    <row r="738" spans="1:12" ht="45" customHeight="1" x14ac:dyDescent="0.3">
      <c r="A738" s="21">
        <v>55</v>
      </c>
      <c r="B738" s="22" t="s">
        <v>1020</v>
      </c>
      <c r="C738" s="23" t="s">
        <v>1021</v>
      </c>
      <c r="D738" s="24">
        <v>5.2359999999999998</v>
      </c>
      <c r="E738" s="25">
        <v>2.91</v>
      </c>
      <c r="F738" s="25">
        <v>173.7</v>
      </c>
      <c r="G738" s="190"/>
      <c r="H738" s="3"/>
      <c r="I738" s="3"/>
      <c r="J738" s="3"/>
      <c r="K738" s="3"/>
      <c r="L738" s="3"/>
    </row>
    <row r="739" spans="1:12" ht="15" customHeight="1" x14ac:dyDescent="0.3">
      <c r="A739" s="435" t="s">
        <v>1007</v>
      </c>
      <c r="B739" s="436"/>
      <c r="C739" s="436"/>
      <c r="D739" s="436"/>
      <c r="E739" s="437"/>
      <c r="F739" s="36">
        <v>614387.43000000005</v>
      </c>
      <c r="G739" s="190"/>
      <c r="H739" s="3"/>
      <c r="I739" s="3"/>
      <c r="J739" s="3"/>
      <c r="K739" s="3"/>
      <c r="L739" s="3"/>
    </row>
    <row r="740" spans="1:12" ht="14.4" x14ac:dyDescent="0.3">
      <c r="A740" s="435" t="s">
        <v>1008</v>
      </c>
      <c r="B740" s="436"/>
      <c r="C740" s="436"/>
      <c r="D740" s="436"/>
      <c r="E740" s="437"/>
      <c r="F740" s="36">
        <v>386767.15</v>
      </c>
      <c r="G740" s="190"/>
      <c r="H740" s="3"/>
      <c r="I740" s="3"/>
      <c r="J740" s="3"/>
      <c r="K740" s="3"/>
      <c r="L740" s="3"/>
    </row>
    <row r="741" spans="1:12" ht="14.4" x14ac:dyDescent="0.3">
      <c r="A741" s="435" t="s">
        <v>1009</v>
      </c>
      <c r="B741" s="436"/>
      <c r="C741" s="436"/>
      <c r="D741" s="436"/>
      <c r="E741" s="437"/>
      <c r="F741" s="36">
        <v>237603.96</v>
      </c>
      <c r="G741" s="190"/>
      <c r="H741" s="3"/>
      <c r="I741" s="3"/>
      <c r="J741" s="3"/>
      <c r="K741" s="3"/>
      <c r="L741" s="3"/>
    </row>
    <row r="742" spans="1:12" ht="15" customHeight="1" x14ac:dyDescent="0.3">
      <c r="A742" s="435" t="s">
        <v>1434</v>
      </c>
      <c r="B742" s="436"/>
      <c r="C742" s="436"/>
      <c r="D742" s="436"/>
      <c r="E742" s="437"/>
      <c r="F742" s="36">
        <v>1238758.54</v>
      </c>
      <c r="G742" s="190"/>
      <c r="H742" s="3"/>
      <c r="I742" s="3"/>
      <c r="J742" s="3"/>
      <c r="K742" s="3"/>
      <c r="L742" s="3"/>
    </row>
    <row r="743" spans="1:12" ht="15" customHeight="1" x14ac:dyDescent="0.3">
      <c r="A743" s="432" t="s">
        <v>1435</v>
      </c>
      <c r="B743" s="433"/>
      <c r="C743" s="433"/>
      <c r="D743" s="433"/>
      <c r="E743" s="433"/>
      <c r="F743" s="434"/>
      <c r="G743" s="190"/>
      <c r="H743" s="3"/>
      <c r="I743" s="3"/>
      <c r="J743" s="3"/>
      <c r="K743" s="3"/>
      <c r="L743" s="3"/>
    </row>
    <row r="744" spans="1:12" ht="33.75" customHeight="1" x14ac:dyDescent="0.3">
      <c r="A744" s="21">
        <v>56</v>
      </c>
      <c r="B744" s="22" t="s">
        <v>1416</v>
      </c>
      <c r="C744" s="23" t="s">
        <v>1436</v>
      </c>
      <c r="D744" s="24">
        <v>8.5380000000000003</v>
      </c>
      <c r="E744" s="25">
        <v>4746.49</v>
      </c>
      <c r="F744" s="25">
        <v>667009.30000000005</v>
      </c>
      <c r="G744" s="190"/>
      <c r="H744" s="3"/>
      <c r="I744" s="3"/>
      <c r="J744" s="3"/>
      <c r="K744" s="3"/>
      <c r="L744" s="3"/>
    </row>
    <row r="745" spans="1:12" ht="14.4" x14ac:dyDescent="0.3">
      <c r="A745" s="26"/>
      <c r="B745" s="27"/>
      <c r="C745" s="28" t="s">
        <v>1437</v>
      </c>
      <c r="D745" s="28"/>
      <c r="E745" s="28"/>
      <c r="F745" s="29">
        <v>293644.90999999997</v>
      </c>
      <c r="G745" s="190"/>
      <c r="H745" s="3"/>
      <c r="I745" s="3"/>
      <c r="J745" s="3"/>
      <c r="K745" s="3"/>
      <c r="L745" s="3"/>
    </row>
    <row r="746" spans="1:12" ht="14.4" x14ac:dyDescent="0.3">
      <c r="A746" s="26"/>
      <c r="B746" s="27"/>
      <c r="C746" s="28" t="s">
        <v>1438</v>
      </c>
      <c r="D746" s="28"/>
      <c r="E746" s="28"/>
      <c r="F746" s="29">
        <v>195763.27</v>
      </c>
      <c r="G746" s="190"/>
      <c r="H746" s="3"/>
      <c r="I746" s="3"/>
      <c r="J746" s="3"/>
      <c r="K746" s="3"/>
      <c r="L746" s="3"/>
    </row>
    <row r="747" spans="1:12" ht="14.4" x14ac:dyDescent="0.3">
      <c r="A747" s="26"/>
      <c r="B747" s="27"/>
      <c r="C747" s="28" t="s">
        <v>917</v>
      </c>
      <c r="D747" s="28"/>
      <c r="E747" s="28"/>
      <c r="F747" s="29">
        <v>1156417.48</v>
      </c>
      <c r="G747" s="190"/>
      <c r="H747" s="3"/>
      <c r="I747" s="3"/>
      <c r="J747" s="3"/>
      <c r="K747" s="3"/>
      <c r="L747" s="3"/>
    </row>
    <row r="748" spans="1:12" ht="33.75" customHeight="1" x14ac:dyDescent="0.3">
      <c r="A748" s="21">
        <v>57</v>
      </c>
      <c r="B748" s="22" t="s">
        <v>926</v>
      </c>
      <c r="C748" s="23" t="s">
        <v>927</v>
      </c>
      <c r="D748" s="24">
        <v>8.5380000000000003</v>
      </c>
      <c r="E748" s="25">
        <v>12990.48</v>
      </c>
      <c r="F748" s="25">
        <v>1157928.78</v>
      </c>
      <c r="G748" s="190"/>
      <c r="H748" s="3"/>
      <c r="I748" s="3"/>
      <c r="J748" s="3"/>
      <c r="K748" s="3"/>
      <c r="L748" s="3"/>
    </row>
    <row r="749" spans="1:12" ht="22.5" customHeight="1" x14ac:dyDescent="0.3">
      <c r="A749" s="21">
        <v>58</v>
      </c>
      <c r="B749" s="22" t="s">
        <v>928</v>
      </c>
      <c r="C749" s="23" t="s">
        <v>1064</v>
      </c>
      <c r="D749" s="24">
        <v>2.5999999999999999E-2</v>
      </c>
      <c r="E749" s="25">
        <v>716.71</v>
      </c>
      <c r="F749" s="25">
        <v>660.16</v>
      </c>
      <c r="G749" s="190"/>
      <c r="H749" s="3"/>
      <c r="I749" s="3"/>
      <c r="J749" s="3"/>
      <c r="K749" s="3"/>
      <c r="L749" s="3"/>
    </row>
    <row r="750" spans="1:12" ht="14.4" x14ac:dyDescent="0.3">
      <c r="A750" s="26"/>
      <c r="B750" s="27"/>
      <c r="C750" s="28" t="s">
        <v>1439</v>
      </c>
      <c r="D750" s="28"/>
      <c r="E750" s="28"/>
      <c r="F750" s="29">
        <v>626.33000000000004</v>
      </c>
      <c r="G750" s="190"/>
      <c r="H750" s="3"/>
      <c r="I750" s="3"/>
      <c r="J750" s="3"/>
      <c r="K750" s="3"/>
      <c r="L750" s="3"/>
    </row>
    <row r="751" spans="1:12" ht="14.4" x14ac:dyDescent="0.3">
      <c r="A751" s="26"/>
      <c r="B751" s="27"/>
      <c r="C751" s="28" t="s">
        <v>1440</v>
      </c>
      <c r="D751" s="28"/>
      <c r="E751" s="28"/>
      <c r="F751" s="29">
        <v>356.15</v>
      </c>
      <c r="G751" s="190"/>
      <c r="H751" s="3"/>
      <c r="I751" s="3"/>
      <c r="J751" s="3"/>
      <c r="K751" s="3"/>
      <c r="L751" s="3"/>
    </row>
    <row r="752" spans="1:12" ht="14.4" x14ac:dyDescent="0.3">
      <c r="A752" s="26"/>
      <c r="B752" s="27"/>
      <c r="C752" s="28" t="s">
        <v>917</v>
      </c>
      <c r="D752" s="28"/>
      <c r="E752" s="28"/>
      <c r="F752" s="29">
        <v>1642.64</v>
      </c>
      <c r="G752" s="190"/>
      <c r="H752" s="3"/>
      <c r="I752" s="3"/>
      <c r="J752" s="3"/>
      <c r="K752" s="3"/>
      <c r="L752" s="3"/>
    </row>
    <row r="753" spans="1:12" ht="22.5" customHeight="1" x14ac:dyDescent="0.3">
      <c r="A753" s="21">
        <v>59</v>
      </c>
      <c r="B753" s="22" t="s">
        <v>932</v>
      </c>
      <c r="C753" s="23" t="s">
        <v>933</v>
      </c>
      <c r="D753" s="24">
        <v>5.2999999999999999E-2</v>
      </c>
      <c r="E753" s="25">
        <v>711.5</v>
      </c>
      <c r="F753" s="25">
        <v>291.49</v>
      </c>
      <c r="G753" s="190"/>
      <c r="H753" s="3"/>
      <c r="I753" s="3"/>
      <c r="J753" s="3"/>
      <c r="K753" s="3"/>
      <c r="L753" s="3"/>
    </row>
    <row r="754" spans="1:12" ht="33.75" customHeight="1" x14ac:dyDescent="0.3">
      <c r="A754" s="21">
        <v>60</v>
      </c>
      <c r="B754" s="22" t="s">
        <v>934</v>
      </c>
      <c r="C754" s="23" t="s">
        <v>1067</v>
      </c>
      <c r="D754" s="24">
        <v>2.5999999999999999E-2</v>
      </c>
      <c r="E754" s="25">
        <v>202.5</v>
      </c>
      <c r="F754" s="25">
        <v>189.43</v>
      </c>
      <c r="G754" s="190"/>
      <c r="H754" s="3"/>
      <c r="I754" s="3"/>
      <c r="J754" s="3"/>
      <c r="K754" s="3"/>
      <c r="L754" s="3"/>
    </row>
    <row r="755" spans="1:12" ht="14.4" x14ac:dyDescent="0.3">
      <c r="A755" s="26"/>
      <c r="B755" s="27"/>
      <c r="C755" s="28" t="s">
        <v>1441</v>
      </c>
      <c r="D755" s="28"/>
      <c r="E755" s="28"/>
      <c r="F755" s="29">
        <v>179.49</v>
      </c>
      <c r="G755" s="190"/>
      <c r="H755" s="3"/>
      <c r="I755" s="3"/>
      <c r="J755" s="3"/>
      <c r="K755" s="3"/>
      <c r="L755" s="3"/>
    </row>
    <row r="756" spans="1:12" ht="14.4" x14ac:dyDescent="0.3">
      <c r="A756" s="26"/>
      <c r="B756" s="27"/>
      <c r="C756" s="28" t="s">
        <v>1442</v>
      </c>
      <c r="D756" s="28"/>
      <c r="E756" s="28"/>
      <c r="F756" s="29">
        <v>102.06</v>
      </c>
      <c r="G756" s="190"/>
      <c r="H756" s="3"/>
      <c r="I756" s="3"/>
      <c r="J756" s="3"/>
      <c r="K756" s="3"/>
      <c r="L756" s="3"/>
    </row>
    <row r="757" spans="1:12" ht="14.4" x14ac:dyDescent="0.3">
      <c r="A757" s="26"/>
      <c r="B757" s="27"/>
      <c r="C757" s="28" t="s">
        <v>917</v>
      </c>
      <c r="D757" s="28"/>
      <c r="E757" s="28"/>
      <c r="F757" s="29">
        <v>470.98</v>
      </c>
      <c r="G757" s="190"/>
      <c r="H757" s="3"/>
      <c r="I757" s="3"/>
      <c r="J757" s="3"/>
      <c r="K757" s="3"/>
      <c r="L757" s="3"/>
    </row>
    <row r="758" spans="1:12" ht="22.5" customHeight="1" x14ac:dyDescent="0.3">
      <c r="A758" s="21">
        <v>61</v>
      </c>
      <c r="B758" s="22" t="s">
        <v>932</v>
      </c>
      <c r="C758" s="23" t="s">
        <v>933</v>
      </c>
      <c r="D758" s="33">
        <v>2.6499999999999999E-2</v>
      </c>
      <c r="E758" s="25">
        <v>711.5</v>
      </c>
      <c r="F758" s="25">
        <v>145.75</v>
      </c>
      <c r="G758" s="190"/>
      <c r="H758" s="3"/>
      <c r="I758" s="3"/>
      <c r="J758" s="3"/>
      <c r="K758" s="3"/>
      <c r="L758" s="3"/>
    </row>
    <row r="759" spans="1:12" ht="33.75" customHeight="1" x14ac:dyDescent="0.3">
      <c r="A759" s="21">
        <v>62</v>
      </c>
      <c r="B759" s="22" t="s">
        <v>1443</v>
      </c>
      <c r="C759" s="23" t="s">
        <v>1444</v>
      </c>
      <c r="D759" s="30">
        <v>4.4800000000000004</v>
      </c>
      <c r="E759" s="25">
        <v>101.15</v>
      </c>
      <c r="F759" s="25">
        <v>18225.78</v>
      </c>
      <c r="G759" s="190"/>
      <c r="H759" s="3"/>
      <c r="I759" s="3"/>
      <c r="J759" s="3"/>
      <c r="K759" s="3"/>
      <c r="L759" s="3"/>
    </row>
    <row r="760" spans="1:12" ht="14.4" x14ac:dyDescent="0.3">
      <c r="A760" s="26"/>
      <c r="B760" s="27"/>
      <c r="C760" s="28" t="s">
        <v>1445</v>
      </c>
      <c r="D760" s="28"/>
      <c r="E760" s="28"/>
      <c r="F760" s="29">
        <v>18577.759999999998</v>
      </c>
      <c r="G760" s="190"/>
      <c r="H760" s="3"/>
      <c r="I760" s="3"/>
      <c r="J760" s="3"/>
      <c r="K760" s="3"/>
      <c r="L760" s="3"/>
    </row>
    <row r="761" spans="1:12" ht="14.4" x14ac:dyDescent="0.3">
      <c r="A761" s="26"/>
      <c r="B761" s="27"/>
      <c r="C761" s="28" t="s">
        <v>1446</v>
      </c>
      <c r="D761" s="28"/>
      <c r="E761" s="28"/>
      <c r="F761" s="29">
        <v>10641.63</v>
      </c>
      <c r="G761" s="190"/>
      <c r="H761" s="3"/>
      <c r="I761" s="3"/>
      <c r="J761" s="3"/>
      <c r="K761" s="3"/>
      <c r="L761" s="3"/>
    </row>
    <row r="762" spans="1:12" ht="14.4" x14ac:dyDescent="0.3">
      <c r="A762" s="26"/>
      <c r="B762" s="27"/>
      <c r="C762" s="28" t="s">
        <v>917</v>
      </c>
      <c r="D762" s="28"/>
      <c r="E762" s="28"/>
      <c r="F762" s="29">
        <v>47445.17</v>
      </c>
      <c r="G762" s="190"/>
      <c r="H762" s="3"/>
      <c r="I762" s="3"/>
      <c r="J762" s="3"/>
      <c r="K762" s="3"/>
      <c r="L762" s="3"/>
    </row>
    <row r="763" spans="1:12" ht="33.75" customHeight="1" x14ac:dyDescent="0.3">
      <c r="A763" s="21">
        <v>63</v>
      </c>
      <c r="B763" s="22" t="s">
        <v>920</v>
      </c>
      <c r="C763" s="23" t="s">
        <v>921</v>
      </c>
      <c r="D763" s="30">
        <v>4.4800000000000004</v>
      </c>
      <c r="E763" s="25">
        <v>1121</v>
      </c>
      <c r="F763" s="25">
        <v>49618.15</v>
      </c>
      <c r="G763" s="190"/>
      <c r="H763" s="3"/>
      <c r="I763" s="3"/>
      <c r="J763" s="3"/>
      <c r="K763" s="3"/>
      <c r="L763" s="3"/>
    </row>
    <row r="764" spans="1:12" ht="15" customHeight="1" x14ac:dyDescent="0.3">
      <c r="A764" s="435" t="s">
        <v>1007</v>
      </c>
      <c r="B764" s="436"/>
      <c r="C764" s="436"/>
      <c r="D764" s="436"/>
      <c r="E764" s="437"/>
      <c r="F764" s="36">
        <v>1894068.84</v>
      </c>
      <c r="G764" s="190"/>
      <c r="H764" s="3"/>
      <c r="I764" s="3"/>
      <c r="J764" s="3"/>
      <c r="K764" s="3"/>
      <c r="L764" s="3"/>
    </row>
    <row r="765" spans="1:12" ht="14.4" x14ac:dyDescent="0.3">
      <c r="A765" s="435" t="s">
        <v>1008</v>
      </c>
      <c r="B765" s="436"/>
      <c r="C765" s="436"/>
      <c r="D765" s="436"/>
      <c r="E765" s="437"/>
      <c r="F765" s="36">
        <v>313028.49</v>
      </c>
      <c r="G765" s="190"/>
      <c r="H765" s="3"/>
      <c r="I765" s="3"/>
      <c r="J765" s="3"/>
      <c r="K765" s="3"/>
      <c r="L765" s="3"/>
    </row>
    <row r="766" spans="1:12" ht="14.4" x14ac:dyDescent="0.3">
      <c r="A766" s="435" t="s">
        <v>1009</v>
      </c>
      <c r="B766" s="436"/>
      <c r="C766" s="436"/>
      <c r="D766" s="436"/>
      <c r="E766" s="437"/>
      <c r="F766" s="36">
        <v>206863.11</v>
      </c>
      <c r="G766" s="190"/>
      <c r="H766" s="3"/>
      <c r="I766" s="3"/>
      <c r="J766" s="3"/>
      <c r="K766" s="3"/>
      <c r="L766" s="3"/>
    </row>
    <row r="767" spans="1:12" ht="15" customHeight="1" x14ac:dyDescent="0.3">
      <c r="A767" s="435" t="s">
        <v>1447</v>
      </c>
      <c r="B767" s="436"/>
      <c r="C767" s="436"/>
      <c r="D767" s="436"/>
      <c r="E767" s="437"/>
      <c r="F767" s="36">
        <v>2413960.44</v>
      </c>
      <c r="G767" s="190"/>
      <c r="H767" s="3"/>
      <c r="I767" s="3"/>
      <c r="J767" s="3"/>
      <c r="K767" s="3"/>
      <c r="L767" s="3"/>
    </row>
    <row r="768" spans="1:12" ht="15" customHeight="1" x14ac:dyDescent="0.3">
      <c r="A768" s="432" t="s">
        <v>1448</v>
      </c>
      <c r="B768" s="433"/>
      <c r="C768" s="433"/>
      <c r="D768" s="433"/>
      <c r="E768" s="433"/>
      <c r="F768" s="434"/>
      <c r="G768" s="190"/>
      <c r="H768" s="3"/>
      <c r="I768" s="3"/>
      <c r="J768" s="3"/>
      <c r="K768" s="3"/>
      <c r="L768" s="3"/>
    </row>
    <row r="769" spans="1:12" ht="22.5" customHeight="1" x14ac:dyDescent="0.3">
      <c r="A769" s="21">
        <v>64</v>
      </c>
      <c r="B769" s="22" t="s">
        <v>1449</v>
      </c>
      <c r="C769" s="23" t="s">
        <v>1450</v>
      </c>
      <c r="D769" s="32">
        <v>0.3</v>
      </c>
      <c r="E769" s="25">
        <v>80.569999999999993</v>
      </c>
      <c r="F769" s="25">
        <v>1082.69</v>
      </c>
      <c r="G769" s="190"/>
      <c r="H769" s="3"/>
      <c r="I769" s="3"/>
      <c r="J769" s="3"/>
      <c r="K769" s="3"/>
      <c r="L769" s="3"/>
    </row>
    <row r="770" spans="1:12" ht="14.4" x14ac:dyDescent="0.3">
      <c r="A770" s="26"/>
      <c r="B770" s="27"/>
      <c r="C770" s="28" t="s">
        <v>1451</v>
      </c>
      <c r="D770" s="28"/>
      <c r="E770" s="28"/>
      <c r="F770" s="29">
        <v>1575.05</v>
      </c>
      <c r="G770" s="190"/>
      <c r="H770" s="3"/>
      <c r="I770" s="3"/>
      <c r="J770" s="3"/>
      <c r="K770" s="3"/>
      <c r="L770" s="3"/>
    </row>
    <row r="771" spans="1:12" ht="14.4" x14ac:dyDescent="0.3">
      <c r="A771" s="26"/>
      <c r="B771" s="27"/>
      <c r="C771" s="28" t="s">
        <v>1452</v>
      </c>
      <c r="D771" s="28"/>
      <c r="E771" s="28"/>
      <c r="F771" s="29">
        <v>809.1</v>
      </c>
      <c r="G771" s="190"/>
      <c r="H771" s="3"/>
      <c r="I771" s="3"/>
      <c r="J771" s="3"/>
      <c r="K771" s="3"/>
      <c r="L771" s="3"/>
    </row>
    <row r="772" spans="1:12" ht="14.4" x14ac:dyDescent="0.3">
      <c r="A772" s="26"/>
      <c r="B772" s="27"/>
      <c r="C772" s="28" t="s">
        <v>917</v>
      </c>
      <c r="D772" s="28"/>
      <c r="E772" s="28"/>
      <c r="F772" s="29">
        <v>3466.84</v>
      </c>
      <c r="G772" s="190"/>
      <c r="H772" s="3"/>
      <c r="I772" s="3"/>
      <c r="J772" s="3"/>
      <c r="K772" s="3"/>
      <c r="L772" s="3"/>
    </row>
    <row r="773" spans="1:12" ht="33.75" customHeight="1" x14ac:dyDescent="0.3">
      <c r="A773" s="21">
        <v>65</v>
      </c>
      <c r="B773" s="22" t="s">
        <v>926</v>
      </c>
      <c r="C773" s="23" t="s">
        <v>927</v>
      </c>
      <c r="D773" s="33">
        <v>1.11E-2</v>
      </c>
      <c r="E773" s="25">
        <v>12990.48</v>
      </c>
      <c r="F773" s="25">
        <v>1505.39</v>
      </c>
      <c r="G773" s="190"/>
      <c r="H773" s="3"/>
      <c r="I773" s="3"/>
      <c r="J773" s="3"/>
      <c r="K773" s="3"/>
      <c r="L773" s="3"/>
    </row>
    <row r="774" spans="1:12" ht="22.5" customHeight="1" x14ac:dyDescent="0.3">
      <c r="A774" s="21">
        <v>66</v>
      </c>
      <c r="B774" s="22" t="s">
        <v>1215</v>
      </c>
      <c r="C774" s="23" t="s">
        <v>1216</v>
      </c>
      <c r="D774" s="35">
        <v>1.98E-3</v>
      </c>
      <c r="E774" s="25">
        <v>1275.18</v>
      </c>
      <c r="F774" s="25">
        <v>68.209999999999994</v>
      </c>
      <c r="G774" s="190"/>
      <c r="H774" s="3"/>
      <c r="I774" s="3"/>
      <c r="J774" s="3"/>
      <c r="K774" s="3"/>
      <c r="L774" s="3"/>
    </row>
    <row r="775" spans="1:12" ht="14.4" x14ac:dyDescent="0.3">
      <c r="A775" s="26"/>
      <c r="B775" s="27"/>
      <c r="C775" s="28" t="s">
        <v>1453</v>
      </c>
      <c r="D775" s="28"/>
      <c r="E775" s="28"/>
      <c r="F775" s="29">
        <v>58.59</v>
      </c>
      <c r="G775" s="190"/>
      <c r="H775" s="3"/>
      <c r="I775" s="3"/>
      <c r="J775" s="3"/>
      <c r="K775" s="3"/>
      <c r="L775" s="3"/>
    </row>
    <row r="776" spans="1:12" ht="14.4" x14ac:dyDescent="0.3">
      <c r="A776" s="26"/>
      <c r="B776" s="27"/>
      <c r="C776" s="28" t="s">
        <v>1454</v>
      </c>
      <c r="D776" s="28"/>
      <c r="E776" s="28"/>
      <c r="F776" s="29">
        <v>33.32</v>
      </c>
      <c r="G776" s="190"/>
      <c r="H776" s="3"/>
      <c r="I776" s="3"/>
      <c r="J776" s="3"/>
      <c r="K776" s="3"/>
      <c r="L776" s="3"/>
    </row>
    <row r="777" spans="1:12" ht="14.4" x14ac:dyDescent="0.3">
      <c r="A777" s="26"/>
      <c r="B777" s="27"/>
      <c r="C777" s="28" t="s">
        <v>917</v>
      </c>
      <c r="D777" s="28"/>
      <c r="E777" s="28"/>
      <c r="F777" s="29">
        <v>160.12</v>
      </c>
      <c r="G777" s="190"/>
      <c r="H777" s="3"/>
      <c r="I777" s="3"/>
      <c r="J777" s="3"/>
      <c r="K777" s="3"/>
      <c r="L777" s="3"/>
    </row>
    <row r="778" spans="1:12" ht="33.75" customHeight="1" x14ac:dyDescent="0.3">
      <c r="A778" s="21">
        <v>67</v>
      </c>
      <c r="B778" s="22" t="s">
        <v>926</v>
      </c>
      <c r="C778" s="23" t="s">
        <v>927</v>
      </c>
      <c r="D778" s="24">
        <v>2E-3</v>
      </c>
      <c r="E778" s="25">
        <v>12990.48</v>
      </c>
      <c r="F778" s="25">
        <v>271.24</v>
      </c>
      <c r="G778" s="190"/>
      <c r="H778" s="3"/>
      <c r="I778" s="3"/>
      <c r="J778" s="3"/>
      <c r="K778" s="3"/>
      <c r="L778" s="3"/>
    </row>
    <row r="779" spans="1:12" ht="15" customHeight="1" x14ac:dyDescent="0.3">
      <c r="A779" s="435" t="s">
        <v>1007</v>
      </c>
      <c r="B779" s="436"/>
      <c r="C779" s="436"/>
      <c r="D779" s="436"/>
      <c r="E779" s="437"/>
      <c r="F779" s="36">
        <v>2927.53</v>
      </c>
      <c r="G779" s="190"/>
      <c r="H779" s="3"/>
      <c r="I779" s="3"/>
      <c r="J779" s="3"/>
      <c r="K779" s="3"/>
      <c r="L779" s="3"/>
    </row>
    <row r="780" spans="1:12" ht="14.4" x14ac:dyDescent="0.3">
      <c r="A780" s="435" t="s">
        <v>1008</v>
      </c>
      <c r="B780" s="436"/>
      <c r="C780" s="436"/>
      <c r="D780" s="436"/>
      <c r="E780" s="437"/>
      <c r="F780" s="36">
        <v>1633.64</v>
      </c>
      <c r="G780" s="190"/>
      <c r="H780" s="3"/>
      <c r="I780" s="3"/>
      <c r="J780" s="3"/>
      <c r="K780" s="3"/>
      <c r="L780" s="3"/>
    </row>
    <row r="781" spans="1:12" ht="14.4" x14ac:dyDescent="0.3">
      <c r="A781" s="435" t="s">
        <v>1009</v>
      </c>
      <c r="B781" s="436"/>
      <c r="C781" s="436"/>
      <c r="D781" s="436"/>
      <c r="E781" s="437"/>
      <c r="F781" s="36">
        <v>842.42</v>
      </c>
      <c r="G781" s="190"/>
      <c r="H781" s="3"/>
      <c r="I781" s="3"/>
      <c r="J781" s="3"/>
      <c r="K781" s="3"/>
      <c r="L781" s="3"/>
    </row>
    <row r="782" spans="1:12" ht="15" customHeight="1" x14ac:dyDescent="0.3">
      <c r="A782" s="435" t="s">
        <v>1455</v>
      </c>
      <c r="B782" s="436"/>
      <c r="C782" s="436"/>
      <c r="D782" s="436"/>
      <c r="E782" s="437"/>
      <c r="F782" s="36">
        <v>5403.59</v>
      </c>
      <c r="G782" s="190"/>
      <c r="H782" s="3"/>
      <c r="I782" s="3"/>
      <c r="J782" s="3"/>
      <c r="K782" s="3"/>
      <c r="L782" s="3"/>
    </row>
    <row r="783" spans="1:12" ht="15" customHeight="1" x14ac:dyDescent="0.3">
      <c r="A783" s="435" t="s">
        <v>1023</v>
      </c>
      <c r="B783" s="436"/>
      <c r="C783" s="436"/>
      <c r="D783" s="436"/>
      <c r="E783" s="437"/>
      <c r="F783" s="36">
        <v>7650590.7400000002</v>
      </c>
      <c r="G783" s="190"/>
      <c r="H783" s="3"/>
      <c r="I783" s="3"/>
      <c r="J783" s="3"/>
      <c r="K783" s="3"/>
      <c r="L783" s="3"/>
    </row>
    <row r="784" spans="1:12" ht="14.4" x14ac:dyDescent="0.3">
      <c r="A784" s="435" t="s">
        <v>1008</v>
      </c>
      <c r="B784" s="436"/>
      <c r="C784" s="436"/>
      <c r="D784" s="436"/>
      <c r="E784" s="437"/>
      <c r="F784" s="36">
        <v>1717644.44</v>
      </c>
      <c r="G784" s="190"/>
      <c r="H784" s="3"/>
      <c r="I784" s="3"/>
      <c r="J784" s="3"/>
      <c r="K784" s="3"/>
      <c r="L784" s="3"/>
    </row>
    <row r="785" spans="1:16" ht="14.4" x14ac:dyDescent="0.3">
      <c r="A785" s="435" t="s">
        <v>1009</v>
      </c>
      <c r="B785" s="436"/>
      <c r="C785" s="436"/>
      <c r="D785" s="436"/>
      <c r="E785" s="437"/>
      <c r="F785" s="36">
        <v>1073091.8999999999</v>
      </c>
      <c r="G785" s="190"/>
      <c r="H785" s="3"/>
      <c r="I785" s="3"/>
      <c r="J785" s="3"/>
      <c r="K785" s="3"/>
      <c r="L785" s="3"/>
    </row>
    <row r="786" spans="1:16" ht="14.4" x14ac:dyDescent="0.3">
      <c r="A786" s="435" t="s">
        <v>1024</v>
      </c>
      <c r="B786" s="436"/>
      <c r="C786" s="436"/>
      <c r="D786" s="436"/>
      <c r="E786" s="437"/>
      <c r="F786" s="36">
        <v>10880176.9</v>
      </c>
      <c r="G786" s="190"/>
      <c r="H786" s="3"/>
      <c r="I786" s="3"/>
      <c r="J786" s="3"/>
      <c r="K786" s="3"/>
      <c r="L786" s="3"/>
    </row>
    <row r="787" spans="1:16" x14ac:dyDescent="0.2">
      <c r="A787" s="38"/>
      <c r="B787" s="38"/>
      <c r="C787" s="38"/>
      <c r="D787" s="38"/>
      <c r="E787" s="38"/>
      <c r="F787" s="38"/>
      <c r="G787" s="192"/>
      <c r="H787" s="38"/>
      <c r="I787" s="38"/>
      <c r="J787" s="38"/>
      <c r="K787" s="38"/>
      <c r="L787" s="39"/>
    </row>
    <row r="788" spans="1:16" ht="14.4" x14ac:dyDescent="0.3">
      <c r="A788" s="3"/>
      <c r="B788" s="3"/>
      <c r="C788" s="3"/>
      <c r="D788" s="3"/>
      <c r="E788" s="3"/>
      <c r="F788" s="3"/>
      <c r="G788" s="190"/>
      <c r="H788" s="3"/>
      <c r="I788" s="3"/>
      <c r="J788" s="3"/>
      <c r="K788" s="3"/>
      <c r="L788" s="3"/>
    </row>
    <row r="789" spans="1:16" x14ac:dyDescent="0.2">
      <c r="A789" s="41" t="s">
        <v>1025</v>
      </c>
      <c r="B789" s="428"/>
      <c r="C789" s="428"/>
      <c r="D789" s="428"/>
      <c r="E789" s="428"/>
      <c r="F789" s="428"/>
      <c r="G789" s="186"/>
      <c r="H789" s="10"/>
      <c r="I789" s="10"/>
      <c r="J789" s="10"/>
      <c r="K789" s="10"/>
      <c r="L789" s="10"/>
    </row>
    <row r="790" spans="1:16" x14ac:dyDescent="0.2">
      <c r="A790" s="4"/>
      <c r="B790" s="427" t="s">
        <v>1027</v>
      </c>
      <c r="C790" s="427"/>
      <c r="D790" s="427"/>
      <c r="E790" s="427"/>
      <c r="F790" s="427"/>
      <c r="G790" s="186"/>
      <c r="H790" s="10"/>
      <c r="I790" s="10"/>
      <c r="J790" s="10"/>
      <c r="K790" s="10"/>
      <c r="L790" s="10"/>
    </row>
    <row r="791" spans="1:16" x14ac:dyDescent="0.2">
      <c r="A791" s="41" t="s">
        <v>1028</v>
      </c>
      <c r="B791" s="428"/>
      <c r="C791" s="428"/>
      <c r="D791" s="428"/>
      <c r="E791" s="428"/>
      <c r="F791" s="428"/>
      <c r="G791" s="186"/>
      <c r="H791" s="10"/>
      <c r="I791" s="10"/>
      <c r="J791" s="10"/>
      <c r="K791" s="10"/>
      <c r="L791" s="10"/>
    </row>
    <row r="792" spans="1:16" x14ac:dyDescent="0.2">
      <c r="A792" s="10"/>
      <c r="B792" s="427" t="s">
        <v>1027</v>
      </c>
      <c r="C792" s="427"/>
      <c r="D792" s="427"/>
      <c r="E792" s="427"/>
      <c r="F792" s="427"/>
      <c r="G792" s="186"/>
      <c r="H792" s="10"/>
      <c r="I792" s="10"/>
      <c r="J792" s="10"/>
      <c r="K792" s="10"/>
      <c r="L792" s="10"/>
    </row>
    <row r="793" spans="1:16" ht="14.4" x14ac:dyDescent="0.3">
      <c r="A793" s="3"/>
      <c r="B793" s="3"/>
      <c r="C793" s="3"/>
      <c r="D793" s="3"/>
      <c r="E793" s="3"/>
      <c r="F793" s="3"/>
      <c r="G793" s="195"/>
      <c r="H793" s="3"/>
      <c r="I793" s="52"/>
      <c r="J793" s="3"/>
      <c r="K793" s="52"/>
      <c r="L793" s="3"/>
      <c r="M793" s="3"/>
      <c r="N793" s="3"/>
      <c r="O793" s="3"/>
      <c r="P793" s="3"/>
    </row>
    <row r="794" spans="1:16" ht="17.399999999999999" x14ac:dyDescent="0.3">
      <c r="A794" s="438" t="s">
        <v>1456</v>
      </c>
      <c r="B794" s="438"/>
      <c r="C794" s="438"/>
      <c r="D794" s="438"/>
      <c r="E794" s="438"/>
      <c r="F794" s="438"/>
      <c r="G794" s="196"/>
      <c r="H794" s="5"/>
      <c r="I794" s="47"/>
      <c r="J794" s="3"/>
      <c r="K794" s="52"/>
      <c r="L794" s="3"/>
      <c r="M794" s="3"/>
      <c r="N794" s="3"/>
      <c r="O794" s="3"/>
      <c r="P794" s="3"/>
    </row>
    <row r="795" spans="1:16" ht="14.4" x14ac:dyDescent="0.3">
      <c r="A795" s="6"/>
      <c r="B795" s="6"/>
      <c r="C795" s="6"/>
      <c r="D795" s="6"/>
      <c r="E795" s="6"/>
      <c r="F795" s="6"/>
      <c r="G795" s="197"/>
      <c r="H795" s="6"/>
      <c r="I795" s="48"/>
      <c r="J795" s="3"/>
      <c r="K795" s="52"/>
      <c r="L795" s="3"/>
      <c r="M795" s="3"/>
      <c r="N795" s="3"/>
      <c r="O795" s="3"/>
      <c r="P795" s="3"/>
    </row>
    <row r="796" spans="1:16" ht="15" customHeight="1" x14ac:dyDescent="0.3">
      <c r="A796" s="439" t="s">
        <v>1457</v>
      </c>
      <c r="B796" s="439"/>
      <c r="C796" s="439"/>
      <c r="D796" s="439"/>
      <c r="E796" s="439"/>
      <c r="F796" s="439"/>
      <c r="G796" s="198"/>
      <c r="H796" s="7"/>
      <c r="I796" s="49"/>
      <c r="J796" s="3"/>
      <c r="K796" s="52"/>
      <c r="L796" s="3"/>
      <c r="M796" s="3"/>
      <c r="N796" s="3"/>
      <c r="O796" s="3"/>
      <c r="P796" s="7" t="s">
        <v>1457</v>
      </c>
    </row>
    <row r="797" spans="1:16" ht="14.4" x14ac:dyDescent="0.3">
      <c r="A797" s="440" t="s">
        <v>903</v>
      </c>
      <c r="B797" s="440"/>
      <c r="C797" s="440"/>
      <c r="D797" s="440"/>
      <c r="E797" s="440"/>
      <c r="F797" s="440"/>
      <c r="G797" s="199"/>
      <c r="H797" s="8"/>
      <c r="I797" s="50"/>
      <c r="J797" s="3"/>
      <c r="K797" s="52"/>
      <c r="L797" s="3"/>
      <c r="M797" s="3"/>
      <c r="N797" s="3"/>
      <c r="O797" s="3"/>
      <c r="P797" s="3"/>
    </row>
    <row r="798" spans="1:16" ht="14.4" outlineLevel="1" x14ac:dyDescent="0.3">
      <c r="A798" s="9"/>
      <c r="B798" s="9"/>
      <c r="C798" s="9"/>
      <c r="D798" s="9"/>
      <c r="E798" s="9"/>
      <c r="F798" s="9"/>
      <c r="G798" s="182"/>
      <c r="H798" s="9"/>
      <c r="I798" s="51"/>
      <c r="J798" s="3"/>
      <c r="K798" s="52"/>
      <c r="L798" s="3"/>
      <c r="M798" s="3"/>
      <c r="N798" s="3"/>
      <c r="O798" s="3"/>
      <c r="P798" s="3"/>
    </row>
    <row r="799" spans="1:16" ht="14.4" outlineLevel="1" x14ac:dyDescent="0.3">
      <c r="A799" s="10" t="s">
        <v>904</v>
      </c>
      <c r="B799" s="10"/>
      <c r="C799" s="11" t="s">
        <v>905</v>
      </c>
      <c r="D799" s="12"/>
      <c r="E799" s="12"/>
      <c r="F799" s="3"/>
      <c r="G799" s="200"/>
      <c r="H799" s="10"/>
      <c r="I799" s="52"/>
      <c r="J799" s="10"/>
      <c r="K799" s="53"/>
      <c r="L799" s="10"/>
      <c r="M799" s="13"/>
      <c r="N799" s="14"/>
      <c r="O799" s="3"/>
      <c r="P799" s="3"/>
    </row>
    <row r="800" spans="1:16" ht="14.4" outlineLevel="1" x14ac:dyDescent="0.3">
      <c r="A800" s="10"/>
      <c r="B800" s="10"/>
      <c r="C800" s="3"/>
      <c r="D800" s="15"/>
      <c r="E800" s="16"/>
      <c r="F800" s="3"/>
      <c r="G800" s="197"/>
      <c r="H800" s="10"/>
      <c r="I800" s="46"/>
      <c r="J800" s="10"/>
      <c r="K800" s="53"/>
      <c r="L800" s="17"/>
      <c r="M800" s="10"/>
      <c r="N800" s="3"/>
      <c r="O800" s="3"/>
      <c r="P800" s="3"/>
    </row>
    <row r="801" spans="1:16" ht="14.4" outlineLevel="1" x14ac:dyDescent="0.3">
      <c r="A801" s="18"/>
      <c r="B801" s="3"/>
      <c r="C801" s="3"/>
      <c r="D801" s="3"/>
      <c r="E801" s="3"/>
      <c r="F801" s="3"/>
      <c r="G801" s="200"/>
      <c r="H801" s="3"/>
      <c r="I801" s="52"/>
      <c r="J801" s="3"/>
      <c r="K801" s="52"/>
      <c r="L801" s="3"/>
      <c r="M801" s="3"/>
      <c r="N801" s="3"/>
      <c r="O801" s="3"/>
      <c r="P801" s="3"/>
    </row>
    <row r="802" spans="1:16" ht="15" customHeight="1" outlineLevel="1" x14ac:dyDescent="0.3">
      <c r="A802" s="441" t="s">
        <v>906</v>
      </c>
      <c r="B802" s="441" t="s">
        <v>907</v>
      </c>
      <c r="C802" s="441" t="s">
        <v>908</v>
      </c>
      <c r="D802" s="441" t="s">
        <v>909</v>
      </c>
      <c r="E802" s="441" t="s">
        <v>910</v>
      </c>
      <c r="F802" s="441" t="s">
        <v>911</v>
      </c>
      <c r="G802" s="200"/>
      <c r="H802" s="3"/>
      <c r="I802" s="52"/>
      <c r="J802" s="3"/>
      <c r="K802" s="52"/>
      <c r="L802" s="3"/>
      <c r="M802" s="3"/>
      <c r="N802" s="3"/>
      <c r="O802" s="3"/>
      <c r="P802" s="3"/>
    </row>
    <row r="803" spans="1:16" ht="14.4" outlineLevel="1" x14ac:dyDescent="0.3">
      <c r="A803" s="442"/>
      <c r="B803" s="442"/>
      <c r="C803" s="442"/>
      <c r="D803" s="442"/>
      <c r="E803" s="442"/>
      <c r="F803" s="442"/>
      <c r="G803" s="200"/>
      <c r="H803" s="3"/>
      <c r="I803" s="52"/>
      <c r="J803" s="3"/>
      <c r="K803" s="52"/>
      <c r="L803" s="3"/>
      <c r="M803" s="3"/>
      <c r="N803" s="3"/>
      <c r="O803" s="3"/>
      <c r="P803" s="3"/>
    </row>
    <row r="804" spans="1:16" ht="14.4" outlineLevel="1" x14ac:dyDescent="0.3">
      <c r="A804" s="19">
        <v>1</v>
      </c>
      <c r="B804" s="19">
        <v>2</v>
      </c>
      <c r="C804" s="429">
        <v>3</v>
      </c>
      <c r="D804" s="430"/>
      <c r="E804" s="431"/>
      <c r="F804" s="19">
        <v>4</v>
      </c>
      <c r="G804" s="200"/>
      <c r="H804" s="3"/>
      <c r="I804" s="52"/>
      <c r="J804" s="3"/>
      <c r="K804" s="52"/>
      <c r="L804" s="3"/>
      <c r="M804" s="3"/>
      <c r="N804" s="3"/>
      <c r="O804" s="3"/>
      <c r="P804" s="3"/>
    </row>
    <row r="805" spans="1:16" ht="15" customHeight="1" outlineLevel="1" x14ac:dyDescent="0.3">
      <c r="A805" s="432" t="s">
        <v>1458</v>
      </c>
      <c r="B805" s="433"/>
      <c r="C805" s="433"/>
      <c r="D805" s="433"/>
      <c r="E805" s="433"/>
      <c r="F805" s="434"/>
      <c r="G805" s="200"/>
      <c r="H805" s="3"/>
      <c r="I805" s="52"/>
      <c r="J805" s="3"/>
      <c r="K805" s="52"/>
      <c r="L805" s="3"/>
      <c r="M805" s="3"/>
      <c r="N805" s="3"/>
      <c r="O805" s="3"/>
      <c r="P805" s="3"/>
    </row>
    <row r="806" spans="1:16" ht="14.4" outlineLevel="1" x14ac:dyDescent="0.3">
      <c r="A806" s="443" t="s">
        <v>1459</v>
      </c>
      <c r="B806" s="444"/>
      <c r="C806" s="444"/>
      <c r="D806" s="444"/>
      <c r="E806" s="444"/>
      <c r="F806" s="445"/>
      <c r="G806" s="200"/>
      <c r="H806" s="3"/>
      <c r="I806" s="52"/>
      <c r="J806" s="3"/>
      <c r="K806" s="52"/>
      <c r="L806" s="3"/>
      <c r="M806" s="3"/>
      <c r="N806" s="3"/>
      <c r="O806" s="3"/>
      <c r="P806" s="3"/>
    </row>
    <row r="807" spans="1:16" ht="22.5" customHeight="1" outlineLevel="1" x14ac:dyDescent="0.3">
      <c r="A807" s="21">
        <v>1</v>
      </c>
      <c r="B807" s="22" t="s">
        <v>1460</v>
      </c>
      <c r="C807" s="23" t="s">
        <v>1461</v>
      </c>
      <c r="D807" s="30">
        <v>4.01</v>
      </c>
      <c r="E807" s="25">
        <v>465.1</v>
      </c>
      <c r="F807" s="25">
        <v>77201.08</v>
      </c>
      <c r="G807" s="200"/>
      <c r="H807" s="3"/>
      <c r="I807" s="52"/>
      <c r="J807" s="3"/>
      <c r="K807" s="52"/>
      <c r="L807" s="3"/>
      <c r="M807" s="3"/>
      <c r="N807" s="3"/>
      <c r="O807" s="3"/>
      <c r="P807" s="3"/>
    </row>
    <row r="808" spans="1:16" ht="14.4" outlineLevel="1" x14ac:dyDescent="0.3">
      <c r="A808" s="26"/>
      <c r="B808" s="27"/>
      <c r="C808" s="28" t="s">
        <v>1462</v>
      </c>
      <c r="D808" s="28"/>
      <c r="E808" s="28"/>
      <c r="F808" s="29">
        <v>85216.33</v>
      </c>
      <c r="G808" s="200"/>
      <c r="H808" s="3"/>
      <c r="I808" s="52"/>
      <c r="J808" s="3"/>
      <c r="K808" s="52"/>
      <c r="L808" s="3"/>
      <c r="M808" s="3"/>
      <c r="N808" s="3"/>
      <c r="O808" s="3"/>
      <c r="P808" s="3"/>
    </row>
    <row r="809" spans="1:16" ht="14.4" outlineLevel="1" x14ac:dyDescent="0.3">
      <c r="A809" s="26"/>
      <c r="B809" s="27"/>
      <c r="C809" s="28" t="s">
        <v>1463</v>
      </c>
      <c r="D809" s="28"/>
      <c r="E809" s="28"/>
      <c r="F809" s="29">
        <v>49455.91</v>
      </c>
      <c r="G809" s="200"/>
      <c r="H809" s="3"/>
      <c r="I809" s="52"/>
      <c r="J809" s="3"/>
      <c r="K809" s="52"/>
      <c r="L809" s="3"/>
      <c r="M809" s="3"/>
      <c r="N809" s="3"/>
      <c r="O809" s="3"/>
      <c r="P809" s="3"/>
    </row>
    <row r="810" spans="1:16" ht="14.4" outlineLevel="1" x14ac:dyDescent="0.3">
      <c r="A810" s="26"/>
      <c r="B810" s="27"/>
      <c r="C810" s="28" t="s">
        <v>917</v>
      </c>
      <c r="D810" s="28"/>
      <c r="E810" s="28"/>
      <c r="F810" s="29">
        <v>211873.32</v>
      </c>
      <c r="G810" s="200"/>
      <c r="H810" s="3"/>
      <c r="I810" s="52"/>
      <c r="J810" s="3"/>
      <c r="K810" s="52"/>
      <c r="L810" s="3"/>
      <c r="M810" s="3"/>
      <c r="N810" s="3"/>
      <c r="O810" s="3"/>
      <c r="P810" s="3"/>
    </row>
    <row r="811" spans="1:16" ht="22.5" customHeight="1" outlineLevel="1" x14ac:dyDescent="0.3">
      <c r="A811" s="21">
        <v>2</v>
      </c>
      <c r="B811" s="22" t="s">
        <v>1464</v>
      </c>
      <c r="C811" s="23" t="s">
        <v>1465</v>
      </c>
      <c r="D811" s="30">
        <v>8.18</v>
      </c>
      <c r="E811" s="25">
        <v>665.7</v>
      </c>
      <c r="F811" s="25">
        <v>42801.05</v>
      </c>
      <c r="G811" s="200"/>
      <c r="H811" s="3"/>
      <c r="I811" s="52"/>
      <c r="J811" s="3"/>
      <c r="K811" s="52"/>
      <c r="L811" s="3"/>
      <c r="M811" s="3"/>
      <c r="N811" s="3"/>
      <c r="O811" s="3"/>
      <c r="P811" s="3"/>
    </row>
    <row r="812" spans="1:16" ht="33.75" customHeight="1" outlineLevel="1" x14ac:dyDescent="0.3">
      <c r="A812" s="21">
        <v>3</v>
      </c>
      <c r="B812" s="22" t="s">
        <v>1466</v>
      </c>
      <c r="C812" s="23" t="s">
        <v>1467</v>
      </c>
      <c r="D812" s="30">
        <v>4.01</v>
      </c>
      <c r="E812" s="25">
        <v>241.1</v>
      </c>
      <c r="F812" s="25">
        <v>27236.97</v>
      </c>
      <c r="G812" s="200"/>
      <c r="H812" s="3"/>
      <c r="I812" s="52"/>
      <c r="J812" s="3"/>
      <c r="K812" s="52"/>
      <c r="L812" s="3"/>
      <c r="M812" s="3"/>
      <c r="N812" s="3"/>
      <c r="O812" s="3"/>
      <c r="P812" s="3"/>
    </row>
    <row r="813" spans="1:16" ht="14.4" outlineLevel="1" x14ac:dyDescent="0.3">
      <c r="A813" s="26"/>
      <c r="B813" s="27"/>
      <c r="C813" s="28" t="s">
        <v>1468</v>
      </c>
      <c r="D813" s="28"/>
      <c r="E813" s="28"/>
      <c r="F813" s="29">
        <v>27391.27</v>
      </c>
      <c r="G813" s="200"/>
      <c r="H813" s="3"/>
      <c r="I813" s="52"/>
      <c r="J813" s="3"/>
      <c r="K813" s="52"/>
      <c r="L813" s="3"/>
      <c r="M813" s="3"/>
      <c r="N813" s="3"/>
      <c r="O813" s="3"/>
      <c r="P813" s="3"/>
    </row>
    <row r="814" spans="1:16" ht="14.4" outlineLevel="1" x14ac:dyDescent="0.3">
      <c r="A814" s="26"/>
      <c r="B814" s="27"/>
      <c r="C814" s="28" t="s">
        <v>1469</v>
      </c>
      <c r="D814" s="28"/>
      <c r="E814" s="28"/>
      <c r="F814" s="29">
        <v>15896.72</v>
      </c>
      <c r="G814" s="200"/>
      <c r="H814" s="3"/>
      <c r="I814" s="52"/>
      <c r="J814" s="3"/>
      <c r="K814" s="52"/>
      <c r="L814" s="3"/>
      <c r="M814" s="3"/>
      <c r="N814" s="3"/>
      <c r="O814" s="3"/>
      <c r="P814" s="3"/>
    </row>
    <row r="815" spans="1:16" ht="14.4" outlineLevel="1" x14ac:dyDescent="0.3">
      <c r="A815" s="26"/>
      <c r="B815" s="27"/>
      <c r="C815" s="28" t="s">
        <v>917</v>
      </c>
      <c r="D815" s="28"/>
      <c r="E815" s="28"/>
      <c r="F815" s="29">
        <v>70524.960000000006</v>
      </c>
      <c r="G815" s="200"/>
      <c r="H815" s="3"/>
      <c r="I815" s="52"/>
      <c r="J815" s="3"/>
      <c r="K815" s="52"/>
      <c r="L815" s="3"/>
      <c r="M815" s="3"/>
      <c r="N815" s="3"/>
      <c r="O815" s="3"/>
      <c r="P815" s="3"/>
    </row>
    <row r="816" spans="1:16" ht="22.5" customHeight="1" outlineLevel="1" x14ac:dyDescent="0.3">
      <c r="A816" s="21">
        <v>4</v>
      </c>
      <c r="B816" s="22" t="s">
        <v>1464</v>
      </c>
      <c r="C816" s="23" t="s">
        <v>1465</v>
      </c>
      <c r="D816" s="30">
        <v>30.68</v>
      </c>
      <c r="E816" s="25">
        <v>665.7</v>
      </c>
      <c r="F816" s="25">
        <v>160530.09</v>
      </c>
      <c r="G816" s="200"/>
      <c r="H816" s="3"/>
      <c r="I816" s="52"/>
      <c r="J816" s="3"/>
      <c r="K816" s="52"/>
      <c r="L816" s="3"/>
      <c r="M816" s="3"/>
      <c r="N816" s="3"/>
      <c r="O816" s="3"/>
      <c r="P816" s="3"/>
    </row>
    <row r="817" spans="1:16" ht="22.5" customHeight="1" outlineLevel="1" x14ac:dyDescent="0.3">
      <c r="A817" s="21">
        <v>5</v>
      </c>
      <c r="B817" s="22" t="s">
        <v>1389</v>
      </c>
      <c r="C817" s="23" t="s">
        <v>1390</v>
      </c>
      <c r="D817" s="24">
        <v>1.2430000000000001</v>
      </c>
      <c r="E817" s="25">
        <v>473.11</v>
      </c>
      <c r="F817" s="25">
        <v>11794.07</v>
      </c>
      <c r="G817" s="200"/>
      <c r="H817" s="3"/>
      <c r="I817" s="52"/>
      <c r="J817" s="3"/>
      <c r="K817" s="52"/>
      <c r="L817" s="3"/>
      <c r="M817" s="3"/>
      <c r="N817" s="3"/>
      <c r="O817" s="3"/>
      <c r="P817" s="3"/>
    </row>
    <row r="818" spans="1:16" ht="14.4" outlineLevel="1" x14ac:dyDescent="0.3">
      <c r="A818" s="26"/>
      <c r="B818" s="27"/>
      <c r="C818" s="28" t="s">
        <v>1470</v>
      </c>
      <c r="D818" s="28"/>
      <c r="E818" s="28"/>
      <c r="F818" s="29">
        <v>8504.07</v>
      </c>
      <c r="G818" s="200"/>
      <c r="H818" s="3"/>
      <c r="I818" s="52"/>
      <c r="J818" s="3"/>
      <c r="K818" s="52"/>
      <c r="L818" s="3"/>
      <c r="M818" s="3"/>
      <c r="N818" s="3"/>
      <c r="O818" s="3"/>
      <c r="P818" s="3"/>
    </row>
    <row r="819" spans="1:16" ht="14.4" outlineLevel="1" x14ac:dyDescent="0.3">
      <c r="A819" s="26"/>
      <c r="B819" s="27"/>
      <c r="C819" s="28" t="s">
        <v>1471</v>
      </c>
      <c r="D819" s="28"/>
      <c r="E819" s="28"/>
      <c r="F819" s="29">
        <v>4835.6499999999996</v>
      </c>
      <c r="G819" s="200"/>
      <c r="H819" s="3"/>
      <c r="I819" s="52"/>
      <c r="J819" s="3"/>
      <c r="K819" s="52"/>
      <c r="L819" s="3"/>
      <c r="M819" s="3"/>
      <c r="N819" s="3"/>
      <c r="O819" s="3"/>
      <c r="P819" s="3"/>
    </row>
    <row r="820" spans="1:16" ht="14.4" outlineLevel="1" x14ac:dyDescent="0.3">
      <c r="A820" s="26"/>
      <c r="B820" s="27"/>
      <c r="C820" s="28" t="s">
        <v>917</v>
      </c>
      <c r="D820" s="28"/>
      <c r="E820" s="28"/>
      <c r="F820" s="29">
        <v>25133.79</v>
      </c>
      <c r="G820" s="200"/>
      <c r="H820" s="3"/>
      <c r="I820" s="52"/>
      <c r="J820" s="3"/>
      <c r="K820" s="52"/>
      <c r="L820" s="3"/>
      <c r="M820" s="3"/>
      <c r="N820" s="3"/>
      <c r="O820" s="3"/>
      <c r="P820" s="3"/>
    </row>
    <row r="821" spans="1:16" ht="45" customHeight="1" outlineLevel="1" x14ac:dyDescent="0.3">
      <c r="A821" s="21">
        <v>6</v>
      </c>
      <c r="B821" s="22" t="s">
        <v>944</v>
      </c>
      <c r="C821" s="23" t="s">
        <v>945</v>
      </c>
      <c r="D821" s="24">
        <v>1.2430000000000001</v>
      </c>
      <c r="E821" s="25">
        <v>8817.17</v>
      </c>
      <c r="F821" s="25">
        <v>213276.59</v>
      </c>
      <c r="G821" s="200"/>
      <c r="H821" s="3"/>
      <c r="I821" s="52"/>
      <c r="J821" s="3"/>
      <c r="K821" s="52"/>
      <c r="L821" s="3"/>
      <c r="M821" s="3"/>
      <c r="N821" s="3"/>
      <c r="O821" s="3"/>
      <c r="P821" s="3"/>
    </row>
    <row r="822" spans="1:16" ht="33.75" customHeight="1" outlineLevel="1" x14ac:dyDescent="0.3">
      <c r="A822" s="21">
        <v>7</v>
      </c>
      <c r="B822" s="22" t="s">
        <v>1472</v>
      </c>
      <c r="C822" s="23" t="s">
        <v>1473</v>
      </c>
      <c r="D822" s="30">
        <v>4.01</v>
      </c>
      <c r="E822" s="25">
        <v>29630.76</v>
      </c>
      <c r="F822" s="25">
        <v>1067130.06</v>
      </c>
      <c r="G822" s="200"/>
      <c r="H822" s="3"/>
      <c r="I822" s="52"/>
      <c r="J822" s="3"/>
      <c r="K822" s="52"/>
      <c r="L822" s="3"/>
      <c r="M822" s="3"/>
      <c r="N822" s="3"/>
      <c r="O822" s="3"/>
      <c r="P822" s="3"/>
    </row>
    <row r="823" spans="1:16" ht="14.4" outlineLevel="1" x14ac:dyDescent="0.3">
      <c r="A823" s="26"/>
      <c r="B823" s="27"/>
      <c r="C823" s="28" t="s">
        <v>1474</v>
      </c>
      <c r="D823" s="28"/>
      <c r="E823" s="28"/>
      <c r="F823" s="29">
        <v>139193.57999999999</v>
      </c>
      <c r="G823" s="200"/>
      <c r="H823" s="3"/>
      <c r="I823" s="52"/>
      <c r="J823" s="3"/>
      <c r="K823" s="52"/>
      <c r="L823" s="3"/>
      <c r="M823" s="3"/>
      <c r="N823" s="3"/>
      <c r="O823" s="3"/>
      <c r="P823" s="3"/>
    </row>
    <row r="824" spans="1:16" ht="14.4" outlineLevel="1" x14ac:dyDescent="0.3">
      <c r="A824" s="26"/>
      <c r="B824" s="27"/>
      <c r="C824" s="28" t="s">
        <v>1475</v>
      </c>
      <c r="D824" s="28"/>
      <c r="E824" s="28"/>
      <c r="F824" s="29">
        <v>80781.990000000005</v>
      </c>
      <c r="G824" s="200"/>
      <c r="H824" s="3"/>
      <c r="I824" s="52"/>
      <c r="J824" s="3"/>
      <c r="K824" s="52"/>
      <c r="L824" s="3"/>
      <c r="M824" s="3"/>
      <c r="N824" s="3"/>
      <c r="O824" s="3"/>
      <c r="P824" s="3"/>
    </row>
    <row r="825" spans="1:16" ht="14.4" outlineLevel="1" x14ac:dyDescent="0.3">
      <c r="A825" s="26"/>
      <c r="B825" s="27"/>
      <c r="C825" s="28" t="s">
        <v>917</v>
      </c>
      <c r="D825" s="28"/>
      <c r="E825" s="28"/>
      <c r="F825" s="29">
        <v>1287105.6299999999</v>
      </c>
      <c r="G825" s="200"/>
      <c r="H825" s="3"/>
      <c r="I825" s="52"/>
      <c r="J825" s="3"/>
      <c r="K825" s="52"/>
      <c r="L825" s="3"/>
      <c r="M825" s="3"/>
      <c r="N825" s="3"/>
      <c r="O825" s="3"/>
      <c r="P825" s="3"/>
    </row>
    <row r="826" spans="1:16" ht="33.75" customHeight="1" outlineLevel="1" x14ac:dyDescent="0.3">
      <c r="A826" s="21">
        <v>8</v>
      </c>
      <c r="B826" s="22" t="s">
        <v>1476</v>
      </c>
      <c r="C826" s="23" t="s">
        <v>1477</v>
      </c>
      <c r="D826" s="30">
        <v>-2293.7199999999998</v>
      </c>
      <c r="E826" s="25">
        <v>50.19</v>
      </c>
      <c r="F826" s="25">
        <v>-931335.42</v>
      </c>
      <c r="G826" s="200"/>
      <c r="H826" s="3"/>
      <c r="I826" s="52"/>
      <c r="J826" s="3"/>
      <c r="K826" s="52"/>
      <c r="L826" s="3"/>
      <c r="M826" s="3"/>
      <c r="N826" s="3"/>
      <c r="O826" s="3"/>
      <c r="P826" s="3"/>
    </row>
    <row r="827" spans="1:16" ht="45" customHeight="1" outlineLevel="1" x14ac:dyDescent="0.3">
      <c r="A827" s="21">
        <v>9</v>
      </c>
      <c r="B827" s="22" t="s">
        <v>1478</v>
      </c>
      <c r="C827" s="23" t="s">
        <v>1479</v>
      </c>
      <c r="D827" s="30">
        <v>4.01</v>
      </c>
      <c r="E827" s="25">
        <v>7289.2</v>
      </c>
      <c r="F827" s="25">
        <v>251265.36</v>
      </c>
      <c r="G827" s="200"/>
      <c r="H827" s="3"/>
      <c r="I827" s="52"/>
      <c r="J827" s="3"/>
      <c r="K827" s="52"/>
      <c r="L827" s="3"/>
      <c r="M827" s="3"/>
      <c r="N827" s="3"/>
      <c r="O827" s="3"/>
      <c r="P827" s="3"/>
    </row>
    <row r="828" spans="1:16" ht="14.4" outlineLevel="1" x14ac:dyDescent="0.3">
      <c r="A828" s="26"/>
      <c r="B828" s="27"/>
      <c r="C828" s="28" t="s">
        <v>1480</v>
      </c>
      <c r="D828" s="28"/>
      <c r="E828" s="28"/>
      <c r="F828" s="29">
        <v>20333.14</v>
      </c>
      <c r="G828" s="200"/>
      <c r="H828" s="3"/>
      <c r="I828" s="52"/>
      <c r="J828" s="3"/>
      <c r="K828" s="52"/>
      <c r="L828" s="3"/>
      <c r="M828" s="3"/>
      <c r="N828" s="3"/>
      <c r="O828" s="3"/>
      <c r="P828" s="3"/>
    </row>
    <row r="829" spans="1:16" ht="14.4" outlineLevel="1" x14ac:dyDescent="0.3">
      <c r="A829" s="26"/>
      <c r="B829" s="27"/>
      <c r="C829" s="28" t="s">
        <v>1481</v>
      </c>
      <c r="D829" s="28"/>
      <c r="E829" s="28"/>
      <c r="F829" s="29">
        <v>11800.48</v>
      </c>
      <c r="G829" s="200"/>
      <c r="H829" s="3"/>
      <c r="I829" s="52"/>
      <c r="J829" s="3"/>
      <c r="K829" s="52"/>
      <c r="L829" s="3"/>
      <c r="M829" s="3"/>
      <c r="N829" s="3"/>
      <c r="O829" s="3"/>
      <c r="P829" s="3"/>
    </row>
    <row r="830" spans="1:16" ht="14.4" outlineLevel="1" x14ac:dyDescent="0.3">
      <c r="A830" s="26"/>
      <c r="B830" s="27"/>
      <c r="C830" s="28" t="s">
        <v>917</v>
      </c>
      <c r="D830" s="28"/>
      <c r="E830" s="28"/>
      <c r="F830" s="29">
        <v>283398.98</v>
      </c>
      <c r="G830" s="200"/>
      <c r="H830" s="3"/>
      <c r="I830" s="52"/>
      <c r="J830" s="3"/>
      <c r="K830" s="52"/>
      <c r="L830" s="3"/>
      <c r="M830" s="3"/>
      <c r="N830" s="3"/>
      <c r="O830" s="3"/>
      <c r="P830" s="3"/>
    </row>
    <row r="831" spans="1:16" ht="33.75" customHeight="1" outlineLevel="1" x14ac:dyDescent="0.3">
      <c r="A831" s="21">
        <v>10</v>
      </c>
      <c r="B831" s="22" t="s">
        <v>1476</v>
      </c>
      <c r="C831" s="23" t="s">
        <v>1477</v>
      </c>
      <c r="D831" s="30">
        <v>-573.42999999999995</v>
      </c>
      <c r="E831" s="25">
        <v>50.19</v>
      </c>
      <c r="F831" s="25">
        <v>-232833.85</v>
      </c>
      <c r="G831" s="200"/>
      <c r="H831" s="3"/>
      <c r="I831" s="52"/>
      <c r="J831" s="3"/>
      <c r="K831" s="52"/>
      <c r="L831" s="3"/>
      <c r="M831" s="3"/>
      <c r="N831" s="3"/>
      <c r="O831" s="3"/>
      <c r="P831" s="3"/>
    </row>
    <row r="832" spans="1:16" ht="22.5" customHeight="1" outlineLevel="1" x14ac:dyDescent="0.3">
      <c r="A832" s="21">
        <v>11</v>
      </c>
      <c r="B832" s="22" t="s">
        <v>1377</v>
      </c>
      <c r="C832" s="23" t="s">
        <v>1482</v>
      </c>
      <c r="D832" s="30">
        <v>3869.65</v>
      </c>
      <c r="E832" s="25">
        <v>51.97</v>
      </c>
      <c r="F832" s="25">
        <v>1687344.1</v>
      </c>
      <c r="G832" s="200"/>
      <c r="H832" s="3"/>
      <c r="I832" s="52"/>
      <c r="J832" s="3"/>
      <c r="K832" s="52"/>
      <c r="L832" s="3"/>
      <c r="M832" s="3"/>
      <c r="N832" s="3"/>
      <c r="O832" s="3"/>
      <c r="P832" s="3"/>
    </row>
    <row r="833" spans="1:16" ht="14.4" outlineLevel="1" x14ac:dyDescent="0.3">
      <c r="A833" s="443" t="s">
        <v>1483</v>
      </c>
      <c r="B833" s="444"/>
      <c r="C833" s="444"/>
      <c r="D833" s="444"/>
      <c r="E833" s="444"/>
      <c r="F833" s="445"/>
      <c r="G833" s="200"/>
      <c r="H833" s="3"/>
      <c r="I833" s="52"/>
      <c r="J833" s="3"/>
      <c r="K833" s="52"/>
      <c r="L833" s="3"/>
      <c r="M833" s="3"/>
      <c r="N833" s="3"/>
      <c r="O833" s="3"/>
      <c r="P833" s="3"/>
    </row>
    <row r="834" spans="1:16" ht="22.5" customHeight="1" outlineLevel="1" x14ac:dyDescent="0.3">
      <c r="A834" s="21">
        <v>12</v>
      </c>
      <c r="B834" s="22" t="s">
        <v>1460</v>
      </c>
      <c r="C834" s="23" t="s">
        <v>1461</v>
      </c>
      <c r="D834" s="24">
        <v>17.347999999999999</v>
      </c>
      <c r="E834" s="25">
        <v>465.1</v>
      </c>
      <c r="F834" s="25">
        <v>333986.11</v>
      </c>
      <c r="G834" s="200"/>
      <c r="H834" s="3"/>
      <c r="I834" s="52"/>
      <c r="J834" s="3"/>
      <c r="K834" s="52"/>
      <c r="L834" s="3"/>
      <c r="M834" s="3"/>
      <c r="N834" s="3"/>
      <c r="O834" s="3"/>
      <c r="P834" s="3"/>
    </row>
    <row r="835" spans="1:16" ht="14.4" outlineLevel="1" x14ac:dyDescent="0.3">
      <c r="A835" s="26"/>
      <c r="B835" s="27"/>
      <c r="C835" s="28" t="s">
        <v>1484</v>
      </c>
      <c r="D835" s="28"/>
      <c r="E835" s="28"/>
      <c r="F835" s="29">
        <v>368661.57</v>
      </c>
      <c r="G835" s="200"/>
      <c r="H835" s="3"/>
      <c r="I835" s="52"/>
      <c r="J835" s="3"/>
      <c r="K835" s="52"/>
      <c r="L835" s="3"/>
      <c r="M835" s="3"/>
      <c r="N835" s="3"/>
      <c r="O835" s="3"/>
      <c r="P835" s="3"/>
    </row>
    <row r="836" spans="1:16" ht="14.4" outlineLevel="1" x14ac:dyDescent="0.3">
      <c r="A836" s="26"/>
      <c r="B836" s="27"/>
      <c r="C836" s="28" t="s">
        <v>1485</v>
      </c>
      <c r="D836" s="28"/>
      <c r="E836" s="28"/>
      <c r="F836" s="29">
        <v>213955.38</v>
      </c>
      <c r="G836" s="200"/>
      <c r="H836" s="3"/>
      <c r="I836" s="52"/>
      <c r="J836" s="3"/>
      <c r="K836" s="52"/>
      <c r="L836" s="3"/>
      <c r="M836" s="3"/>
      <c r="N836" s="3"/>
      <c r="O836" s="3"/>
      <c r="P836" s="3"/>
    </row>
    <row r="837" spans="1:16" ht="14.4" outlineLevel="1" x14ac:dyDescent="0.3">
      <c r="A837" s="26"/>
      <c r="B837" s="27"/>
      <c r="C837" s="28" t="s">
        <v>917</v>
      </c>
      <c r="D837" s="28"/>
      <c r="E837" s="28"/>
      <c r="F837" s="29">
        <v>916603.06</v>
      </c>
      <c r="G837" s="200"/>
      <c r="H837" s="3"/>
      <c r="I837" s="52"/>
      <c r="J837" s="3"/>
      <c r="K837" s="52"/>
      <c r="L837" s="3"/>
      <c r="M837" s="3"/>
      <c r="N837" s="3"/>
      <c r="O837" s="3"/>
      <c r="P837" s="3"/>
    </row>
    <row r="838" spans="1:16" ht="22.5" customHeight="1" outlineLevel="1" x14ac:dyDescent="0.3">
      <c r="A838" s="21">
        <v>13</v>
      </c>
      <c r="B838" s="22" t="s">
        <v>1464</v>
      </c>
      <c r="C838" s="23" t="s">
        <v>1465</v>
      </c>
      <c r="D838" s="30">
        <v>35.39</v>
      </c>
      <c r="E838" s="25">
        <v>665.7</v>
      </c>
      <c r="F838" s="25">
        <v>185174.71</v>
      </c>
      <c r="G838" s="200"/>
      <c r="H838" s="3"/>
      <c r="I838" s="52"/>
      <c r="J838" s="3"/>
      <c r="K838" s="52"/>
      <c r="L838" s="3"/>
      <c r="M838" s="3"/>
      <c r="N838" s="3"/>
      <c r="O838" s="3"/>
      <c r="P838" s="3"/>
    </row>
    <row r="839" spans="1:16" ht="33.75" customHeight="1" outlineLevel="1" x14ac:dyDescent="0.3">
      <c r="A839" s="21">
        <v>14</v>
      </c>
      <c r="B839" s="22" t="s">
        <v>1466</v>
      </c>
      <c r="C839" s="23" t="s">
        <v>1486</v>
      </c>
      <c r="D839" s="24">
        <v>17.347999999999999</v>
      </c>
      <c r="E839" s="25">
        <v>241.1</v>
      </c>
      <c r="F839" s="25">
        <v>117832.14</v>
      </c>
      <c r="G839" s="200"/>
      <c r="H839" s="3"/>
      <c r="I839" s="52"/>
      <c r="J839" s="3"/>
      <c r="K839" s="52"/>
      <c r="L839" s="3"/>
      <c r="M839" s="3"/>
      <c r="N839" s="3"/>
      <c r="O839" s="3"/>
      <c r="P839" s="3"/>
    </row>
    <row r="840" spans="1:16" ht="14.4" outlineLevel="1" x14ac:dyDescent="0.3">
      <c r="A840" s="26"/>
      <c r="B840" s="27"/>
      <c r="C840" s="28" t="s">
        <v>1487</v>
      </c>
      <c r="D840" s="28"/>
      <c r="E840" s="28"/>
      <c r="F840" s="29">
        <v>118499.66</v>
      </c>
      <c r="G840" s="200"/>
      <c r="H840" s="3"/>
      <c r="I840" s="52"/>
      <c r="J840" s="3"/>
      <c r="K840" s="52"/>
      <c r="L840" s="3"/>
      <c r="M840" s="3"/>
      <c r="N840" s="3"/>
      <c r="O840" s="3"/>
      <c r="P840" s="3"/>
    </row>
    <row r="841" spans="1:16" ht="14.4" outlineLevel="1" x14ac:dyDescent="0.3">
      <c r="A841" s="26"/>
      <c r="B841" s="27"/>
      <c r="C841" s="28" t="s">
        <v>1488</v>
      </c>
      <c r="D841" s="28"/>
      <c r="E841" s="28"/>
      <c r="F841" s="29">
        <v>68772.13</v>
      </c>
      <c r="G841" s="200"/>
      <c r="H841" s="3"/>
      <c r="I841" s="52"/>
      <c r="J841" s="3"/>
      <c r="K841" s="52"/>
      <c r="L841" s="3"/>
      <c r="M841" s="3"/>
      <c r="N841" s="3"/>
      <c r="O841" s="3"/>
      <c r="P841" s="3"/>
    </row>
    <row r="842" spans="1:16" ht="14.4" outlineLevel="1" x14ac:dyDescent="0.3">
      <c r="A842" s="26"/>
      <c r="B842" s="27"/>
      <c r="C842" s="28" t="s">
        <v>917</v>
      </c>
      <c r="D842" s="28"/>
      <c r="E842" s="28"/>
      <c r="F842" s="29">
        <v>305103.93</v>
      </c>
      <c r="G842" s="200"/>
      <c r="H842" s="3"/>
      <c r="I842" s="52"/>
      <c r="J842" s="3"/>
      <c r="K842" s="52"/>
      <c r="L842" s="3"/>
      <c r="M842" s="3"/>
      <c r="N842" s="3"/>
      <c r="O842" s="3"/>
      <c r="P842" s="3"/>
    </row>
    <row r="843" spans="1:16" ht="22.5" customHeight="1" outlineLevel="1" x14ac:dyDescent="0.3">
      <c r="A843" s="21">
        <v>15</v>
      </c>
      <c r="B843" s="22" t="s">
        <v>1464</v>
      </c>
      <c r="C843" s="23" t="s">
        <v>1465</v>
      </c>
      <c r="D843" s="33">
        <v>132.7122</v>
      </c>
      <c r="E843" s="25">
        <v>665.7</v>
      </c>
      <c r="F843" s="25">
        <v>694403.58</v>
      </c>
      <c r="G843" s="200"/>
      <c r="H843" s="3"/>
      <c r="I843" s="52"/>
      <c r="J843" s="3"/>
      <c r="K843" s="52"/>
      <c r="L843" s="3"/>
      <c r="M843" s="3"/>
      <c r="N843" s="3"/>
      <c r="O843" s="3"/>
      <c r="P843" s="3"/>
    </row>
    <row r="844" spans="1:16" ht="22.5" customHeight="1" outlineLevel="1" x14ac:dyDescent="0.3">
      <c r="A844" s="21">
        <v>16</v>
      </c>
      <c r="B844" s="22" t="s">
        <v>1389</v>
      </c>
      <c r="C844" s="23" t="s">
        <v>1390</v>
      </c>
      <c r="D844" s="24">
        <v>5.3780000000000001</v>
      </c>
      <c r="E844" s="25">
        <v>473.11</v>
      </c>
      <c r="F844" s="25">
        <v>51028.58</v>
      </c>
      <c r="G844" s="200"/>
      <c r="H844" s="3"/>
      <c r="I844" s="52"/>
      <c r="J844" s="3"/>
      <c r="K844" s="52"/>
      <c r="L844" s="3"/>
      <c r="M844" s="3"/>
      <c r="N844" s="3"/>
      <c r="O844" s="3"/>
      <c r="P844" s="3"/>
    </row>
    <row r="845" spans="1:16" ht="14.4" outlineLevel="1" x14ac:dyDescent="0.3">
      <c r="A845" s="26"/>
      <c r="B845" s="27"/>
      <c r="C845" s="28" t="s">
        <v>1489</v>
      </c>
      <c r="D845" s="28"/>
      <c r="E845" s="28"/>
      <c r="F845" s="29">
        <v>36793.94</v>
      </c>
      <c r="G845" s="200"/>
      <c r="H845" s="3"/>
      <c r="I845" s="52"/>
      <c r="J845" s="3"/>
      <c r="K845" s="52"/>
      <c r="L845" s="3"/>
      <c r="M845" s="3"/>
      <c r="N845" s="3"/>
      <c r="O845" s="3"/>
      <c r="P845" s="3"/>
    </row>
    <row r="846" spans="1:16" ht="14.4" outlineLevel="1" x14ac:dyDescent="0.3">
      <c r="A846" s="26"/>
      <c r="B846" s="27"/>
      <c r="C846" s="28" t="s">
        <v>1490</v>
      </c>
      <c r="D846" s="28"/>
      <c r="E846" s="28"/>
      <c r="F846" s="29">
        <v>20922.04</v>
      </c>
      <c r="G846" s="200"/>
      <c r="H846" s="3"/>
      <c r="I846" s="52"/>
      <c r="J846" s="3"/>
      <c r="K846" s="52"/>
      <c r="L846" s="3"/>
      <c r="M846" s="3"/>
      <c r="N846" s="3"/>
      <c r="O846" s="3"/>
      <c r="P846" s="3"/>
    </row>
    <row r="847" spans="1:16" ht="14.4" outlineLevel="1" x14ac:dyDescent="0.3">
      <c r="A847" s="26"/>
      <c r="B847" s="27"/>
      <c r="C847" s="28" t="s">
        <v>917</v>
      </c>
      <c r="D847" s="28"/>
      <c r="E847" s="28"/>
      <c r="F847" s="29">
        <v>108744.56</v>
      </c>
      <c r="G847" s="200"/>
      <c r="H847" s="3"/>
      <c r="I847" s="52"/>
      <c r="J847" s="3"/>
      <c r="K847" s="52"/>
      <c r="L847" s="3"/>
      <c r="M847" s="3"/>
      <c r="N847" s="3"/>
      <c r="O847" s="3"/>
      <c r="P847" s="3"/>
    </row>
    <row r="848" spans="1:16" ht="45" customHeight="1" outlineLevel="1" x14ac:dyDescent="0.3">
      <c r="A848" s="21">
        <v>17</v>
      </c>
      <c r="B848" s="22" t="s">
        <v>944</v>
      </c>
      <c r="C848" s="23" t="s">
        <v>945</v>
      </c>
      <c r="D848" s="24">
        <v>5.3780000000000001</v>
      </c>
      <c r="E848" s="25">
        <v>8817.17</v>
      </c>
      <c r="F848" s="25">
        <v>922768.69</v>
      </c>
      <c r="G848" s="200"/>
      <c r="H848" s="3"/>
      <c r="I848" s="52"/>
      <c r="J848" s="3"/>
      <c r="K848" s="52"/>
      <c r="L848" s="3"/>
      <c r="M848" s="3"/>
      <c r="N848" s="3"/>
      <c r="O848" s="3"/>
      <c r="P848" s="3"/>
    </row>
    <row r="849" spans="1:16" ht="33.75" customHeight="1" outlineLevel="1" x14ac:dyDescent="0.3">
      <c r="A849" s="21">
        <v>18</v>
      </c>
      <c r="B849" s="22" t="s">
        <v>1472</v>
      </c>
      <c r="C849" s="23" t="s">
        <v>1473</v>
      </c>
      <c r="D849" s="24">
        <v>17.347999999999999</v>
      </c>
      <c r="E849" s="25">
        <v>29630.76</v>
      </c>
      <c r="F849" s="25">
        <v>4616601.58</v>
      </c>
      <c r="G849" s="200"/>
      <c r="H849" s="3"/>
      <c r="I849" s="52"/>
      <c r="J849" s="3"/>
      <c r="K849" s="52"/>
      <c r="L849" s="3"/>
      <c r="M849" s="3"/>
      <c r="N849" s="3"/>
      <c r="O849" s="3"/>
      <c r="P849" s="3"/>
    </row>
    <row r="850" spans="1:16" ht="14.4" outlineLevel="1" x14ac:dyDescent="0.3">
      <c r="A850" s="26"/>
      <c r="B850" s="27"/>
      <c r="C850" s="28" t="s">
        <v>1491</v>
      </c>
      <c r="D850" s="28"/>
      <c r="E850" s="28"/>
      <c r="F850" s="29">
        <v>602177.09</v>
      </c>
      <c r="G850" s="200"/>
      <c r="H850" s="3"/>
      <c r="I850" s="52"/>
      <c r="J850" s="3"/>
      <c r="K850" s="52"/>
      <c r="L850" s="3"/>
      <c r="M850" s="3"/>
      <c r="N850" s="3"/>
      <c r="O850" s="3"/>
      <c r="P850" s="3"/>
    </row>
    <row r="851" spans="1:16" ht="14.4" outlineLevel="1" x14ac:dyDescent="0.3">
      <c r="A851" s="26"/>
      <c r="B851" s="27"/>
      <c r="C851" s="28" t="s">
        <v>1492</v>
      </c>
      <c r="D851" s="28"/>
      <c r="E851" s="28"/>
      <c r="F851" s="29">
        <v>349477.78</v>
      </c>
      <c r="G851" s="200"/>
      <c r="H851" s="3"/>
      <c r="I851" s="52"/>
      <c r="J851" s="3"/>
      <c r="K851" s="52"/>
      <c r="L851" s="3"/>
      <c r="M851" s="3"/>
      <c r="N851" s="3"/>
      <c r="O851" s="3"/>
      <c r="P851" s="3"/>
    </row>
    <row r="852" spans="1:16" ht="14.4" outlineLevel="1" x14ac:dyDescent="0.3">
      <c r="A852" s="26"/>
      <c r="B852" s="27"/>
      <c r="C852" s="28" t="s">
        <v>917</v>
      </c>
      <c r="D852" s="28"/>
      <c r="E852" s="28"/>
      <c r="F852" s="29">
        <v>5568256.4500000002</v>
      </c>
      <c r="G852" s="200"/>
      <c r="H852" s="3"/>
      <c r="I852" s="52"/>
      <c r="J852" s="3"/>
      <c r="K852" s="52"/>
      <c r="L852" s="3"/>
      <c r="M852" s="3"/>
      <c r="N852" s="3"/>
      <c r="O852" s="3"/>
      <c r="P852" s="3"/>
    </row>
    <row r="853" spans="1:16" ht="33.75" customHeight="1" outlineLevel="1" x14ac:dyDescent="0.3">
      <c r="A853" s="21">
        <v>19</v>
      </c>
      <c r="B853" s="22" t="s">
        <v>1476</v>
      </c>
      <c r="C853" s="23" t="s">
        <v>1477</v>
      </c>
      <c r="D853" s="24">
        <v>-9923.0560000000005</v>
      </c>
      <c r="E853" s="25">
        <v>50.19</v>
      </c>
      <c r="F853" s="25">
        <v>-4029128.88</v>
      </c>
      <c r="G853" s="200"/>
      <c r="H853" s="3"/>
      <c r="I853" s="52"/>
      <c r="J853" s="3"/>
      <c r="K853" s="52"/>
      <c r="L853" s="3"/>
      <c r="M853" s="3"/>
      <c r="N853" s="3"/>
      <c r="O853" s="3"/>
      <c r="P853" s="3"/>
    </row>
    <row r="854" spans="1:16" ht="45" customHeight="1" outlineLevel="1" x14ac:dyDescent="0.3">
      <c r="A854" s="21">
        <v>20</v>
      </c>
      <c r="B854" s="22" t="s">
        <v>1478</v>
      </c>
      <c r="C854" s="23" t="s">
        <v>1493</v>
      </c>
      <c r="D854" s="24">
        <v>17.347999999999999</v>
      </c>
      <c r="E854" s="25">
        <v>7289.2</v>
      </c>
      <c r="F854" s="25">
        <v>1087020.32</v>
      </c>
      <c r="G854" s="200"/>
      <c r="H854" s="3"/>
      <c r="I854" s="52"/>
      <c r="J854" s="3"/>
      <c r="K854" s="52"/>
      <c r="L854" s="3"/>
      <c r="M854" s="3"/>
      <c r="N854" s="3"/>
      <c r="O854" s="3"/>
      <c r="P854" s="3"/>
    </row>
    <row r="855" spans="1:16" ht="14.4" outlineLevel="1" x14ac:dyDescent="0.3">
      <c r="A855" s="26"/>
      <c r="B855" s="27"/>
      <c r="C855" s="28" t="s">
        <v>1494</v>
      </c>
      <c r="D855" s="28"/>
      <c r="E855" s="28"/>
      <c r="F855" s="29">
        <v>87964.92</v>
      </c>
      <c r="G855" s="200"/>
      <c r="H855" s="3"/>
      <c r="I855" s="52"/>
      <c r="J855" s="3"/>
      <c r="K855" s="52"/>
      <c r="L855" s="3"/>
      <c r="M855" s="3"/>
      <c r="N855" s="3"/>
      <c r="O855" s="3"/>
      <c r="P855" s="3"/>
    </row>
    <row r="856" spans="1:16" ht="14.4" outlineLevel="1" x14ac:dyDescent="0.3">
      <c r="A856" s="26"/>
      <c r="B856" s="27"/>
      <c r="C856" s="28" t="s">
        <v>1495</v>
      </c>
      <c r="D856" s="28"/>
      <c r="E856" s="28"/>
      <c r="F856" s="29">
        <v>51051.07</v>
      </c>
      <c r="G856" s="200"/>
      <c r="H856" s="3"/>
      <c r="I856" s="52"/>
      <c r="J856" s="3"/>
      <c r="K856" s="52"/>
      <c r="L856" s="3"/>
      <c r="M856" s="3"/>
      <c r="N856" s="3"/>
      <c r="O856" s="3"/>
      <c r="P856" s="3"/>
    </row>
    <row r="857" spans="1:16" ht="14.4" outlineLevel="1" x14ac:dyDescent="0.3">
      <c r="A857" s="26"/>
      <c r="B857" s="27"/>
      <c r="C857" s="28" t="s">
        <v>917</v>
      </c>
      <c r="D857" s="28"/>
      <c r="E857" s="28"/>
      <c r="F857" s="29">
        <v>1226036.31</v>
      </c>
      <c r="G857" s="200"/>
      <c r="H857" s="3"/>
      <c r="I857" s="52"/>
      <c r="J857" s="3"/>
      <c r="K857" s="52"/>
      <c r="L857" s="3"/>
      <c r="M857" s="3"/>
      <c r="N857" s="3"/>
      <c r="O857" s="3"/>
      <c r="P857" s="3"/>
    </row>
    <row r="858" spans="1:16" ht="33.75" customHeight="1" outlineLevel="1" x14ac:dyDescent="0.3">
      <c r="A858" s="21">
        <v>21</v>
      </c>
      <c r="B858" s="22" t="s">
        <v>1476</v>
      </c>
      <c r="C858" s="23" t="s">
        <v>1477</v>
      </c>
      <c r="D858" s="24">
        <v>-2480.7640000000001</v>
      </c>
      <c r="E858" s="25">
        <v>50.19</v>
      </c>
      <c r="F858" s="25">
        <v>-1007282.22</v>
      </c>
      <c r="G858" s="200"/>
      <c r="H858" s="3"/>
      <c r="I858" s="52"/>
      <c r="J858" s="3"/>
      <c r="K858" s="52"/>
      <c r="L858" s="3"/>
      <c r="M858" s="3"/>
      <c r="N858" s="3"/>
      <c r="O858" s="3"/>
      <c r="P858" s="3"/>
    </row>
    <row r="859" spans="1:16" ht="22.5" customHeight="1" outlineLevel="1" x14ac:dyDescent="0.3">
      <c r="A859" s="21">
        <v>22</v>
      </c>
      <c r="B859" s="22" t="s">
        <v>1377</v>
      </c>
      <c r="C859" s="23" t="s">
        <v>1482</v>
      </c>
      <c r="D859" s="30">
        <v>16740.82</v>
      </c>
      <c r="E859" s="25">
        <v>51.97</v>
      </c>
      <c r="F859" s="25">
        <v>7299761.9699999997</v>
      </c>
      <c r="G859" s="200"/>
      <c r="H859" s="3"/>
      <c r="I859" s="52"/>
      <c r="J859" s="3"/>
      <c r="K859" s="52"/>
      <c r="L859" s="3"/>
      <c r="M859" s="3"/>
      <c r="N859" s="3"/>
      <c r="O859" s="3"/>
      <c r="P859" s="3"/>
    </row>
    <row r="860" spans="1:16" ht="14.4" outlineLevel="1" x14ac:dyDescent="0.3">
      <c r="A860" s="443" t="s">
        <v>1496</v>
      </c>
      <c r="B860" s="444"/>
      <c r="C860" s="444"/>
      <c r="D860" s="444"/>
      <c r="E860" s="444"/>
      <c r="F860" s="445"/>
      <c r="G860" s="200"/>
      <c r="H860" s="3"/>
      <c r="I860" s="52"/>
      <c r="J860" s="3"/>
      <c r="K860" s="52"/>
      <c r="L860" s="3"/>
      <c r="M860" s="3"/>
      <c r="N860" s="3"/>
      <c r="O860" s="3"/>
      <c r="P860" s="3"/>
    </row>
    <row r="861" spans="1:16" ht="22.5" customHeight="1" outlineLevel="1" x14ac:dyDescent="0.3">
      <c r="A861" s="21">
        <v>23</v>
      </c>
      <c r="B861" s="22" t="s">
        <v>1460</v>
      </c>
      <c r="C861" s="23" t="s">
        <v>1461</v>
      </c>
      <c r="D861" s="24">
        <v>0.77300000000000002</v>
      </c>
      <c r="E861" s="25">
        <v>465.1</v>
      </c>
      <c r="F861" s="25">
        <v>14881.9</v>
      </c>
      <c r="G861" s="200"/>
      <c r="H861" s="3"/>
      <c r="I861" s="52"/>
      <c r="J861" s="3"/>
      <c r="K861" s="52"/>
      <c r="L861" s="3"/>
      <c r="M861" s="3"/>
      <c r="N861" s="3"/>
      <c r="O861" s="3"/>
      <c r="P861" s="3"/>
    </row>
    <row r="862" spans="1:16" ht="14.4" outlineLevel="1" x14ac:dyDescent="0.3">
      <c r="A862" s="26"/>
      <c r="B862" s="27"/>
      <c r="C862" s="28" t="s">
        <v>1497</v>
      </c>
      <c r="D862" s="28"/>
      <c r="E862" s="28"/>
      <c r="F862" s="29">
        <v>16426.98</v>
      </c>
      <c r="G862" s="200"/>
      <c r="H862" s="3"/>
      <c r="I862" s="52"/>
      <c r="J862" s="3"/>
      <c r="K862" s="52"/>
      <c r="L862" s="3"/>
      <c r="M862" s="3"/>
      <c r="N862" s="3"/>
      <c r="O862" s="3"/>
      <c r="P862" s="3"/>
    </row>
    <row r="863" spans="1:16" ht="14.4" outlineLevel="1" x14ac:dyDescent="0.3">
      <c r="A863" s="26"/>
      <c r="B863" s="27"/>
      <c r="C863" s="28" t="s">
        <v>1498</v>
      </c>
      <c r="D863" s="28"/>
      <c r="E863" s="28"/>
      <c r="F863" s="29">
        <v>9533.52</v>
      </c>
      <c r="G863" s="200"/>
      <c r="H863" s="3"/>
      <c r="I863" s="52"/>
      <c r="J863" s="3"/>
      <c r="K863" s="52"/>
      <c r="L863" s="3"/>
      <c r="M863" s="3"/>
      <c r="N863" s="3"/>
      <c r="O863" s="3"/>
      <c r="P863" s="3"/>
    </row>
    <row r="864" spans="1:16" ht="14.4" outlineLevel="1" x14ac:dyDescent="0.3">
      <c r="A864" s="26"/>
      <c r="B864" s="27"/>
      <c r="C864" s="28" t="s">
        <v>917</v>
      </c>
      <c r="D864" s="28"/>
      <c r="E864" s="28"/>
      <c r="F864" s="29">
        <v>40842.400000000001</v>
      </c>
      <c r="G864" s="200"/>
      <c r="H864" s="3"/>
      <c r="I864" s="52"/>
      <c r="J864" s="3"/>
      <c r="K864" s="52"/>
      <c r="L864" s="3"/>
      <c r="M864" s="3"/>
      <c r="N864" s="3"/>
      <c r="O864" s="3"/>
      <c r="P864" s="3"/>
    </row>
    <row r="865" spans="1:16" ht="22.5" customHeight="1" outlineLevel="1" x14ac:dyDescent="0.3">
      <c r="A865" s="21">
        <v>24</v>
      </c>
      <c r="B865" s="22" t="s">
        <v>1464</v>
      </c>
      <c r="C865" s="23" t="s">
        <v>1465</v>
      </c>
      <c r="D865" s="30">
        <v>1.58</v>
      </c>
      <c r="E865" s="25">
        <v>665.7</v>
      </c>
      <c r="F865" s="25">
        <v>8267.2000000000007</v>
      </c>
      <c r="G865" s="200"/>
      <c r="H865" s="3"/>
      <c r="I865" s="52"/>
      <c r="J865" s="3"/>
      <c r="K865" s="52"/>
      <c r="L865" s="3"/>
      <c r="M865" s="3"/>
      <c r="N865" s="3"/>
      <c r="O865" s="3"/>
      <c r="P865" s="3"/>
    </row>
    <row r="866" spans="1:16" ht="33.75" customHeight="1" outlineLevel="1" x14ac:dyDescent="0.3">
      <c r="A866" s="21">
        <v>25</v>
      </c>
      <c r="B866" s="22" t="s">
        <v>1466</v>
      </c>
      <c r="C866" s="23" t="s">
        <v>1486</v>
      </c>
      <c r="D866" s="24">
        <v>0.77300000000000002</v>
      </c>
      <c r="E866" s="25">
        <v>241.1</v>
      </c>
      <c r="F866" s="25">
        <v>5250.42</v>
      </c>
      <c r="G866" s="200"/>
      <c r="H866" s="3"/>
      <c r="I866" s="52"/>
      <c r="J866" s="3"/>
      <c r="K866" s="52"/>
      <c r="L866" s="3"/>
      <c r="M866" s="3"/>
      <c r="N866" s="3"/>
      <c r="O866" s="3"/>
      <c r="P866" s="3"/>
    </row>
    <row r="867" spans="1:16" ht="14.4" outlineLevel="1" x14ac:dyDescent="0.3">
      <c r="A867" s="26"/>
      <c r="B867" s="27"/>
      <c r="C867" s="28" t="s">
        <v>1499</v>
      </c>
      <c r="D867" s="28"/>
      <c r="E867" s="28"/>
      <c r="F867" s="29">
        <v>5280.16</v>
      </c>
      <c r="G867" s="200"/>
      <c r="H867" s="3"/>
      <c r="I867" s="52"/>
      <c r="J867" s="3"/>
      <c r="K867" s="52"/>
      <c r="L867" s="3"/>
      <c r="M867" s="3"/>
      <c r="N867" s="3"/>
      <c r="O867" s="3"/>
      <c r="P867" s="3"/>
    </row>
    <row r="868" spans="1:16" ht="14.4" outlineLevel="1" x14ac:dyDescent="0.3">
      <c r="A868" s="26"/>
      <c r="B868" s="27"/>
      <c r="C868" s="28" t="s">
        <v>1500</v>
      </c>
      <c r="D868" s="28"/>
      <c r="E868" s="28"/>
      <c r="F868" s="29">
        <v>3064.38</v>
      </c>
      <c r="G868" s="200"/>
      <c r="H868" s="3"/>
      <c r="I868" s="52"/>
      <c r="J868" s="3"/>
      <c r="K868" s="52"/>
      <c r="L868" s="3"/>
      <c r="M868" s="3"/>
      <c r="N868" s="3"/>
      <c r="O868" s="3"/>
      <c r="P868" s="3"/>
    </row>
    <row r="869" spans="1:16" ht="14.4" outlineLevel="1" x14ac:dyDescent="0.3">
      <c r="A869" s="26"/>
      <c r="B869" s="27"/>
      <c r="C869" s="28" t="s">
        <v>917</v>
      </c>
      <c r="D869" s="28"/>
      <c r="E869" s="28"/>
      <c r="F869" s="29">
        <v>13594.96</v>
      </c>
      <c r="G869" s="200"/>
      <c r="H869" s="3"/>
      <c r="I869" s="52"/>
      <c r="J869" s="3"/>
      <c r="K869" s="52"/>
      <c r="L869" s="3"/>
      <c r="M869" s="3"/>
      <c r="N869" s="3"/>
      <c r="O869" s="3"/>
      <c r="P869" s="3"/>
    </row>
    <row r="870" spans="1:16" ht="22.5" customHeight="1" outlineLevel="1" x14ac:dyDescent="0.3">
      <c r="A870" s="21">
        <v>26</v>
      </c>
      <c r="B870" s="22" t="s">
        <v>1464</v>
      </c>
      <c r="C870" s="23" t="s">
        <v>1465</v>
      </c>
      <c r="D870" s="30">
        <v>5.91</v>
      </c>
      <c r="E870" s="25">
        <v>665.7</v>
      </c>
      <c r="F870" s="25">
        <v>30923.5</v>
      </c>
      <c r="G870" s="200"/>
      <c r="H870" s="3"/>
      <c r="I870" s="52"/>
      <c r="J870" s="3"/>
      <c r="K870" s="52"/>
      <c r="L870" s="3"/>
      <c r="M870" s="3"/>
      <c r="N870" s="3"/>
      <c r="O870" s="3"/>
      <c r="P870" s="3"/>
    </row>
    <row r="871" spans="1:16" ht="22.5" customHeight="1" outlineLevel="1" x14ac:dyDescent="0.3">
      <c r="A871" s="21">
        <v>27</v>
      </c>
      <c r="B871" s="22" t="s">
        <v>1389</v>
      </c>
      <c r="C871" s="23" t="s">
        <v>1390</v>
      </c>
      <c r="D871" s="30">
        <v>0.24</v>
      </c>
      <c r="E871" s="25">
        <v>473.11</v>
      </c>
      <c r="F871" s="25">
        <v>2277.21</v>
      </c>
      <c r="G871" s="200"/>
      <c r="H871" s="3"/>
      <c r="I871" s="52"/>
      <c r="J871" s="3"/>
      <c r="K871" s="52"/>
      <c r="L871" s="3"/>
      <c r="M871" s="3"/>
      <c r="N871" s="3"/>
      <c r="O871" s="3"/>
      <c r="P871" s="3"/>
    </row>
    <row r="872" spans="1:16" ht="14.4" outlineLevel="1" x14ac:dyDescent="0.3">
      <c r="A872" s="26"/>
      <c r="B872" s="27"/>
      <c r="C872" s="28" t="s">
        <v>1501</v>
      </c>
      <c r="D872" s="28"/>
      <c r="E872" s="28"/>
      <c r="F872" s="29">
        <v>1641.98</v>
      </c>
      <c r="G872" s="200"/>
      <c r="H872" s="3"/>
      <c r="I872" s="52"/>
      <c r="J872" s="3"/>
      <c r="K872" s="52"/>
      <c r="L872" s="3"/>
      <c r="M872" s="3"/>
      <c r="N872" s="3"/>
      <c r="O872" s="3"/>
      <c r="P872" s="3"/>
    </row>
    <row r="873" spans="1:16" ht="14.4" outlineLevel="1" x14ac:dyDescent="0.3">
      <c r="A873" s="26"/>
      <c r="B873" s="27"/>
      <c r="C873" s="28" t="s">
        <v>1502</v>
      </c>
      <c r="D873" s="28"/>
      <c r="E873" s="28"/>
      <c r="F873" s="29">
        <v>933.67</v>
      </c>
      <c r="G873" s="200"/>
      <c r="H873" s="3"/>
      <c r="I873" s="52"/>
      <c r="J873" s="3"/>
      <c r="K873" s="52"/>
      <c r="L873" s="3"/>
      <c r="M873" s="3"/>
      <c r="N873" s="3"/>
      <c r="O873" s="3"/>
      <c r="P873" s="3"/>
    </row>
    <row r="874" spans="1:16" ht="14.4" outlineLevel="1" x14ac:dyDescent="0.3">
      <c r="A874" s="26"/>
      <c r="B874" s="27"/>
      <c r="C874" s="28" t="s">
        <v>917</v>
      </c>
      <c r="D874" s="28"/>
      <c r="E874" s="28"/>
      <c r="F874" s="29">
        <v>4852.8599999999997</v>
      </c>
      <c r="G874" s="200"/>
      <c r="H874" s="3"/>
      <c r="I874" s="52"/>
      <c r="J874" s="3"/>
      <c r="K874" s="52"/>
      <c r="L874" s="3"/>
      <c r="M874" s="3"/>
      <c r="N874" s="3"/>
      <c r="O874" s="3"/>
      <c r="P874" s="3"/>
    </row>
    <row r="875" spans="1:16" ht="45" customHeight="1" outlineLevel="1" x14ac:dyDescent="0.3">
      <c r="A875" s="21">
        <v>28</v>
      </c>
      <c r="B875" s="22" t="s">
        <v>944</v>
      </c>
      <c r="C875" s="23" t="s">
        <v>945</v>
      </c>
      <c r="D875" s="30">
        <v>0.24</v>
      </c>
      <c r="E875" s="25">
        <v>8817.17</v>
      </c>
      <c r="F875" s="25">
        <v>41179.71</v>
      </c>
      <c r="G875" s="200"/>
      <c r="H875" s="3"/>
      <c r="I875" s="52"/>
      <c r="J875" s="3"/>
      <c r="K875" s="52"/>
      <c r="L875" s="3"/>
      <c r="M875" s="3"/>
      <c r="N875" s="3"/>
      <c r="O875" s="3"/>
      <c r="P875" s="3"/>
    </row>
    <row r="876" spans="1:16" ht="33.75" customHeight="1" outlineLevel="1" x14ac:dyDescent="0.3">
      <c r="A876" s="21">
        <v>29</v>
      </c>
      <c r="B876" s="22" t="s">
        <v>1472</v>
      </c>
      <c r="C876" s="23" t="s">
        <v>1473</v>
      </c>
      <c r="D876" s="24">
        <v>0.77300000000000002</v>
      </c>
      <c r="E876" s="25">
        <v>29630.76</v>
      </c>
      <c r="F876" s="25">
        <v>205708.61</v>
      </c>
      <c r="G876" s="200"/>
      <c r="H876" s="3"/>
      <c r="I876" s="52"/>
      <c r="J876" s="3"/>
      <c r="K876" s="52"/>
      <c r="L876" s="3"/>
      <c r="M876" s="3"/>
      <c r="N876" s="3"/>
      <c r="O876" s="3"/>
      <c r="P876" s="3"/>
    </row>
    <row r="877" spans="1:16" ht="14.4" outlineLevel="1" x14ac:dyDescent="0.3">
      <c r="A877" s="26"/>
      <c r="B877" s="27"/>
      <c r="C877" s="28" t="s">
        <v>1503</v>
      </c>
      <c r="D877" s="28"/>
      <c r="E877" s="28"/>
      <c r="F877" s="29">
        <v>26832.09</v>
      </c>
      <c r="G877" s="200"/>
      <c r="H877" s="3"/>
      <c r="I877" s="52"/>
      <c r="J877" s="3"/>
      <c r="K877" s="52"/>
      <c r="L877" s="3"/>
      <c r="M877" s="3"/>
      <c r="N877" s="3"/>
      <c r="O877" s="3"/>
      <c r="P877" s="3"/>
    </row>
    <row r="878" spans="1:16" ht="14.4" outlineLevel="1" x14ac:dyDescent="0.3">
      <c r="A878" s="26"/>
      <c r="B878" s="27"/>
      <c r="C878" s="28" t="s">
        <v>1504</v>
      </c>
      <c r="D878" s="28"/>
      <c r="E878" s="28"/>
      <c r="F878" s="29">
        <v>15572.19</v>
      </c>
      <c r="G878" s="200"/>
      <c r="H878" s="3"/>
      <c r="I878" s="52"/>
      <c r="J878" s="3"/>
      <c r="K878" s="52"/>
      <c r="L878" s="3"/>
      <c r="M878" s="3"/>
      <c r="N878" s="3"/>
      <c r="O878" s="3"/>
      <c r="P878" s="3"/>
    </row>
    <row r="879" spans="1:16" ht="14.4" outlineLevel="1" x14ac:dyDescent="0.3">
      <c r="A879" s="26"/>
      <c r="B879" s="27"/>
      <c r="C879" s="28" t="s">
        <v>917</v>
      </c>
      <c r="D879" s="28"/>
      <c r="E879" s="28"/>
      <c r="F879" s="29">
        <v>248112.89</v>
      </c>
      <c r="G879" s="200"/>
      <c r="H879" s="3"/>
      <c r="I879" s="52"/>
      <c r="J879" s="3"/>
      <c r="K879" s="52"/>
      <c r="L879" s="3"/>
      <c r="M879" s="3"/>
      <c r="N879" s="3"/>
      <c r="O879" s="3"/>
      <c r="P879" s="3"/>
    </row>
    <row r="880" spans="1:16" ht="33.75" customHeight="1" outlineLevel="1" x14ac:dyDescent="0.3">
      <c r="A880" s="21">
        <v>30</v>
      </c>
      <c r="B880" s="22" t="s">
        <v>1476</v>
      </c>
      <c r="C880" s="23" t="s">
        <v>1477</v>
      </c>
      <c r="D880" s="24">
        <v>-442.15600000000001</v>
      </c>
      <c r="E880" s="25">
        <v>50.19</v>
      </c>
      <c r="F880" s="25">
        <v>-179531.74</v>
      </c>
      <c r="G880" s="200"/>
      <c r="H880" s="3"/>
      <c r="I880" s="52"/>
      <c r="J880" s="3"/>
      <c r="K880" s="52"/>
      <c r="L880" s="3"/>
      <c r="M880" s="3"/>
      <c r="N880" s="3"/>
      <c r="O880" s="3"/>
      <c r="P880" s="3"/>
    </row>
    <row r="881" spans="1:16" ht="45" customHeight="1" outlineLevel="1" x14ac:dyDescent="0.3">
      <c r="A881" s="21">
        <v>31</v>
      </c>
      <c r="B881" s="22" t="s">
        <v>1478</v>
      </c>
      <c r="C881" s="23" t="s">
        <v>1505</v>
      </c>
      <c r="D881" s="24">
        <v>0.77300000000000002</v>
      </c>
      <c r="E881" s="25">
        <v>10933.8</v>
      </c>
      <c r="F881" s="25">
        <v>72653.919999999998</v>
      </c>
      <c r="G881" s="200"/>
      <c r="H881" s="3"/>
      <c r="I881" s="52"/>
      <c r="J881" s="3"/>
      <c r="K881" s="52"/>
      <c r="L881" s="3"/>
      <c r="M881" s="3"/>
      <c r="N881" s="3"/>
      <c r="O881" s="3"/>
      <c r="P881" s="3"/>
    </row>
    <row r="882" spans="1:16" ht="14.4" outlineLevel="1" x14ac:dyDescent="0.3">
      <c r="A882" s="26"/>
      <c r="B882" s="27"/>
      <c r="C882" s="28" t="s">
        <v>1506</v>
      </c>
      <c r="D882" s="28"/>
      <c r="E882" s="28"/>
      <c r="F882" s="29">
        <v>5879.37</v>
      </c>
      <c r="G882" s="200"/>
      <c r="H882" s="3"/>
      <c r="I882" s="52"/>
      <c r="J882" s="3"/>
      <c r="K882" s="52"/>
      <c r="L882" s="3"/>
      <c r="M882" s="3"/>
      <c r="N882" s="3"/>
      <c r="O882" s="3"/>
      <c r="P882" s="3"/>
    </row>
    <row r="883" spans="1:16" ht="14.4" outlineLevel="1" x14ac:dyDescent="0.3">
      <c r="A883" s="26"/>
      <c r="B883" s="27"/>
      <c r="C883" s="28" t="s">
        <v>1507</v>
      </c>
      <c r="D883" s="28"/>
      <c r="E883" s="28"/>
      <c r="F883" s="29">
        <v>3412.14</v>
      </c>
      <c r="G883" s="200"/>
      <c r="H883" s="3"/>
      <c r="I883" s="52"/>
      <c r="J883" s="3"/>
      <c r="K883" s="52"/>
      <c r="L883" s="3"/>
      <c r="M883" s="3"/>
      <c r="N883" s="3"/>
      <c r="O883" s="3"/>
      <c r="P883" s="3"/>
    </row>
    <row r="884" spans="1:16" ht="14.4" outlineLevel="1" x14ac:dyDescent="0.3">
      <c r="A884" s="26"/>
      <c r="B884" s="27"/>
      <c r="C884" s="28" t="s">
        <v>917</v>
      </c>
      <c r="D884" s="28"/>
      <c r="E884" s="28"/>
      <c r="F884" s="29">
        <v>81945.429999999993</v>
      </c>
      <c r="G884" s="200"/>
      <c r="H884" s="3"/>
      <c r="I884" s="52"/>
      <c r="J884" s="3"/>
      <c r="K884" s="52"/>
      <c r="L884" s="3"/>
      <c r="M884" s="3"/>
      <c r="N884" s="3"/>
      <c r="O884" s="3"/>
      <c r="P884" s="3"/>
    </row>
    <row r="885" spans="1:16" ht="33.75" customHeight="1" outlineLevel="1" x14ac:dyDescent="0.3">
      <c r="A885" s="21">
        <v>32</v>
      </c>
      <c r="B885" s="22" t="s">
        <v>1476</v>
      </c>
      <c r="C885" s="23" t="s">
        <v>1477</v>
      </c>
      <c r="D885" s="24">
        <v>-165.809</v>
      </c>
      <c r="E885" s="25">
        <v>50.19</v>
      </c>
      <c r="F885" s="25">
        <v>-67324.61</v>
      </c>
      <c r="G885" s="200"/>
      <c r="H885" s="3"/>
      <c r="I885" s="52"/>
      <c r="J885" s="3"/>
      <c r="K885" s="52"/>
      <c r="L885" s="3"/>
      <c r="M885" s="3"/>
      <c r="N885" s="3"/>
      <c r="O885" s="3"/>
      <c r="P885" s="3"/>
    </row>
    <row r="886" spans="1:16" ht="22.5" customHeight="1" outlineLevel="1" x14ac:dyDescent="0.3">
      <c r="A886" s="21">
        <v>33</v>
      </c>
      <c r="B886" s="22" t="s">
        <v>1377</v>
      </c>
      <c r="C886" s="23" t="s">
        <v>1482</v>
      </c>
      <c r="D886" s="33">
        <v>820.53949999999998</v>
      </c>
      <c r="E886" s="25">
        <v>51.97</v>
      </c>
      <c r="F886" s="25">
        <v>357792.69</v>
      </c>
      <c r="G886" s="200"/>
      <c r="H886" s="3"/>
      <c r="I886" s="52"/>
      <c r="J886" s="3"/>
      <c r="K886" s="52"/>
      <c r="L886" s="3"/>
      <c r="M886" s="3"/>
      <c r="N886" s="3"/>
      <c r="O886" s="3"/>
      <c r="P886" s="3"/>
    </row>
    <row r="887" spans="1:16" ht="14.4" outlineLevel="1" x14ac:dyDescent="0.3">
      <c r="A887" s="443" t="s">
        <v>1508</v>
      </c>
      <c r="B887" s="444"/>
      <c r="C887" s="444"/>
      <c r="D887" s="444"/>
      <c r="E887" s="444"/>
      <c r="F887" s="445"/>
      <c r="G887" s="200"/>
      <c r="H887" s="3"/>
      <c r="I887" s="52"/>
      <c r="J887" s="3"/>
      <c r="K887" s="52"/>
      <c r="L887" s="3"/>
      <c r="M887" s="3"/>
      <c r="N887" s="3"/>
      <c r="O887" s="3"/>
      <c r="P887" s="3"/>
    </row>
    <row r="888" spans="1:16" ht="22.5" customHeight="1" outlineLevel="1" x14ac:dyDescent="0.3">
      <c r="A888" s="21">
        <v>34</v>
      </c>
      <c r="B888" s="22" t="s">
        <v>1460</v>
      </c>
      <c r="C888" s="23" t="s">
        <v>1461</v>
      </c>
      <c r="D888" s="24">
        <v>0.77500000000000002</v>
      </c>
      <c r="E888" s="25">
        <v>465.1</v>
      </c>
      <c r="F888" s="25">
        <v>14920.41</v>
      </c>
      <c r="G888" s="200"/>
      <c r="H888" s="3"/>
      <c r="I888" s="52"/>
      <c r="J888" s="3"/>
      <c r="K888" s="52"/>
      <c r="L888" s="3"/>
      <c r="M888" s="3"/>
      <c r="N888" s="3"/>
      <c r="O888" s="3"/>
      <c r="P888" s="3"/>
    </row>
    <row r="889" spans="1:16" ht="14.4" outlineLevel="1" x14ac:dyDescent="0.3">
      <c r="A889" s="26"/>
      <c r="B889" s="27"/>
      <c r="C889" s="28" t="s">
        <v>1509</v>
      </c>
      <c r="D889" s="28"/>
      <c r="E889" s="28"/>
      <c r="F889" s="29">
        <v>16469.5</v>
      </c>
      <c r="G889" s="200"/>
      <c r="H889" s="3"/>
      <c r="I889" s="52"/>
      <c r="J889" s="3"/>
      <c r="K889" s="52"/>
      <c r="L889" s="3"/>
      <c r="M889" s="3"/>
      <c r="N889" s="3"/>
      <c r="O889" s="3"/>
      <c r="P889" s="3"/>
    </row>
    <row r="890" spans="1:16" ht="14.4" outlineLevel="1" x14ac:dyDescent="0.3">
      <c r="A890" s="26"/>
      <c r="B890" s="27"/>
      <c r="C890" s="28" t="s">
        <v>1510</v>
      </c>
      <c r="D890" s="28"/>
      <c r="E890" s="28"/>
      <c r="F890" s="29">
        <v>9558.19</v>
      </c>
      <c r="G890" s="200"/>
      <c r="H890" s="3"/>
      <c r="I890" s="52"/>
      <c r="J890" s="3"/>
      <c r="K890" s="52"/>
      <c r="L890" s="3"/>
      <c r="M890" s="3"/>
      <c r="N890" s="3"/>
      <c r="O890" s="3"/>
      <c r="P890" s="3"/>
    </row>
    <row r="891" spans="1:16" ht="14.4" outlineLevel="1" x14ac:dyDescent="0.3">
      <c r="A891" s="26"/>
      <c r="B891" s="27"/>
      <c r="C891" s="28" t="s">
        <v>917</v>
      </c>
      <c r="D891" s="28"/>
      <c r="E891" s="28"/>
      <c r="F891" s="29">
        <v>40948.1</v>
      </c>
      <c r="G891" s="200"/>
      <c r="H891" s="3"/>
      <c r="I891" s="52"/>
      <c r="J891" s="3"/>
      <c r="K891" s="52"/>
      <c r="L891" s="3"/>
      <c r="M891" s="3"/>
      <c r="N891" s="3"/>
      <c r="O891" s="3"/>
      <c r="P891" s="3"/>
    </row>
    <row r="892" spans="1:16" ht="22.5" customHeight="1" outlineLevel="1" x14ac:dyDescent="0.3">
      <c r="A892" s="21">
        <v>35</v>
      </c>
      <c r="B892" s="22" t="s">
        <v>1464</v>
      </c>
      <c r="C892" s="23" t="s">
        <v>1465</v>
      </c>
      <c r="D892" s="30">
        <v>1.58</v>
      </c>
      <c r="E892" s="25">
        <v>665.7</v>
      </c>
      <c r="F892" s="25">
        <v>8267.2000000000007</v>
      </c>
      <c r="G892" s="200"/>
      <c r="H892" s="3"/>
      <c r="I892" s="52"/>
      <c r="J892" s="3"/>
      <c r="K892" s="52"/>
      <c r="L892" s="3"/>
      <c r="M892" s="3"/>
      <c r="N892" s="3"/>
      <c r="O892" s="3"/>
      <c r="P892" s="3"/>
    </row>
    <row r="893" spans="1:16" ht="33.75" customHeight="1" outlineLevel="1" x14ac:dyDescent="0.3">
      <c r="A893" s="21">
        <v>36</v>
      </c>
      <c r="B893" s="22" t="s">
        <v>1466</v>
      </c>
      <c r="C893" s="23" t="s">
        <v>1486</v>
      </c>
      <c r="D893" s="24">
        <v>0.77500000000000002</v>
      </c>
      <c r="E893" s="25">
        <v>183.24</v>
      </c>
      <c r="F893" s="25">
        <v>4000.64</v>
      </c>
      <c r="G893" s="200"/>
      <c r="H893" s="3"/>
      <c r="I893" s="52"/>
      <c r="J893" s="3"/>
      <c r="K893" s="52"/>
      <c r="L893" s="3"/>
      <c r="M893" s="3"/>
      <c r="N893" s="3"/>
      <c r="O893" s="3"/>
      <c r="P893" s="3"/>
    </row>
    <row r="894" spans="1:16" ht="14.4" outlineLevel="1" x14ac:dyDescent="0.3">
      <c r="A894" s="26"/>
      <c r="B894" s="27"/>
      <c r="C894" s="28" t="s">
        <v>1511</v>
      </c>
      <c r="D894" s="28"/>
      <c r="E894" s="28"/>
      <c r="F894" s="29">
        <v>4023.3</v>
      </c>
      <c r="G894" s="200"/>
      <c r="H894" s="3"/>
      <c r="I894" s="52"/>
      <c r="J894" s="3"/>
      <c r="K894" s="52"/>
      <c r="L894" s="3"/>
      <c r="M894" s="3"/>
      <c r="N894" s="3"/>
      <c r="O894" s="3"/>
      <c r="P894" s="3"/>
    </row>
    <row r="895" spans="1:16" ht="14.4" outlineLevel="1" x14ac:dyDescent="0.3">
      <c r="A895" s="26"/>
      <c r="B895" s="27"/>
      <c r="C895" s="28" t="s">
        <v>1512</v>
      </c>
      <c r="D895" s="28"/>
      <c r="E895" s="28"/>
      <c r="F895" s="29">
        <v>2334.9499999999998</v>
      </c>
      <c r="G895" s="200"/>
      <c r="H895" s="3"/>
      <c r="I895" s="52"/>
      <c r="J895" s="3"/>
      <c r="K895" s="52"/>
      <c r="L895" s="3"/>
      <c r="M895" s="3"/>
      <c r="N895" s="3"/>
      <c r="O895" s="3"/>
      <c r="P895" s="3"/>
    </row>
    <row r="896" spans="1:16" ht="14.4" outlineLevel="1" x14ac:dyDescent="0.3">
      <c r="A896" s="26"/>
      <c r="B896" s="27"/>
      <c r="C896" s="28" t="s">
        <v>917</v>
      </c>
      <c r="D896" s="28"/>
      <c r="E896" s="28"/>
      <c r="F896" s="29">
        <v>10358.89</v>
      </c>
      <c r="G896" s="200"/>
      <c r="H896" s="3"/>
      <c r="I896" s="52"/>
      <c r="J896" s="3"/>
      <c r="K896" s="52"/>
      <c r="L896" s="3"/>
      <c r="M896" s="3"/>
      <c r="N896" s="3"/>
      <c r="O896" s="3"/>
      <c r="P896" s="3"/>
    </row>
    <row r="897" spans="1:16" ht="22.5" customHeight="1" outlineLevel="1" x14ac:dyDescent="0.3">
      <c r="A897" s="21">
        <v>37</v>
      </c>
      <c r="B897" s="22" t="s">
        <v>1464</v>
      </c>
      <c r="C897" s="23" t="s">
        <v>1465</v>
      </c>
      <c r="D897" s="24">
        <v>4.5060000000000002</v>
      </c>
      <c r="E897" s="25">
        <v>665.7</v>
      </c>
      <c r="F897" s="25">
        <v>23577.200000000001</v>
      </c>
      <c r="G897" s="200"/>
      <c r="H897" s="3"/>
      <c r="I897" s="52"/>
      <c r="J897" s="3"/>
      <c r="K897" s="52"/>
      <c r="L897" s="3"/>
      <c r="M897" s="3"/>
      <c r="N897" s="3"/>
      <c r="O897" s="3"/>
      <c r="P897" s="3"/>
    </row>
    <row r="898" spans="1:16" ht="22.5" customHeight="1" outlineLevel="1" x14ac:dyDescent="0.3">
      <c r="A898" s="21">
        <v>38</v>
      </c>
      <c r="B898" s="22" t="s">
        <v>1389</v>
      </c>
      <c r="C898" s="23" t="s">
        <v>1390</v>
      </c>
      <c r="D898" s="30">
        <v>0.24</v>
      </c>
      <c r="E898" s="25">
        <v>473.11</v>
      </c>
      <c r="F898" s="25">
        <v>2277.21</v>
      </c>
      <c r="G898" s="200"/>
      <c r="H898" s="3"/>
      <c r="I898" s="52"/>
      <c r="J898" s="3"/>
      <c r="K898" s="52"/>
      <c r="L898" s="3"/>
      <c r="M898" s="3"/>
      <c r="N898" s="3"/>
      <c r="O898" s="3"/>
      <c r="P898" s="3"/>
    </row>
    <row r="899" spans="1:16" ht="14.4" outlineLevel="1" x14ac:dyDescent="0.3">
      <c r="A899" s="26"/>
      <c r="B899" s="27"/>
      <c r="C899" s="28" t="s">
        <v>1501</v>
      </c>
      <c r="D899" s="28"/>
      <c r="E899" s="28"/>
      <c r="F899" s="29">
        <v>1641.98</v>
      </c>
      <c r="G899" s="200"/>
      <c r="H899" s="3"/>
      <c r="I899" s="52"/>
      <c r="J899" s="3"/>
      <c r="K899" s="52"/>
      <c r="L899" s="3"/>
      <c r="M899" s="3"/>
      <c r="N899" s="3"/>
      <c r="O899" s="3"/>
      <c r="P899" s="3"/>
    </row>
    <row r="900" spans="1:16" ht="14.4" outlineLevel="1" x14ac:dyDescent="0.3">
      <c r="A900" s="26"/>
      <c r="B900" s="27"/>
      <c r="C900" s="28" t="s">
        <v>1502</v>
      </c>
      <c r="D900" s="28"/>
      <c r="E900" s="28"/>
      <c r="F900" s="29">
        <v>933.67</v>
      </c>
      <c r="G900" s="200"/>
      <c r="H900" s="3"/>
      <c r="I900" s="52"/>
      <c r="J900" s="3"/>
      <c r="K900" s="52"/>
      <c r="L900" s="3"/>
      <c r="M900" s="3"/>
      <c r="N900" s="3"/>
      <c r="O900" s="3"/>
      <c r="P900" s="3"/>
    </row>
    <row r="901" spans="1:16" ht="14.4" outlineLevel="1" x14ac:dyDescent="0.3">
      <c r="A901" s="26"/>
      <c r="B901" s="27"/>
      <c r="C901" s="28" t="s">
        <v>917</v>
      </c>
      <c r="D901" s="28"/>
      <c r="E901" s="28"/>
      <c r="F901" s="29">
        <v>4852.8599999999997</v>
      </c>
      <c r="G901" s="200"/>
      <c r="H901" s="3"/>
      <c r="I901" s="52"/>
      <c r="J901" s="3"/>
      <c r="K901" s="52"/>
      <c r="L901" s="3"/>
      <c r="M901" s="3"/>
      <c r="N901" s="3"/>
      <c r="O901" s="3"/>
      <c r="P901" s="3"/>
    </row>
    <row r="902" spans="1:16" ht="45" customHeight="1" outlineLevel="1" x14ac:dyDescent="0.3">
      <c r="A902" s="21">
        <v>39</v>
      </c>
      <c r="B902" s="22" t="s">
        <v>944</v>
      </c>
      <c r="C902" s="23" t="s">
        <v>945</v>
      </c>
      <c r="D902" s="30">
        <v>0.24</v>
      </c>
      <c r="E902" s="25">
        <v>8817.17</v>
      </c>
      <c r="F902" s="25">
        <v>41179.71</v>
      </c>
      <c r="G902" s="200"/>
      <c r="H902" s="3"/>
      <c r="I902" s="52"/>
      <c r="J902" s="3"/>
      <c r="K902" s="52"/>
      <c r="L902" s="3"/>
      <c r="M902" s="3"/>
      <c r="N902" s="3"/>
      <c r="O902" s="3"/>
      <c r="P902" s="3"/>
    </row>
    <row r="903" spans="1:16" ht="33.75" customHeight="1" outlineLevel="1" x14ac:dyDescent="0.3">
      <c r="A903" s="21">
        <v>40</v>
      </c>
      <c r="B903" s="22" t="s">
        <v>1472</v>
      </c>
      <c r="C903" s="23" t="s">
        <v>1473</v>
      </c>
      <c r="D903" s="24">
        <v>0.77500000000000002</v>
      </c>
      <c r="E903" s="25">
        <v>29630.76</v>
      </c>
      <c r="F903" s="25">
        <v>206240.85</v>
      </c>
      <c r="G903" s="200"/>
      <c r="H903" s="3"/>
      <c r="I903" s="52"/>
      <c r="J903" s="3"/>
      <c r="K903" s="52"/>
      <c r="L903" s="3"/>
      <c r="M903" s="3"/>
      <c r="N903" s="3"/>
      <c r="O903" s="3"/>
      <c r="P903" s="3"/>
    </row>
    <row r="904" spans="1:16" ht="14.4" outlineLevel="1" x14ac:dyDescent="0.3">
      <c r="A904" s="26"/>
      <c r="B904" s="27"/>
      <c r="C904" s="28" t="s">
        <v>1513</v>
      </c>
      <c r="D904" s="28"/>
      <c r="E904" s="28"/>
      <c r="F904" s="29">
        <v>26901.5</v>
      </c>
      <c r="G904" s="200"/>
      <c r="H904" s="3"/>
      <c r="I904" s="52"/>
      <c r="J904" s="3"/>
      <c r="K904" s="52"/>
      <c r="L904" s="3"/>
      <c r="M904" s="3"/>
      <c r="N904" s="3"/>
      <c r="O904" s="3"/>
      <c r="P904" s="3"/>
    </row>
    <row r="905" spans="1:16" ht="14.4" outlineLevel="1" x14ac:dyDescent="0.3">
      <c r="A905" s="26"/>
      <c r="B905" s="27"/>
      <c r="C905" s="28" t="s">
        <v>1514</v>
      </c>
      <c r="D905" s="28"/>
      <c r="E905" s="28"/>
      <c r="F905" s="29">
        <v>15612.48</v>
      </c>
      <c r="G905" s="200"/>
      <c r="H905" s="3"/>
      <c r="I905" s="52"/>
      <c r="J905" s="3"/>
      <c r="K905" s="52"/>
      <c r="L905" s="3"/>
      <c r="M905" s="3"/>
      <c r="N905" s="3"/>
      <c r="O905" s="3"/>
      <c r="P905" s="3"/>
    </row>
    <row r="906" spans="1:16" ht="14.4" outlineLevel="1" x14ac:dyDescent="0.3">
      <c r="A906" s="26"/>
      <c r="B906" s="27"/>
      <c r="C906" s="28" t="s">
        <v>917</v>
      </c>
      <c r="D906" s="28"/>
      <c r="E906" s="28"/>
      <c r="F906" s="29">
        <v>248754.83</v>
      </c>
      <c r="G906" s="200"/>
      <c r="H906" s="3"/>
      <c r="I906" s="52"/>
      <c r="J906" s="3"/>
      <c r="K906" s="52"/>
      <c r="L906" s="3"/>
      <c r="M906" s="3"/>
      <c r="N906" s="3"/>
      <c r="O906" s="3"/>
      <c r="P906" s="3"/>
    </row>
    <row r="907" spans="1:16" ht="33.75" customHeight="1" outlineLevel="1" x14ac:dyDescent="0.3">
      <c r="A907" s="21">
        <v>41</v>
      </c>
      <c r="B907" s="22" t="s">
        <v>1476</v>
      </c>
      <c r="C907" s="23" t="s">
        <v>1477</v>
      </c>
      <c r="D907" s="32">
        <v>-443.3</v>
      </c>
      <c r="E907" s="25">
        <v>50.19</v>
      </c>
      <c r="F907" s="25">
        <v>-179996.25</v>
      </c>
      <c r="G907" s="200"/>
      <c r="H907" s="3"/>
      <c r="I907" s="52"/>
      <c r="J907" s="3"/>
      <c r="K907" s="52"/>
      <c r="L907" s="3"/>
      <c r="M907" s="3"/>
      <c r="N907" s="3"/>
      <c r="O907" s="3"/>
      <c r="P907" s="3"/>
    </row>
    <row r="908" spans="1:16" ht="45" customHeight="1" outlineLevel="1" x14ac:dyDescent="0.3">
      <c r="A908" s="21">
        <v>42</v>
      </c>
      <c r="B908" s="22" t="s">
        <v>1478</v>
      </c>
      <c r="C908" s="23" t="s">
        <v>1515</v>
      </c>
      <c r="D908" s="24">
        <v>0.77500000000000002</v>
      </c>
      <c r="E908" s="25">
        <v>14578.4</v>
      </c>
      <c r="F908" s="25">
        <v>97122.53</v>
      </c>
      <c r="G908" s="200"/>
      <c r="H908" s="3"/>
      <c r="I908" s="52"/>
      <c r="J908" s="3"/>
      <c r="K908" s="52"/>
      <c r="L908" s="3"/>
      <c r="M908" s="3"/>
      <c r="N908" s="3"/>
      <c r="O908" s="3"/>
      <c r="P908" s="3"/>
    </row>
    <row r="909" spans="1:16" ht="14.4" outlineLevel="1" x14ac:dyDescent="0.3">
      <c r="A909" s="26"/>
      <c r="B909" s="27"/>
      <c r="C909" s="28" t="s">
        <v>1516</v>
      </c>
      <c r="D909" s="28"/>
      <c r="E909" s="28"/>
      <c r="F909" s="29">
        <v>7859.45</v>
      </c>
      <c r="G909" s="200"/>
      <c r="H909" s="3"/>
      <c r="I909" s="52"/>
      <c r="J909" s="3"/>
      <c r="K909" s="52"/>
      <c r="L909" s="3"/>
      <c r="M909" s="3"/>
      <c r="N909" s="3"/>
      <c r="O909" s="3"/>
      <c r="P909" s="3"/>
    </row>
    <row r="910" spans="1:16" ht="14.4" outlineLevel="1" x14ac:dyDescent="0.3">
      <c r="A910" s="26"/>
      <c r="B910" s="27"/>
      <c r="C910" s="28" t="s">
        <v>1517</v>
      </c>
      <c r="D910" s="28"/>
      <c r="E910" s="28"/>
      <c r="F910" s="29">
        <v>4561.29</v>
      </c>
      <c r="G910" s="200"/>
      <c r="H910" s="3"/>
      <c r="I910" s="52"/>
      <c r="J910" s="3"/>
      <c r="K910" s="52"/>
      <c r="L910" s="3"/>
      <c r="M910" s="3"/>
      <c r="N910" s="3"/>
      <c r="O910" s="3"/>
      <c r="P910" s="3"/>
    </row>
    <row r="911" spans="1:16" ht="14.4" outlineLevel="1" x14ac:dyDescent="0.3">
      <c r="A911" s="26"/>
      <c r="B911" s="27"/>
      <c r="C911" s="28" t="s">
        <v>917</v>
      </c>
      <c r="D911" s="28"/>
      <c r="E911" s="28"/>
      <c r="F911" s="29">
        <v>109543.27</v>
      </c>
      <c r="G911" s="200"/>
      <c r="H911" s="3"/>
      <c r="I911" s="52"/>
      <c r="J911" s="3"/>
      <c r="K911" s="52"/>
      <c r="L911" s="3"/>
      <c r="M911" s="3"/>
      <c r="N911" s="3"/>
      <c r="O911" s="3"/>
      <c r="P911" s="3"/>
    </row>
    <row r="912" spans="1:16" ht="33.75" customHeight="1" outlineLevel="1" x14ac:dyDescent="0.3">
      <c r="A912" s="21">
        <v>43</v>
      </c>
      <c r="B912" s="22" t="s">
        <v>1476</v>
      </c>
      <c r="C912" s="23" t="s">
        <v>1477</v>
      </c>
      <c r="D912" s="30">
        <v>-221.65</v>
      </c>
      <c r="E912" s="25">
        <v>50.19</v>
      </c>
      <c r="F912" s="25">
        <v>-89998.12</v>
      </c>
      <c r="G912" s="200"/>
      <c r="H912" s="3"/>
      <c r="I912" s="52"/>
      <c r="J912" s="3"/>
      <c r="K912" s="52"/>
      <c r="L912" s="3"/>
      <c r="M912" s="3"/>
      <c r="N912" s="3"/>
      <c r="O912" s="3"/>
      <c r="P912" s="3"/>
    </row>
    <row r="913" spans="1:16" ht="22.5" customHeight="1" outlineLevel="1" x14ac:dyDescent="0.3">
      <c r="A913" s="21">
        <v>44</v>
      </c>
      <c r="B913" s="22" t="s">
        <v>1377</v>
      </c>
      <c r="C913" s="23" t="s">
        <v>1518</v>
      </c>
      <c r="D913" s="30">
        <v>973.98</v>
      </c>
      <c r="E913" s="25">
        <v>51.97</v>
      </c>
      <c r="F913" s="25">
        <v>424699.76</v>
      </c>
      <c r="G913" s="200"/>
      <c r="H913" s="3"/>
      <c r="I913" s="52"/>
      <c r="J913" s="3"/>
      <c r="K913" s="52"/>
      <c r="L913" s="3"/>
      <c r="M913" s="3"/>
      <c r="N913" s="3"/>
      <c r="O913" s="3"/>
      <c r="P913" s="3"/>
    </row>
    <row r="914" spans="1:16" ht="14.4" outlineLevel="1" x14ac:dyDescent="0.3">
      <c r="A914" s="443" t="s">
        <v>1519</v>
      </c>
      <c r="B914" s="444"/>
      <c r="C914" s="444"/>
      <c r="D914" s="444"/>
      <c r="E914" s="444"/>
      <c r="F914" s="445"/>
      <c r="G914" s="200"/>
      <c r="H914" s="3"/>
      <c r="I914" s="52"/>
      <c r="J914" s="3"/>
      <c r="K914" s="52"/>
      <c r="L914" s="3"/>
      <c r="M914" s="3"/>
      <c r="N914" s="3"/>
      <c r="O914" s="3"/>
      <c r="P914" s="3"/>
    </row>
    <row r="915" spans="1:16" ht="22.5" customHeight="1" outlineLevel="1" x14ac:dyDescent="0.3">
      <c r="A915" s="21">
        <v>45</v>
      </c>
      <c r="B915" s="22" t="s">
        <v>1460</v>
      </c>
      <c r="C915" s="23" t="s">
        <v>1461</v>
      </c>
      <c r="D915" s="24">
        <v>1.347</v>
      </c>
      <c r="E915" s="25">
        <v>465.1</v>
      </c>
      <c r="F915" s="25">
        <v>25932.639999999999</v>
      </c>
      <c r="G915" s="200"/>
      <c r="H915" s="3"/>
      <c r="I915" s="52"/>
      <c r="J915" s="3"/>
      <c r="K915" s="52"/>
      <c r="L915" s="3"/>
      <c r="M915" s="3"/>
      <c r="N915" s="3"/>
      <c r="O915" s="3"/>
      <c r="P915" s="3"/>
    </row>
    <row r="916" spans="1:16" ht="14.4" outlineLevel="1" x14ac:dyDescent="0.3">
      <c r="A916" s="26"/>
      <c r="B916" s="27"/>
      <c r="C916" s="28" t="s">
        <v>1520</v>
      </c>
      <c r="D916" s="28"/>
      <c r="E916" s="28"/>
      <c r="F916" s="29">
        <v>28625.040000000001</v>
      </c>
      <c r="G916" s="200"/>
      <c r="H916" s="3"/>
      <c r="I916" s="52"/>
      <c r="J916" s="3"/>
      <c r="K916" s="52"/>
      <c r="L916" s="3"/>
      <c r="M916" s="3"/>
      <c r="N916" s="3"/>
      <c r="O916" s="3"/>
      <c r="P916" s="3"/>
    </row>
    <row r="917" spans="1:16" ht="14.4" outlineLevel="1" x14ac:dyDescent="0.3">
      <c r="A917" s="26"/>
      <c r="B917" s="27"/>
      <c r="C917" s="28" t="s">
        <v>1521</v>
      </c>
      <c r="D917" s="28"/>
      <c r="E917" s="28"/>
      <c r="F917" s="29">
        <v>16612.75</v>
      </c>
      <c r="G917" s="200"/>
      <c r="H917" s="3"/>
      <c r="I917" s="52"/>
      <c r="J917" s="3"/>
      <c r="K917" s="52"/>
      <c r="L917" s="3"/>
      <c r="M917" s="3"/>
      <c r="N917" s="3"/>
      <c r="O917" s="3"/>
      <c r="P917" s="3"/>
    </row>
    <row r="918" spans="1:16" ht="14.4" outlineLevel="1" x14ac:dyDescent="0.3">
      <c r="A918" s="26"/>
      <c r="B918" s="27"/>
      <c r="C918" s="28" t="s">
        <v>917</v>
      </c>
      <c r="D918" s="28"/>
      <c r="E918" s="28"/>
      <c r="F918" s="29">
        <v>71170.429999999993</v>
      </c>
      <c r="G918" s="200"/>
      <c r="H918" s="3"/>
      <c r="I918" s="52"/>
      <c r="J918" s="3"/>
      <c r="K918" s="52"/>
      <c r="L918" s="3"/>
      <c r="M918" s="3"/>
      <c r="N918" s="3"/>
      <c r="O918" s="3"/>
      <c r="P918" s="3"/>
    </row>
    <row r="919" spans="1:16" ht="22.5" customHeight="1" outlineLevel="1" x14ac:dyDescent="0.3">
      <c r="A919" s="21">
        <v>46</v>
      </c>
      <c r="B919" s="22" t="s">
        <v>1464</v>
      </c>
      <c r="C919" s="23" t="s">
        <v>1465</v>
      </c>
      <c r="D919" s="30">
        <v>2.75</v>
      </c>
      <c r="E919" s="25">
        <v>665.7</v>
      </c>
      <c r="F919" s="25">
        <v>14389.11</v>
      </c>
      <c r="G919" s="200"/>
      <c r="H919" s="3"/>
      <c r="I919" s="52"/>
      <c r="J919" s="3"/>
      <c r="K919" s="52"/>
      <c r="L919" s="3"/>
      <c r="M919" s="3"/>
      <c r="N919" s="3"/>
      <c r="O919" s="3"/>
      <c r="P919" s="3"/>
    </row>
    <row r="920" spans="1:16" ht="33.75" customHeight="1" outlineLevel="1" x14ac:dyDescent="0.3">
      <c r="A920" s="21">
        <v>47</v>
      </c>
      <c r="B920" s="22" t="s">
        <v>1466</v>
      </c>
      <c r="C920" s="23" t="s">
        <v>1486</v>
      </c>
      <c r="D920" s="24">
        <v>1.347</v>
      </c>
      <c r="E920" s="25">
        <v>241.1</v>
      </c>
      <c r="F920" s="25">
        <v>9149.18</v>
      </c>
      <c r="G920" s="200"/>
      <c r="H920" s="3"/>
      <c r="I920" s="52"/>
      <c r="J920" s="3"/>
      <c r="K920" s="52"/>
      <c r="L920" s="3"/>
      <c r="M920" s="3"/>
      <c r="N920" s="3"/>
      <c r="O920" s="3"/>
      <c r="P920" s="3"/>
    </row>
    <row r="921" spans="1:16" ht="14.4" outlineLevel="1" x14ac:dyDescent="0.3">
      <c r="A921" s="26"/>
      <c r="B921" s="27"/>
      <c r="C921" s="28" t="s">
        <v>1522</v>
      </c>
      <c r="D921" s="28"/>
      <c r="E921" s="28"/>
      <c r="F921" s="29">
        <v>9201</v>
      </c>
      <c r="G921" s="200"/>
      <c r="H921" s="3"/>
      <c r="I921" s="52"/>
      <c r="J921" s="3"/>
      <c r="K921" s="52"/>
      <c r="L921" s="3"/>
      <c r="M921" s="3"/>
      <c r="N921" s="3"/>
      <c r="O921" s="3"/>
      <c r="P921" s="3"/>
    </row>
    <row r="922" spans="1:16" ht="14.4" outlineLevel="1" x14ac:dyDescent="0.3">
      <c r="A922" s="26"/>
      <c r="B922" s="27"/>
      <c r="C922" s="28" t="s">
        <v>1523</v>
      </c>
      <c r="D922" s="28"/>
      <c r="E922" s="28"/>
      <c r="F922" s="29">
        <v>5339.87</v>
      </c>
      <c r="G922" s="200"/>
      <c r="H922" s="3"/>
      <c r="I922" s="52"/>
      <c r="J922" s="3"/>
      <c r="K922" s="52"/>
      <c r="L922" s="3"/>
      <c r="M922" s="3"/>
      <c r="N922" s="3"/>
      <c r="O922" s="3"/>
      <c r="P922" s="3"/>
    </row>
    <row r="923" spans="1:16" ht="14.4" outlineLevel="1" x14ac:dyDescent="0.3">
      <c r="A923" s="26"/>
      <c r="B923" s="27"/>
      <c r="C923" s="28" t="s">
        <v>917</v>
      </c>
      <c r="D923" s="28"/>
      <c r="E923" s="28"/>
      <c r="F923" s="29">
        <v>23690.05</v>
      </c>
      <c r="G923" s="200"/>
      <c r="H923" s="3"/>
      <c r="I923" s="52"/>
      <c r="J923" s="3"/>
      <c r="K923" s="52"/>
      <c r="L923" s="3"/>
      <c r="M923" s="3"/>
      <c r="N923" s="3"/>
      <c r="O923" s="3"/>
      <c r="P923" s="3"/>
    </row>
    <row r="924" spans="1:16" ht="22.5" customHeight="1" outlineLevel="1" x14ac:dyDescent="0.3">
      <c r="A924" s="21">
        <v>48</v>
      </c>
      <c r="B924" s="22" t="s">
        <v>1464</v>
      </c>
      <c r="C924" s="23" t="s">
        <v>1465</v>
      </c>
      <c r="D924" s="32">
        <v>10.3</v>
      </c>
      <c r="E924" s="25">
        <v>665.7</v>
      </c>
      <c r="F924" s="25">
        <v>53893.74</v>
      </c>
      <c r="G924" s="200"/>
      <c r="H924" s="3"/>
      <c r="I924" s="52"/>
      <c r="J924" s="3"/>
      <c r="K924" s="52"/>
      <c r="L924" s="3"/>
      <c r="M924" s="3"/>
      <c r="N924" s="3"/>
      <c r="O924" s="3"/>
      <c r="P924" s="3"/>
    </row>
    <row r="925" spans="1:16" ht="22.5" customHeight="1" outlineLevel="1" x14ac:dyDescent="0.3">
      <c r="A925" s="21">
        <v>49</v>
      </c>
      <c r="B925" s="22" t="s">
        <v>1389</v>
      </c>
      <c r="C925" s="23" t="s">
        <v>1390</v>
      </c>
      <c r="D925" s="24">
        <v>0.41799999999999998</v>
      </c>
      <c r="E925" s="25">
        <v>473.11</v>
      </c>
      <c r="F925" s="25">
        <v>3966.14</v>
      </c>
      <c r="G925" s="200"/>
      <c r="H925" s="3"/>
      <c r="I925" s="52"/>
      <c r="J925" s="3"/>
      <c r="K925" s="52"/>
      <c r="L925" s="3"/>
      <c r="M925" s="3"/>
      <c r="N925" s="3"/>
      <c r="O925" s="3"/>
      <c r="P925" s="3"/>
    </row>
    <row r="926" spans="1:16" ht="14.4" outlineLevel="1" x14ac:dyDescent="0.3">
      <c r="A926" s="26"/>
      <c r="B926" s="27"/>
      <c r="C926" s="28" t="s">
        <v>1524</v>
      </c>
      <c r="D926" s="28"/>
      <c r="E926" s="28"/>
      <c r="F926" s="29">
        <v>2859.77</v>
      </c>
      <c r="G926" s="200"/>
      <c r="H926" s="3"/>
      <c r="I926" s="52"/>
      <c r="J926" s="3"/>
      <c r="K926" s="52"/>
      <c r="L926" s="3"/>
      <c r="M926" s="3"/>
      <c r="N926" s="3"/>
      <c r="O926" s="3"/>
      <c r="P926" s="3"/>
    </row>
    <row r="927" spans="1:16" ht="14.4" outlineLevel="1" x14ac:dyDescent="0.3">
      <c r="A927" s="26"/>
      <c r="B927" s="27"/>
      <c r="C927" s="28" t="s">
        <v>1525</v>
      </c>
      <c r="D927" s="28"/>
      <c r="E927" s="28"/>
      <c r="F927" s="29">
        <v>1626.15</v>
      </c>
      <c r="G927" s="200"/>
      <c r="H927" s="3"/>
      <c r="I927" s="52"/>
      <c r="J927" s="3"/>
      <c r="K927" s="52"/>
      <c r="L927" s="3"/>
      <c r="M927" s="3"/>
      <c r="N927" s="3"/>
      <c r="O927" s="3"/>
      <c r="P927" s="3"/>
    </row>
    <row r="928" spans="1:16" ht="14.4" outlineLevel="1" x14ac:dyDescent="0.3">
      <c r="A928" s="26"/>
      <c r="B928" s="27"/>
      <c r="C928" s="28" t="s">
        <v>917</v>
      </c>
      <c r="D928" s="28"/>
      <c r="E928" s="28"/>
      <c r="F928" s="29">
        <v>8452.06</v>
      </c>
      <c r="G928" s="200"/>
      <c r="H928" s="3"/>
      <c r="I928" s="52"/>
      <c r="J928" s="3"/>
      <c r="K928" s="52"/>
      <c r="L928" s="3"/>
      <c r="M928" s="3"/>
      <c r="N928" s="3"/>
      <c r="O928" s="3"/>
      <c r="P928" s="3"/>
    </row>
    <row r="929" spans="1:16" ht="45" customHeight="1" outlineLevel="1" x14ac:dyDescent="0.3">
      <c r="A929" s="21">
        <v>50</v>
      </c>
      <c r="B929" s="22" t="s">
        <v>944</v>
      </c>
      <c r="C929" s="23" t="s">
        <v>945</v>
      </c>
      <c r="D929" s="24">
        <v>0.41799999999999998</v>
      </c>
      <c r="E929" s="25">
        <v>8817.17</v>
      </c>
      <c r="F929" s="25">
        <v>71721.33</v>
      </c>
      <c r="G929" s="200"/>
      <c r="H929" s="3"/>
      <c r="I929" s="52"/>
      <c r="J929" s="3"/>
      <c r="K929" s="52"/>
      <c r="L929" s="3"/>
      <c r="M929" s="3"/>
      <c r="N929" s="3"/>
      <c r="O929" s="3"/>
      <c r="P929" s="3"/>
    </row>
    <row r="930" spans="1:16" ht="33.75" customHeight="1" outlineLevel="1" x14ac:dyDescent="0.3">
      <c r="A930" s="21">
        <v>51</v>
      </c>
      <c r="B930" s="22" t="s">
        <v>1472</v>
      </c>
      <c r="C930" s="23" t="s">
        <v>1473</v>
      </c>
      <c r="D930" s="24">
        <v>1.347</v>
      </c>
      <c r="E930" s="25">
        <v>29630.76</v>
      </c>
      <c r="F930" s="25">
        <v>358459.89</v>
      </c>
      <c r="G930" s="200"/>
      <c r="H930" s="3"/>
      <c r="I930" s="52"/>
      <c r="J930" s="3"/>
      <c r="K930" s="52"/>
      <c r="L930" s="3"/>
      <c r="M930" s="3"/>
      <c r="N930" s="3"/>
      <c r="O930" s="3"/>
      <c r="P930" s="3"/>
    </row>
    <row r="931" spans="1:16" ht="14.4" outlineLevel="1" x14ac:dyDescent="0.3">
      <c r="A931" s="26"/>
      <c r="B931" s="27"/>
      <c r="C931" s="28" t="s">
        <v>1526</v>
      </c>
      <c r="D931" s="28"/>
      <c r="E931" s="28"/>
      <c r="F931" s="29">
        <v>46756.54</v>
      </c>
      <c r="G931" s="200"/>
      <c r="H931" s="3"/>
      <c r="I931" s="52"/>
      <c r="J931" s="3"/>
      <c r="K931" s="52"/>
      <c r="L931" s="3"/>
      <c r="M931" s="3"/>
      <c r="N931" s="3"/>
      <c r="O931" s="3"/>
      <c r="P931" s="3"/>
    </row>
    <row r="932" spans="1:16" ht="14.4" outlineLevel="1" x14ac:dyDescent="0.3">
      <c r="A932" s="26"/>
      <c r="B932" s="27"/>
      <c r="C932" s="28" t="s">
        <v>1527</v>
      </c>
      <c r="D932" s="28"/>
      <c r="E932" s="28"/>
      <c r="F932" s="29">
        <v>27135.49</v>
      </c>
      <c r="G932" s="200"/>
      <c r="H932" s="3"/>
      <c r="I932" s="52"/>
      <c r="J932" s="3"/>
      <c r="K932" s="52"/>
      <c r="L932" s="3"/>
      <c r="M932" s="3"/>
      <c r="N932" s="3"/>
      <c r="O932" s="3"/>
      <c r="P932" s="3"/>
    </row>
    <row r="933" spans="1:16" ht="14.4" outlineLevel="1" x14ac:dyDescent="0.3">
      <c r="A933" s="26"/>
      <c r="B933" s="27"/>
      <c r="C933" s="28" t="s">
        <v>917</v>
      </c>
      <c r="D933" s="28"/>
      <c r="E933" s="28"/>
      <c r="F933" s="29">
        <v>432351.92</v>
      </c>
      <c r="G933" s="200"/>
      <c r="H933" s="3"/>
      <c r="I933" s="52"/>
      <c r="J933" s="3"/>
      <c r="K933" s="52"/>
      <c r="L933" s="3"/>
      <c r="M933" s="3"/>
      <c r="N933" s="3"/>
      <c r="O933" s="3"/>
      <c r="P933" s="3"/>
    </row>
    <row r="934" spans="1:16" ht="33.75" customHeight="1" outlineLevel="1" x14ac:dyDescent="0.3">
      <c r="A934" s="21">
        <v>52</v>
      </c>
      <c r="B934" s="22" t="s">
        <v>1476</v>
      </c>
      <c r="C934" s="23" t="s">
        <v>1477</v>
      </c>
      <c r="D934" s="24">
        <v>-770.48400000000004</v>
      </c>
      <c r="E934" s="25">
        <v>50.19</v>
      </c>
      <c r="F934" s="25">
        <v>-312845.09000000003</v>
      </c>
      <c r="G934" s="200"/>
      <c r="H934" s="3"/>
      <c r="I934" s="52"/>
      <c r="J934" s="3"/>
      <c r="K934" s="52"/>
      <c r="L934" s="3"/>
      <c r="M934" s="3"/>
      <c r="N934" s="3"/>
      <c r="O934" s="3"/>
      <c r="P934" s="3"/>
    </row>
    <row r="935" spans="1:16" ht="45" customHeight="1" outlineLevel="1" x14ac:dyDescent="0.3">
      <c r="A935" s="21">
        <v>53</v>
      </c>
      <c r="B935" s="22" t="s">
        <v>1478</v>
      </c>
      <c r="C935" s="23" t="s">
        <v>1528</v>
      </c>
      <c r="D935" s="24">
        <v>1.347</v>
      </c>
      <c r="E935" s="25">
        <v>7289.2</v>
      </c>
      <c r="F935" s="25">
        <v>84402.6</v>
      </c>
      <c r="G935" s="200"/>
      <c r="H935" s="3"/>
      <c r="I935" s="52"/>
      <c r="J935" s="3"/>
      <c r="K935" s="52"/>
      <c r="L935" s="3"/>
      <c r="M935" s="3"/>
      <c r="N935" s="3"/>
      <c r="O935" s="3"/>
      <c r="P935" s="3"/>
    </row>
    <row r="936" spans="1:16" ht="14.4" outlineLevel="1" x14ac:dyDescent="0.3">
      <c r="A936" s="26"/>
      <c r="B936" s="27"/>
      <c r="C936" s="28" t="s">
        <v>1529</v>
      </c>
      <c r="D936" s="28"/>
      <c r="E936" s="28"/>
      <c r="F936" s="29">
        <v>6830.11</v>
      </c>
      <c r="G936" s="200"/>
      <c r="H936" s="3"/>
      <c r="I936" s="52"/>
      <c r="J936" s="3"/>
      <c r="K936" s="52"/>
      <c r="L936" s="3"/>
      <c r="M936" s="3"/>
      <c r="N936" s="3"/>
      <c r="O936" s="3"/>
      <c r="P936" s="3"/>
    </row>
    <row r="937" spans="1:16" ht="14.4" outlineLevel="1" x14ac:dyDescent="0.3">
      <c r="A937" s="26"/>
      <c r="B937" s="27"/>
      <c r="C937" s="28" t="s">
        <v>1530</v>
      </c>
      <c r="D937" s="28"/>
      <c r="E937" s="28"/>
      <c r="F937" s="29">
        <v>3963.9</v>
      </c>
      <c r="G937" s="200"/>
      <c r="H937" s="3"/>
      <c r="I937" s="52"/>
      <c r="J937" s="3"/>
      <c r="K937" s="52"/>
      <c r="L937" s="3"/>
      <c r="M937" s="3"/>
      <c r="N937" s="3"/>
      <c r="O937" s="3"/>
      <c r="P937" s="3"/>
    </row>
    <row r="938" spans="1:16" ht="14.4" outlineLevel="1" x14ac:dyDescent="0.3">
      <c r="A938" s="26"/>
      <c r="B938" s="27"/>
      <c r="C938" s="28" t="s">
        <v>917</v>
      </c>
      <c r="D938" s="28"/>
      <c r="E938" s="28"/>
      <c r="F938" s="29">
        <v>95196.61</v>
      </c>
      <c r="G938" s="200"/>
      <c r="H938" s="3"/>
      <c r="I938" s="52"/>
      <c r="J938" s="3"/>
      <c r="K938" s="52"/>
      <c r="L938" s="3"/>
      <c r="M938" s="3"/>
      <c r="N938" s="3"/>
      <c r="O938" s="3"/>
      <c r="P938" s="3"/>
    </row>
    <row r="939" spans="1:16" ht="33.75" customHeight="1" outlineLevel="1" x14ac:dyDescent="0.3">
      <c r="A939" s="21">
        <v>54</v>
      </c>
      <c r="B939" s="22" t="s">
        <v>1476</v>
      </c>
      <c r="C939" s="23" t="s">
        <v>1477</v>
      </c>
      <c r="D939" s="24">
        <v>-192.62100000000001</v>
      </c>
      <c r="E939" s="25">
        <v>50.19</v>
      </c>
      <c r="F939" s="25">
        <v>-78211.27</v>
      </c>
      <c r="G939" s="200"/>
      <c r="H939" s="3"/>
      <c r="I939" s="52"/>
      <c r="J939" s="3"/>
      <c r="K939" s="52"/>
      <c r="L939" s="3"/>
      <c r="M939" s="3"/>
      <c r="N939" s="3"/>
      <c r="O939" s="3"/>
      <c r="P939" s="3"/>
    </row>
    <row r="940" spans="1:16" ht="22.5" customHeight="1" outlineLevel="1" x14ac:dyDescent="0.3">
      <c r="A940" s="21">
        <v>55</v>
      </c>
      <c r="B940" s="22" t="s">
        <v>1377</v>
      </c>
      <c r="C940" s="23" t="s">
        <v>1482</v>
      </c>
      <c r="D940" s="24">
        <v>1299.855</v>
      </c>
      <c r="E940" s="25">
        <v>51.97</v>
      </c>
      <c r="F940" s="25">
        <v>566796.14</v>
      </c>
      <c r="G940" s="200"/>
      <c r="H940" s="3"/>
      <c r="I940" s="52"/>
      <c r="J940" s="3"/>
      <c r="K940" s="52"/>
      <c r="L940" s="3"/>
      <c r="M940" s="3"/>
      <c r="N940" s="3"/>
      <c r="O940" s="3"/>
      <c r="P940" s="3"/>
    </row>
    <row r="941" spans="1:16" ht="14.4" outlineLevel="1" x14ac:dyDescent="0.3">
      <c r="A941" s="443" t="s">
        <v>1531</v>
      </c>
      <c r="B941" s="444"/>
      <c r="C941" s="444"/>
      <c r="D941" s="444"/>
      <c r="E941" s="444"/>
      <c r="F941" s="445"/>
      <c r="G941" s="200"/>
      <c r="H941" s="3"/>
      <c r="I941" s="52"/>
      <c r="J941" s="3"/>
      <c r="K941" s="52"/>
      <c r="L941" s="3"/>
      <c r="M941" s="3"/>
      <c r="N941" s="3"/>
      <c r="O941" s="3"/>
      <c r="P941" s="3"/>
    </row>
    <row r="942" spans="1:16" ht="22.5" customHeight="1" outlineLevel="1" x14ac:dyDescent="0.3">
      <c r="A942" s="21">
        <v>56</v>
      </c>
      <c r="B942" s="22" t="s">
        <v>1532</v>
      </c>
      <c r="C942" s="23" t="s">
        <v>1533</v>
      </c>
      <c r="D942" s="24">
        <v>4.1639999999999997</v>
      </c>
      <c r="E942" s="25">
        <v>464.03</v>
      </c>
      <c r="F942" s="25">
        <v>79737.72</v>
      </c>
      <c r="G942" s="200"/>
      <c r="H942" s="3"/>
      <c r="I942" s="52"/>
      <c r="J942" s="3"/>
      <c r="K942" s="52"/>
      <c r="L942" s="3"/>
      <c r="M942" s="3"/>
      <c r="N942" s="3"/>
      <c r="O942" s="3"/>
      <c r="P942" s="3"/>
    </row>
    <row r="943" spans="1:16" ht="14.4" outlineLevel="1" x14ac:dyDescent="0.3">
      <c r="A943" s="26"/>
      <c r="B943" s="27"/>
      <c r="C943" s="28" t="s">
        <v>1534</v>
      </c>
      <c r="D943" s="28"/>
      <c r="E943" s="28"/>
      <c r="F943" s="29">
        <v>87668.46</v>
      </c>
      <c r="G943" s="200"/>
      <c r="H943" s="3"/>
      <c r="I943" s="52"/>
      <c r="J943" s="3"/>
      <c r="K943" s="52"/>
      <c r="L943" s="3"/>
      <c r="M943" s="3"/>
      <c r="N943" s="3"/>
      <c r="O943" s="3"/>
      <c r="P943" s="3"/>
    </row>
    <row r="944" spans="1:16" ht="14.4" outlineLevel="1" x14ac:dyDescent="0.3">
      <c r="A944" s="26"/>
      <c r="B944" s="27"/>
      <c r="C944" s="28" t="s">
        <v>1535</v>
      </c>
      <c r="D944" s="28"/>
      <c r="E944" s="28"/>
      <c r="F944" s="29">
        <v>50879.02</v>
      </c>
      <c r="G944" s="200"/>
      <c r="H944" s="3"/>
      <c r="I944" s="52"/>
      <c r="J944" s="3"/>
      <c r="K944" s="52"/>
      <c r="L944" s="3"/>
      <c r="M944" s="3"/>
      <c r="N944" s="3"/>
      <c r="O944" s="3"/>
      <c r="P944" s="3"/>
    </row>
    <row r="945" spans="1:16" ht="14.4" outlineLevel="1" x14ac:dyDescent="0.3">
      <c r="A945" s="26"/>
      <c r="B945" s="27"/>
      <c r="C945" s="28" t="s">
        <v>917</v>
      </c>
      <c r="D945" s="28"/>
      <c r="E945" s="28"/>
      <c r="F945" s="29">
        <v>218285.2</v>
      </c>
      <c r="G945" s="200"/>
      <c r="H945" s="3"/>
      <c r="I945" s="52"/>
      <c r="J945" s="3"/>
      <c r="K945" s="52"/>
      <c r="L945" s="3"/>
      <c r="M945" s="3"/>
      <c r="N945" s="3"/>
      <c r="O945" s="3"/>
      <c r="P945" s="3"/>
    </row>
    <row r="946" spans="1:16" ht="22.5" customHeight="1" outlineLevel="1" x14ac:dyDescent="0.3">
      <c r="A946" s="21">
        <v>57</v>
      </c>
      <c r="B946" s="22" t="s">
        <v>1536</v>
      </c>
      <c r="C946" s="23" t="s">
        <v>1537</v>
      </c>
      <c r="D946" s="30">
        <v>8.49</v>
      </c>
      <c r="E946" s="25">
        <v>600</v>
      </c>
      <c r="F946" s="25">
        <v>43299</v>
      </c>
      <c r="G946" s="200"/>
      <c r="H946" s="3"/>
      <c r="I946" s="52"/>
      <c r="J946" s="3"/>
      <c r="K946" s="52"/>
      <c r="L946" s="3"/>
      <c r="M946" s="3"/>
      <c r="N946" s="3"/>
      <c r="O946" s="3"/>
      <c r="P946" s="3"/>
    </row>
    <row r="947" spans="1:16" ht="33.75" customHeight="1" outlineLevel="1" x14ac:dyDescent="0.3">
      <c r="A947" s="21">
        <v>58</v>
      </c>
      <c r="B947" s="22" t="s">
        <v>1538</v>
      </c>
      <c r="C947" s="23" t="s">
        <v>1539</v>
      </c>
      <c r="D947" s="24">
        <v>4.1639999999999997</v>
      </c>
      <c r="E947" s="25">
        <v>242.34</v>
      </c>
      <c r="F947" s="25">
        <v>28516.79</v>
      </c>
      <c r="G947" s="200"/>
      <c r="H947" s="3"/>
      <c r="I947" s="52"/>
      <c r="J947" s="3"/>
      <c r="K947" s="52"/>
      <c r="L947" s="3"/>
      <c r="M947" s="3"/>
      <c r="N947" s="3"/>
      <c r="O947" s="3"/>
      <c r="P947" s="3"/>
    </row>
    <row r="948" spans="1:16" ht="14.4" outlineLevel="1" x14ac:dyDescent="0.3">
      <c r="A948" s="26"/>
      <c r="B948" s="27"/>
      <c r="C948" s="28" t="s">
        <v>1540</v>
      </c>
      <c r="D948" s="28"/>
      <c r="E948" s="28"/>
      <c r="F948" s="29">
        <v>28705.07</v>
      </c>
      <c r="G948" s="200"/>
      <c r="H948" s="3"/>
      <c r="I948" s="52"/>
      <c r="J948" s="3"/>
      <c r="K948" s="52"/>
      <c r="L948" s="3"/>
      <c r="M948" s="3"/>
      <c r="N948" s="3"/>
      <c r="O948" s="3"/>
      <c r="P948" s="3"/>
    </row>
    <row r="949" spans="1:16" ht="14.4" outlineLevel="1" x14ac:dyDescent="0.3">
      <c r="A949" s="26"/>
      <c r="B949" s="27"/>
      <c r="C949" s="28" t="s">
        <v>1541</v>
      </c>
      <c r="D949" s="28"/>
      <c r="E949" s="28"/>
      <c r="F949" s="29">
        <v>16659.189999999999</v>
      </c>
      <c r="G949" s="200"/>
      <c r="H949" s="3"/>
      <c r="I949" s="52"/>
      <c r="J949" s="3"/>
      <c r="K949" s="52"/>
      <c r="L949" s="3"/>
      <c r="M949" s="3"/>
      <c r="N949" s="3"/>
      <c r="O949" s="3"/>
      <c r="P949" s="3"/>
    </row>
    <row r="950" spans="1:16" ht="14.4" outlineLevel="1" x14ac:dyDescent="0.3">
      <c r="A950" s="26"/>
      <c r="B950" s="27"/>
      <c r="C950" s="28" t="s">
        <v>917</v>
      </c>
      <c r="D950" s="28"/>
      <c r="E950" s="28"/>
      <c r="F950" s="29">
        <v>73881.05</v>
      </c>
      <c r="G950" s="200"/>
      <c r="H950" s="3"/>
      <c r="I950" s="52"/>
      <c r="J950" s="3"/>
      <c r="K950" s="52"/>
      <c r="L950" s="3"/>
      <c r="M950" s="3"/>
      <c r="N950" s="3"/>
      <c r="O950" s="3"/>
      <c r="P950" s="3"/>
    </row>
    <row r="951" spans="1:16" ht="22.5" customHeight="1" outlineLevel="1" x14ac:dyDescent="0.3">
      <c r="A951" s="21">
        <v>59</v>
      </c>
      <c r="B951" s="22" t="s">
        <v>1536</v>
      </c>
      <c r="C951" s="23" t="s">
        <v>1537</v>
      </c>
      <c r="D951" s="30">
        <v>31.85</v>
      </c>
      <c r="E951" s="25">
        <v>600</v>
      </c>
      <c r="F951" s="25">
        <v>162435</v>
      </c>
      <c r="G951" s="200"/>
      <c r="H951" s="3"/>
      <c r="I951" s="52"/>
      <c r="J951" s="3"/>
      <c r="K951" s="52"/>
      <c r="L951" s="3"/>
      <c r="M951" s="3"/>
      <c r="N951" s="3"/>
      <c r="O951" s="3"/>
      <c r="P951" s="3"/>
    </row>
    <row r="952" spans="1:16" ht="22.5" customHeight="1" outlineLevel="1" x14ac:dyDescent="0.3">
      <c r="A952" s="21">
        <v>60</v>
      </c>
      <c r="B952" s="22" t="s">
        <v>1389</v>
      </c>
      <c r="C952" s="23" t="s">
        <v>1390</v>
      </c>
      <c r="D952" s="24">
        <v>0.83299999999999996</v>
      </c>
      <c r="E952" s="25">
        <v>473.11</v>
      </c>
      <c r="F952" s="25">
        <v>7903.83</v>
      </c>
      <c r="G952" s="200"/>
      <c r="H952" s="3"/>
      <c r="I952" s="52"/>
      <c r="J952" s="3"/>
      <c r="K952" s="52"/>
      <c r="L952" s="3"/>
      <c r="M952" s="3"/>
      <c r="N952" s="3"/>
      <c r="O952" s="3"/>
      <c r="P952" s="3"/>
    </row>
    <row r="953" spans="1:16" ht="14.4" outlineLevel="1" x14ac:dyDescent="0.3">
      <c r="A953" s="26"/>
      <c r="B953" s="27"/>
      <c r="C953" s="28" t="s">
        <v>1542</v>
      </c>
      <c r="D953" s="28"/>
      <c r="E953" s="28"/>
      <c r="F953" s="29">
        <v>5699.03</v>
      </c>
      <c r="G953" s="200"/>
      <c r="H953" s="3"/>
      <c r="I953" s="52"/>
      <c r="J953" s="3"/>
      <c r="K953" s="52"/>
      <c r="L953" s="3"/>
      <c r="M953" s="3"/>
      <c r="N953" s="3"/>
      <c r="O953" s="3"/>
      <c r="P953" s="3"/>
    </row>
    <row r="954" spans="1:16" ht="14.4" outlineLevel="1" x14ac:dyDescent="0.3">
      <c r="A954" s="26"/>
      <c r="B954" s="27"/>
      <c r="C954" s="28" t="s">
        <v>1543</v>
      </c>
      <c r="D954" s="28"/>
      <c r="E954" s="28"/>
      <c r="F954" s="29">
        <v>3240.62</v>
      </c>
      <c r="G954" s="200"/>
      <c r="H954" s="3"/>
      <c r="I954" s="52"/>
      <c r="J954" s="3"/>
      <c r="K954" s="52"/>
      <c r="L954" s="3"/>
      <c r="M954" s="3"/>
      <c r="N954" s="3"/>
      <c r="O954" s="3"/>
      <c r="P954" s="3"/>
    </row>
    <row r="955" spans="1:16" ht="14.4" outlineLevel="1" x14ac:dyDescent="0.3">
      <c r="A955" s="26"/>
      <c r="B955" s="27"/>
      <c r="C955" s="28" t="s">
        <v>917</v>
      </c>
      <c r="D955" s="28"/>
      <c r="E955" s="28"/>
      <c r="F955" s="29">
        <v>16843.48</v>
      </c>
      <c r="G955" s="200"/>
      <c r="H955" s="3"/>
      <c r="I955" s="52"/>
      <c r="J955" s="3"/>
      <c r="K955" s="52"/>
      <c r="L955" s="3"/>
      <c r="M955" s="3"/>
      <c r="N955" s="3"/>
      <c r="O955" s="3"/>
      <c r="P955" s="3"/>
    </row>
    <row r="956" spans="1:16" ht="33.75" customHeight="1" outlineLevel="1" x14ac:dyDescent="0.3">
      <c r="A956" s="21">
        <v>61</v>
      </c>
      <c r="B956" s="22" t="s">
        <v>944</v>
      </c>
      <c r="C956" s="23" t="s">
        <v>1544</v>
      </c>
      <c r="D956" s="30">
        <v>0.24</v>
      </c>
      <c r="E956" s="25">
        <v>8817.17</v>
      </c>
      <c r="F956" s="25">
        <v>41179.71</v>
      </c>
      <c r="G956" s="200"/>
      <c r="H956" s="3"/>
      <c r="I956" s="52"/>
      <c r="J956" s="3"/>
      <c r="K956" s="52"/>
      <c r="L956" s="3"/>
      <c r="M956" s="3"/>
      <c r="N956" s="3"/>
      <c r="O956" s="3"/>
      <c r="P956" s="3"/>
    </row>
    <row r="957" spans="1:16" ht="22.5" customHeight="1" outlineLevel="1" x14ac:dyDescent="0.3">
      <c r="A957" s="21">
        <v>62</v>
      </c>
      <c r="B957" s="22" t="s">
        <v>1545</v>
      </c>
      <c r="C957" s="23" t="s">
        <v>1546</v>
      </c>
      <c r="D957" s="24">
        <v>4.2690000000000001</v>
      </c>
      <c r="E957" s="25">
        <v>2929.74</v>
      </c>
      <c r="F957" s="25">
        <v>557276.79</v>
      </c>
      <c r="G957" s="200"/>
      <c r="H957" s="3"/>
      <c r="I957" s="52"/>
      <c r="J957" s="3"/>
      <c r="K957" s="52"/>
      <c r="L957" s="3"/>
      <c r="M957" s="3"/>
      <c r="N957" s="3"/>
      <c r="O957" s="3"/>
      <c r="P957" s="3"/>
    </row>
    <row r="958" spans="1:16" ht="14.4" outlineLevel="1" x14ac:dyDescent="0.3">
      <c r="A958" s="26"/>
      <c r="B958" s="27"/>
      <c r="C958" s="28" t="s">
        <v>1547</v>
      </c>
      <c r="D958" s="28"/>
      <c r="E958" s="28"/>
      <c r="F958" s="29">
        <v>618159.9</v>
      </c>
      <c r="G958" s="200"/>
      <c r="H958" s="3"/>
      <c r="I958" s="52"/>
      <c r="J958" s="3"/>
      <c r="K958" s="52"/>
      <c r="L958" s="3"/>
      <c r="M958" s="3"/>
      <c r="N958" s="3"/>
      <c r="O958" s="3"/>
      <c r="P958" s="3"/>
    </row>
    <row r="959" spans="1:16" ht="14.4" outlineLevel="1" x14ac:dyDescent="0.3">
      <c r="A959" s="26"/>
      <c r="B959" s="27"/>
      <c r="C959" s="28" t="s">
        <v>1548</v>
      </c>
      <c r="D959" s="28"/>
      <c r="E959" s="28"/>
      <c r="F959" s="29">
        <v>358753.51</v>
      </c>
      <c r="G959" s="200"/>
      <c r="H959" s="3"/>
      <c r="I959" s="52"/>
      <c r="J959" s="3"/>
      <c r="K959" s="52"/>
      <c r="L959" s="3"/>
      <c r="M959" s="3"/>
      <c r="N959" s="3"/>
      <c r="O959" s="3"/>
      <c r="P959" s="3"/>
    </row>
    <row r="960" spans="1:16" ht="14.4" outlineLevel="1" x14ac:dyDescent="0.3">
      <c r="A960" s="26"/>
      <c r="B960" s="27"/>
      <c r="C960" s="28" t="s">
        <v>917</v>
      </c>
      <c r="D960" s="28"/>
      <c r="E960" s="28"/>
      <c r="F960" s="29">
        <v>1534190.2</v>
      </c>
      <c r="G960" s="200"/>
      <c r="H960" s="3"/>
      <c r="I960" s="52"/>
      <c r="J960" s="3"/>
      <c r="K960" s="52"/>
      <c r="L960" s="3"/>
      <c r="M960" s="3"/>
      <c r="N960" s="3"/>
      <c r="O960" s="3"/>
      <c r="P960" s="3"/>
    </row>
    <row r="961" spans="1:16" ht="22.5" customHeight="1" outlineLevel="1" x14ac:dyDescent="0.3">
      <c r="A961" s="21">
        <v>63</v>
      </c>
      <c r="B961" s="22" t="s">
        <v>1549</v>
      </c>
      <c r="C961" s="23" t="s">
        <v>1550</v>
      </c>
      <c r="D961" s="24">
        <v>68.304000000000002</v>
      </c>
      <c r="E961" s="25">
        <v>21.77</v>
      </c>
      <c r="F961" s="25">
        <v>13576.11</v>
      </c>
      <c r="G961" s="200"/>
      <c r="H961" s="3"/>
      <c r="I961" s="52"/>
      <c r="J961" s="3"/>
      <c r="K961" s="52"/>
      <c r="L961" s="3"/>
      <c r="M961" s="3"/>
      <c r="N961" s="3"/>
      <c r="O961" s="3"/>
      <c r="P961" s="3"/>
    </row>
    <row r="962" spans="1:16" ht="33.75" customHeight="1" outlineLevel="1" x14ac:dyDescent="0.3">
      <c r="A962" s="21">
        <v>64</v>
      </c>
      <c r="B962" s="22" t="s">
        <v>1551</v>
      </c>
      <c r="C962" s="23" t="s">
        <v>1552</v>
      </c>
      <c r="D962" s="43">
        <v>-3.8420999999999997E-2</v>
      </c>
      <c r="E962" s="25">
        <v>6513</v>
      </c>
      <c r="F962" s="25">
        <v>-4947.17</v>
      </c>
      <c r="G962" s="200"/>
      <c r="H962" s="3"/>
      <c r="I962" s="52"/>
      <c r="J962" s="3"/>
      <c r="K962" s="52"/>
      <c r="L962" s="3"/>
      <c r="M962" s="3"/>
      <c r="N962" s="3"/>
      <c r="O962" s="3"/>
      <c r="P962" s="3"/>
    </row>
    <row r="963" spans="1:16" ht="33.75" customHeight="1" outlineLevel="1" x14ac:dyDescent="0.3">
      <c r="A963" s="21">
        <v>65</v>
      </c>
      <c r="B963" s="22" t="s">
        <v>1377</v>
      </c>
      <c r="C963" s="23" t="s">
        <v>1553</v>
      </c>
      <c r="D963" s="24">
        <v>123.801</v>
      </c>
      <c r="E963" s="25">
        <v>152.19999999999999</v>
      </c>
      <c r="F963" s="25">
        <v>158083.47</v>
      </c>
      <c r="G963" s="200"/>
      <c r="H963" s="3"/>
      <c r="I963" s="52"/>
      <c r="J963" s="3"/>
      <c r="K963" s="52"/>
      <c r="L963" s="3"/>
      <c r="M963" s="3"/>
      <c r="N963" s="3"/>
      <c r="O963" s="3"/>
      <c r="P963" s="3"/>
    </row>
    <row r="964" spans="1:16" ht="33.75" customHeight="1" outlineLevel="1" x14ac:dyDescent="0.3">
      <c r="A964" s="21">
        <v>66</v>
      </c>
      <c r="B964" s="22" t="s">
        <v>1554</v>
      </c>
      <c r="C964" s="23" t="s">
        <v>1555</v>
      </c>
      <c r="D964" s="30">
        <v>435.44</v>
      </c>
      <c r="E964" s="25">
        <v>201.9</v>
      </c>
      <c r="F964" s="25">
        <v>471226.2</v>
      </c>
      <c r="G964" s="200"/>
      <c r="H964" s="3"/>
      <c r="I964" s="52"/>
      <c r="J964" s="3"/>
      <c r="K964" s="52"/>
      <c r="L964" s="3"/>
      <c r="M964" s="3"/>
      <c r="N964" s="3"/>
      <c r="O964" s="3"/>
      <c r="P964" s="3"/>
    </row>
    <row r="965" spans="1:16" ht="22.5" customHeight="1" outlineLevel="1" x14ac:dyDescent="0.3">
      <c r="A965" s="21">
        <v>67</v>
      </c>
      <c r="B965" s="22" t="s">
        <v>1556</v>
      </c>
      <c r="C965" s="23" t="s">
        <v>1557</v>
      </c>
      <c r="D965" s="32">
        <v>5122.8</v>
      </c>
      <c r="E965" s="25">
        <v>2.82</v>
      </c>
      <c r="F965" s="25">
        <v>186501.68</v>
      </c>
      <c r="G965" s="200"/>
      <c r="H965" s="3"/>
      <c r="I965" s="52"/>
      <c r="J965" s="3"/>
      <c r="K965" s="52"/>
      <c r="L965" s="3"/>
      <c r="M965" s="3"/>
      <c r="N965" s="3"/>
      <c r="O965" s="3"/>
      <c r="P965" s="3"/>
    </row>
    <row r="966" spans="1:16" ht="22.5" customHeight="1" outlineLevel="1" x14ac:dyDescent="0.3">
      <c r="A966" s="21">
        <v>68</v>
      </c>
      <c r="B966" s="22" t="s">
        <v>1558</v>
      </c>
      <c r="C966" s="23" t="s">
        <v>1559</v>
      </c>
      <c r="D966" s="24">
        <v>4.2999999999999997E-2</v>
      </c>
      <c r="E966" s="25">
        <v>2500</v>
      </c>
      <c r="F966" s="25">
        <v>792.28</v>
      </c>
      <c r="G966" s="200"/>
      <c r="H966" s="3"/>
      <c r="I966" s="52"/>
      <c r="J966" s="3"/>
      <c r="K966" s="52"/>
      <c r="L966" s="3"/>
      <c r="M966" s="3"/>
      <c r="N966" s="3"/>
      <c r="O966" s="3"/>
      <c r="P966" s="3"/>
    </row>
    <row r="967" spans="1:16" ht="14.4" outlineLevel="1" x14ac:dyDescent="0.3">
      <c r="A967" s="443" t="s">
        <v>1560</v>
      </c>
      <c r="B967" s="444"/>
      <c r="C967" s="444"/>
      <c r="D967" s="444"/>
      <c r="E967" s="444"/>
      <c r="F967" s="445"/>
      <c r="G967" s="200"/>
      <c r="H967" s="3"/>
      <c r="I967" s="52"/>
      <c r="J967" s="3"/>
      <c r="K967" s="52"/>
      <c r="L967" s="3"/>
      <c r="M967" s="3"/>
      <c r="N967" s="3"/>
      <c r="O967" s="3"/>
      <c r="P967" s="3"/>
    </row>
    <row r="968" spans="1:16" ht="33.75" customHeight="1" outlineLevel="1" x14ac:dyDescent="0.3">
      <c r="A968" s="21">
        <v>69</v>
      </c>
      <c r="B968" s="22" t="s">
        <v>1561</v>
      </c>
      <c r="C968" s="23" t="s">
        <v>1562</v>
      </c>
      <c r="D968" s="33">
        <v>1.9800000000000002E-2</v>
      </c>
      <c r="E968" s="25">
        <v>6064.11</v>
      </c>
      <c r="F968" s="25">
        <v>5340.4</v>
      </c>
      <c r="G968" s="200"/>
      <c r="H968" s="3"/>
      <c r="I968" s="52"/>
      <c r="J968" s="3"/>
      <c r="K968" s="52"/>
      <c r="L968" s="3"/>
      <c r="M968" s="3"/>
      <c r="N968" s="3"/>
      <c r="O968" s="3"/>
      <c r="P968" s="3"/>
    </row>
    <row r="969" spans="1:16" ht="14.4" outlineLevel="1" x14ac:dyDescent="0.3">
      <c r="A969" s="26"/>
      <c r="B969" s="27"/>
      <c r="C969" s="28" t="s">
        <v>1563</v>
      </c>
      <c r="D969" s="28"/>
      <c r="E969" s="28"/>
      <c r="F969" s="29">
        <v>4948.4399999999996</v>
      </c>
      <c r="G969" s="200"/>
      <c r="H969" s="3"/>
      <c r="I969" s="52"/>
      <c r="J969" s="3"/>
      <c r="K969" s="52"/>
      <c r="L969" s="3"/>
      <c r="M969" s="3"/>
      <c r="N969" s="3"/>
      <c r="O969" s="3"/>
      <c r="P969" s="3"/>
    </row>
    <row r="970" spans="1:16" ht="14.4" outlineLevel="1" x14ac:dyDescent="0.3">
      <c r="A970" s="26"/>
      <c r="B970" s="27"/>
      <c r="C970" s="28" t="s">
        <v>1564</v>
      </c>
      <c r="D970" s="28"/>
      <c r="E970" s="28"/>
      <c r="F970" s="29">
        <v>3298.96</v>
      </c>
      <c r="G970" s="200"/>
      <c r="H970" s="3"/>
      <c r="I970" s="52"/>
      <c r="J970" s="3"/>
      <c r="K970" s="52"/>
      <c r="L970" s="3"/>
      <c r="M970" s="3"/>
      <c r="N970" s="3"/>
      <c r="O970" s="3"/>
      <c r="P970" s="3"/>
    </row>
    <row r="971" spans="1:16" ht="14.4" outlineLevel="1" x14ac:dyDescent="0.3">
      <c r="A971" s="26"/>
      <c r="B971" s="27"/>
      <c r="C971" s="28" t="s">
        <v>917</v>
      </c>
      <c r="D971" s="28"/>
      <c r="E971" s="28"/>
      <c r="F971" s="29">
        <v>13587.8</v>
      </c>
      <c r="G971" s="200"/>
      <c r="H971" s="3"/>
      <c r="I971" s="52"/>
      <c r="J971" s="3"/>
      <c r="K971" s="52"/>
      <c r="L971" s="3"/>
      <c r="M971" s="3"/>
      <c r="N971" s="3"/>
      <c r="O971" s="3"/>
      <c r="P971" s="3"/>
    </row>
    <row r="972" spans="1:16" ht="22.5" customHeight="1" outlineLevel="1" x14ac:dyDescent="0.3">
      <c r="A972" s="21">
        <v>70</v>
      </c>
      <c r="B972" s="22" t="s">
        <v>1377</v>
      </c>
      <c r="C972" s="23" t="s">
        <v>1565</v>
      </c>
      <c r="D972" s="31">
        <v>22</v>
      </c>
      <c r="E972" s="25">
        <v>747.5</v>
      </c>
      <c r="F972" s="25">
        <v>137973.03</v>
      </c>
      <c r="G972" s="200"/>
      <c r="H972" s="3"/>
      <c r="I972" s="52"/>
      <c r="J972" s="3"/>
      <c r="K972" s="52"/>
      <c r="L972" s="3"/>
      <c r="M972" s="3"/>
      <c r="N972" s="3"/>
      <c r="O972" s="3"/>
      <c r="P972" s="3"/>
    </row>
    <row r="973" spans="1:16" ht="15" customHeight="1" outlineLevel="1" x14ac:dyDescent="0.3">
      <c r="A973" s="435" t="s">
        <v>1007</v>
      </c>
      <c r="B973" s="436"/>
      <c r="C973" s="436"/>
      <c r="D973" s="436"/>
      <c r="E973" s="437"/>
      <c r="F973" s="36">
        <v>16377495.880000001</v>
      </c>
      <c r="G973" s="200"/>
      <c r="H973" s="3"/>
      <c r="I973" s="52"/>
      <c r="J973" s="3"/>
      <c r="K973" s="52"/>
      <c r="L973" s="3"/>
      <c r="M973" s="3"/>
      <c r="N973" s="3"/>
      <c r="O973" s="3"/>
      <c r="P973" s="3"/>
    </row>
    <row r="974" spans="1:16" ht="14.4" outlineLevel="1" x14ac:dyDescent="0.3">
      <c r="A974" s="435" t="s">
        <v>1008</v>
      </c>
      <c r="B974" s="436"/>
      <c r="C974" s="436"/>
      <c r="D974" s="436"/>
      <c r="E974" s="437"/>
      <c r="F974" s="36">
        <v>2447145.25</v>
      </c>
      <c r="G974" s="200"/>
      <c r="H974" s="3"/>
      <c r="I974" s="52"/>
      <c r="J974" s="3"/>
      <c r="K974" s="52"/>
      <c r="L974" s="3"/>
      <c r="M974" s="3"/>
      <c r="N974" s="3"/>
      <c r="O974" s="3"/>
      <c r="P974" s="3"/>
    </row>
    <row r="975" spans="1:16" ht="14.4" outlineLevel="1" x14ac:dyDescent="0.3">
      <c r="A975" s="435" t="s">
        <v>1009</v>
      </c>
      <c r="B975" s="436"/>
      <c r="C975" s="436"/>
      <c r="D975" s="436"/>
      <c r="E975" s="437"/>
      <c r="F975" s="36">
        <v>1419975.07</v>
      </c>
      <c r="G975" s="200"/>
      <c r="H975" s="3"/>
      <c r="I975" s="52"/>
      <c r="J975" s="3"/>
      <c r="K975" s="52"/>
      <c r="L975" s="3"/>
      <c r="M975" s="3"/>
      <c r="N975" s="3"/>
      <c r="O975" s="3"/>
      <c r="P975" s="3"/>
    </row>
    <row r="976" spans="1:16" ht="15" customHeight="1" outlineLevel="1" x14ac:dyDescent="0.3">
      <c r="A976" s="435" t="s">
        <v>1566</v>
      </c>
      <c r="B976" s="436"/>
      <c r="C976" s="436"/>
      <c r="D976" s="436"/>
      <c r="E976" s="437"/>
      <c r="F976" s="36">
        <v>20244616.199999999</v>
      </c>
      <c r="G976" s="200"/>
      <c r="H976" s="3"/>
      <c r="I976" s="52"/>
      <c r="J976" s="3"/>
      <c r="K976" s="52"/>
      <c r="L976" s="3"/>
      <c r="M976" s="3"/>
      <c r="N976" s="3"/>
      <c r="O976" s="3"/>
      <c r="P976" s="3"/>
    </row>
    <row r="977" spans="1:16" ht="15" customHeight="1" outlineLevel="1" x14ac:dyDescent="0.3">
      <c r="A977" s="432" t="s">
        <v>1567</v>
      </c>
      <c r="B977" s="433"/>
      <c r="C977" s="433"/>
      <c r="D977" s="433"/>
      <c r="E977" s="433"/>
      <c r="F977" s="434"/>
      <c r="G977" s="200"/>
      <c r="H977" s="3"/>
      <c r="I977" s="52"/>
      <c r="J977" s="3"/>
      <c r="K977" s="52"/>
      <c r="L977" s="3"/>
      <c r="M977" s="3"/>
      <c r="N977" s="3"/>
      <c r="O977" s="3"/>
      <c r="P977" s="3"/>
    </row>
    <row r="978" spans="1:16" ht="14.4" outlineLevel="1" x14ac:dyDescent="0.3">
      <c r="A978" s="443" t="s">
        <v>1568</v>
      </c>
      <c r="B978" s="444"/>
      <c r="C978" s="444"/>
      <c r="D978" s="444"/>
      <c r="E978" s="444"/>
      <c r="F978" s="445"/>
      <c r="G978" s="200"/>
      <c r="H978" s="3"/>
      <c r="I978" s="52"/>
      <c r="J978" s="3"/>
      <c r="K978" s="52"/>
      <c r="L978" s="3"/>
      <c r="M978" s="3"/>
      <c r="N978" s="3"/>
      <c r="O978" s="3"/>
      <c r="P978" s="3"/>
    </row>
    <row r="979" spans="1:16" ht="14.4" outlineLevel="1" x14ac:dyDescent="0.3">
      <c r="A979" s="443" t="s">
        <v>1569</v>
      </c>
      <c r="B979" s="444"/>
      <c r="C979" s="444"/>
      <c r="D979" s="444"/>
      <c r="E979" s="444"/>
      <c r="F979" s="445"/>
      <c r="G979" s="200"/>
      <c r="H979" s="3"/>
      <c r="I979" s="52"/>
      <c r="J979" s="3"/>
      <c r="K979" s="52"/>
      <c r="L979" s="3"/>
      <c r="M979" s="3"/>
      <c r="N979" s="3"/>
      <c r="O979" s="3"/>
      <c r="P979" s="3"/>
    </row>
    <row r="980" spans="1:16" ht="45" customHeight="1" outlineLevel="1" x14ac:dyDescent="0.3">
      <c r="A980" s="21">
        <v>71</v>
      </c>
      <c r="B980" s="22" t="s">
        <v>1570</v>
      </c>
      <c r="C980" s="23" t="s">
        <v>1571</v>
      </c>
      <c r="D980" s="32">
        <v>5.9</v>
      </c>
      <c r="E980" s="25">
        <v>83.8</v>
      </c>
      <c r="F980" s="25">
        <v>22201.01</v>
      </c>
      <c r="G980" s="200"/>
      <c r="H980" s="3"/>
      <c r="I980" s="52"/>
      <c r="J980" s="3"/>
      <c r="K980" s="52"/>
      <c r="L980" s="3"/>
      <c r="M980" s="3"/>
      <c r="N980" s="3"/>
      <c r="O980" s="3"/>
      <c r="P980" s="3"/>
    </row>
    <row r="981" spans="1:16" ht="14.4" outlineLevel="1" x14ac:dyDescent="0.3">
      <c r="A981" s="26"/>
      <c r="B981" s="27"/>
      <c r="C981" s="28" t="s">
        <v>1572</v>
      </c>
      <c r="D981" s="28"/>
      <c r="E981" s="28"/>
      <c r="F981" s="29">
        <v>22844.17</v>
      </c>
      <c r="G981" s="200"/>
      <c r="H981" s="3"/>
      <c r="I981" s="52"/>
      <c r="J981" s="3"/>
      <c r="K981" s="52"/>
      <c r="L981" s="3"/>
      <c r="M981" s="3"/>
      <c r="N981" s="3"/>
      <c r="O981" s="3"/>
      <c r="P981" s="3"/>
    </row>
    <row r="982" spans="1:16" ht="14.4" outlineLevel="1" x14ac:dyDescent="0.3">
      <c r="A982" s="26"/>
      <c r="B982" s="27"/>
      <c r="C982" s="28" t="s">
        <v>1573</v>
      </c>
      <c r="D982" s="28"/>
      <c r="E982" s="28"/>
      <c r="F982" s="29">
        <v>13085.5</v>
      </c>
      <c r="G982" s="200"/>
      <c r="H982" s="3"/>
      <c r="I982" s="52"/>
      <c r="J982" s="3"/>
      <c r="K982" s="52"/>
      <c r="L982" s="3"/>
      <c r="M982" s="3"/>
      <c r="N982" s="3"/>
      <c r="O982" s="3"/>
      <c r="P982" s="3"/>
    </row>
    <row r="983" spans="1:16" ht="14.4" outlineLevel="1" x14ac:dyDescent="0.3">
      <c r="A983" s="26"/>
      <c r="B983" s="27"/>
      <c r="C983" s="28" t="s">
        <v>917</v>
      </c>
      <c r="D983" s="28"/>
      <c r="E983" s="28"/>
      <c r="F983" s="29">
        <v>58130.68</v>
      </c>
      <c r="G983" s="200"/>
      <c r="H983" s="3"/>
      <c r="I983" s="52"/>
      <c r="J983" s="3"/>
      <c r="K983" s="52"/>
      <c r="L983" s="3"/>
      <c r="M983" s="3"/>
      <c r="N983" s="3"/>
      <c r="O983" s="3"/>
      <c r="P983" s="3"/>
    </row>
    <row r="984" spans="1:16" ht="22.5" customHeight="1" outlineLevel="1" x14ac:dyDescent="0.3">
      <c r="A984" s="21">
        <v>72</v>
      </c>
      <c r="B984" s="22" t="s">
        <v>1377</v>
      </c>
      <c r="C984" s="23" t="s">
        <v>1574</v>
      </c>
      <c r="D984" s="31">
        <v>118</v>
      </c>
      <c r="E984" s="25">
        <v>107.47</v>
      </c>
      <c r="F984" s="25">
        <v>106394.79</v>
      </c>
      <c r="G984" s="200"/>
      <c r="H984" s="3"/>
      <c r="I984" s="52"/>
      <c r="J984" s="3"/>
      <c r="K984" s="52"/>
      <c r="L984" s="3"/>
      <c r="M984" s="3"/>
      <c r="N984" s="3"/>
      <c r="O984" s="3"/>
      <c r="P984" s="3"/>
    </row>
    <row r="985" spans="1:16" ht="15" customHeight="1" outlineLevel="1" x14ac:dyDescent="0.3">
      <c r="A985" s="443" t="s">
        <v>1575</v>
      </c>
      <c r="B985" s="444"/>
      <c r="C985" s="444"/>
      <c r="D985" s="444"/>
      <c r="E985" s="444"/>
      <c r="F985" s="445"/>
      <c r="G985" s="200"/>
      <c r="H985" s="3"/>
      <c r="I985" s="52"/>
      <c r="J985" s="3"/>
      <c r="K985" s="52"/>
      <c r="L985" s="3"/>
      <c r="M985" s="3"/>
      <c r="N985" s="3"/>
      <c r="O985" s="3"/>
      <c r="P985" s="3"/>
    </row>
    <row r="986" spans="1:16" ht="45" customHeight="1" outlineLevel="1" x14ac:dyDescent="0.3">
      <c r="A986" s="21">
        <v>73</v>
      </c>
      <c r="B986" s="22" t="s">
        <v>1570</v>
      </c>
      <c r="C986" s="23" t="s">
        <v>1571</v>
      </c>
      <c r="D986" s="30">
        <v>5.85</v>
      </c>
      <c r="E986" s="25">
        <v>83.8</v>
      </c>
      <c r="F986" s="25">
        <v>22012.86</v>
      </c>
      <c r="G986" s="200"/>
      <c r="H986" s="3"/>
      <c r="I986" s="52"/>
      <c r="J986" s="3"/>
      <c r="K986" s="52"/>
      <c r="L986" s="3"/>
      <c r="M986" s="3"/>
      <c r="N986" s="3"/>
      <c r="O986" s="3"/>
      <c r="P986" s="3"/>
    </row>
    <row r="987" spans="1:16" ht="14.4" outlineLevel="1" x14ac:dyDescent="0.3">
      <c r="A987" s="26"/>
      <c r="B987" s="27"/>
      <c r="C987" s="28" t="s">
        <v>1576</v>
      </c>
      <c r="D987" s="28"/>
      <c r="E987" s="28"/>
      <c r="F987" s="29">
        <v>22650.58</v>
      </c>
      <c r="G987" s="200"/>
      <c r="H987" s="3"/>
      <c r="I987" s="52"/>
      <c r="J987" s="3"/>
      <c r="K987" s="52"/>
      <c r="L987" s="3"/>
      <c r="M987" s="3"/>
      <c r="N987" s="3"/>
      <c r="O987" s="3"/>
      <c r="P987" s="3"/>
    </row>
    <row r="988" spans="1:16" ht="14.4" outlineLevel="1" x14ac:dyDescent="0.3">
      <c r="A988" s="26"/>
      <c r="B988" s="27"/>
      <c r="C988" s="28" t="s">
        <v>1577</v>
      </c>
      <c r="D988" s="28"/>
      <c r="E988" s="28"/>
      <c r="F988" s="29">
        <v>12974.6</v>
      </c>
      <c r="G988" s="200"/>
      <c r="H988" s="3"/>
      <c r="I988" s="52"/>
      <c r="J988" s="3"/>
      <c r="K988" s="52"/>
      <c r="L988" s="3"/>
      <c r="M988" s="3"/>
      <c r="N988" s="3"/>
      <c r="O988" s="3"/>
      <c r="P988" s="3"/>
    </row>
    <row r="989" spans="1:16" ht="14.4" outlineLevel="1" x14ac:dyDescent="0.3">
      <c r="A989" s="26"/>
      <c r="B989" s="27"/>
      <c r="C989" s="28" t="s">
        <v>917</v>
      </c>
      <c r="D989" s="28"/>
      <c r="E989" s="28"/>
      <c r="F989" s="29">
        <v>57638.04</v>
      </c>
      <c r="G989" s="200"/>
      <c r="H989" s="3"/>
      <c r="I989" s="52"/>
      <c r="J989" s="3"/>
      <c r="K989" s="52"/>
      <c r="L989" s="3"/>
      <c r="M989" s="3"/>
      <c r="N989" s="3"/>
      <c r="O989" s="3"/>
      <c r="P989" s="3"/>
    </row>
    <row r="990" spans="1:16" ht="22.5" customHeight="1" outlineLevel="1" x14ac:dyDescent="0.3">
      <c r="A990" s="21">
        <v>74</v>
      </c>
      <c r="B990" s="22" t="s">
        <v>1377</v>
      </c>
      <c r="C990" s="23" t="s">
        <v>1574</v>
      </c>
      <c r="D990" s="31">
        <v>117</v>
      </c>
      <c r="E990" s="25">
        <v>107.47</v>
      </c>
      <c r="F990" s="25">
        <v>105493.14</v>
      </c>
      <c r="G990" s="200"/>
      <c r="H990" s="3"/>
      <c r="I990" s="52"/>
      <c r="J990" s="3"/>
      <c r="K990" s="52"/>
      <c r="L990" s="3"/>
      <c r="M990" s="3"/>
      <c r="N990" s="3"/>
      <c r="O990" s="3"/>
      <c r="P990" s="3"/>
    </row>
    <row r="991" spans="1:16" ht="14.4" outlineLevel="1" x14ac:dyDescent="0.3">
      <c r="A991" s="443" t="s">
        <v>1578</v>
      </c>
      <c r="B991" s="444"/>
      <c r="C991" s="444"/>
      <c r="D991" s="444"/>
      <c r="E991" s="444"/>
      <c r="F991" s="445"/>
      <c r="G991" s="200"/>
      <c r="H991" s="3"/>
      <c r="I991" s="52"/>
      <c r="J991" s="3"/>
      <c r="K991" s="52"/>
      <c r="L991" s="3"/>
      <c r="M991" s="3"/>
      <c r="N991" s="3"/>
      <c r="O991" s="3"/>
      <c r="P991" s="3"/>
    </row>
    <row r="992" spans="1:16" ht="22.5" customHeight="1" outlineLevel="1" x14ac:dyDescent="0.3">
      <c r="A992" s="21">
        <v>75</v>
      </c>
      <c r="B992" s="22" t="s">
        <v>1579</v>
      </c>
      <c r="C992" s="23" t="s">
        <v>1580</v>
      </c>
      <c r="D992" s="24">
        <v>2.4E-2</v>
      </c>
      <c r="E992" s="25">
        <v>10577.18</v>
      </c>
      <c r="F992" s="25">
        <v>3347.69</v>
      </c>
      <c r="G992" s="200"/>
      <c r="H992" s="3"/>
      <c r="I992" s="52"/>
      <c r="J992" s="3"/>
      <c r="K992" s="52"/>
      <c r="L992" s="3"/>
      <c r="M992" s="3"/>
      <c r="N992" s="3"/>
      <c r="O992" s="3"/>
      <c r="P992" s="3"/>
    </row>
    <row r="993" spans="1:16" ht="14.4" outlineLevel="1" x14ac:dyDescent="0.3">
      <c r="A993" s="26"/>
      <c r="B993" s="27"/>
      <c r="C993" s="28" t="s">
        <v>1581</v>
      </c>
      <c r="D993" s="28"/>
      <c r="E993" s="28"/>
      <c r="F993" s="29">
        <v>319.63</v>
      </c>
      <c r="G993" s="200"/>
      <c r="H993" s="3"/>
      <c r="I993" s="52"/>
      <c r="J993" s="3"/>
      <c r="K993" s="52"/>
      <c r="L993" s="3"/>
      <c r="M993" s="3"/>
      <c r="N993" s="3"/>
      <c r="O993" s="3"/>
      <c r="P993" s="3"/>
    </row>
    <row r="994" spans="1:16" ht="14.4" outlineLevel="1" x14ac:dyDescent="0.3">
      <c r="A994" s="26"/>
      <c r="B994" s="27"/>
      <c r="C994" s="28" t="s">
        <v>1582</v>
      </c>
      <c r="D994" s="28"/>
      <c r="E994" s="28"/>
      <c r="F994" s="29">
        <v>181.75</v>
      </c>
      <c r="G994" s="200"/>
      <c r="H994" s="3"/>
      <c r="I994" s="52"/>
      <c r="J994" s="3"/>
      <c r="K994" s="52"/>
      <c r="L994" s="3"/>
      <c r="M994" s="3"/>
      <c r="N994" s="3"/>
      <c r="O994" s="3"/>
      <c r="P994" s="3"/>
    </row>
    <row r="995" spans="1:16" ht="14.4" outlineLevel="1" x14ac:dyDescent="0.3">
      <c r="A995" s="26"/>
      <c r="B995" s="27"/>
      <c r="C995" s="28" t="s">
        <v>917</v>
      </c>
      <c r="D995" s="28"/>
      <c r="E995" s="28"/>
      <c r="F995" s="29">
        <v>3849.07</v>
      </c>
      <c r="G995" s="200"/>
      <c r="H995" s="3"/>
      <c r="I995" s="52"/>
      <c r="J995" s="3"/>
      <c r="K995" s="52"/>
      <c r="L995" s="3"/>
      <c r="M995" s="3"/>
      <c r="N995" s="3"/>
      <c r="O995" s="3"/>
      <c r="P995" s="3"/>
    </row>
    <row r="996" spans="1:16" ht="22.5" customHeight="1" outlineLevel="1" x14ac:dyDescent="0.3">
      <c r="A996" s="21">
        <v>76</v>
      </c>
      <c r="B996" s="22" t="s">
        <v>1583</v>
      </c>
      <c r="C996" s="23" t="s">
        <v>1584</v>
      </c>
      <c r="D996" s="24">
        <v>-4.4640000000000004</v>
      </c>
      <c r="E996" s="25">
        <v>17.82</v>
      </c>
      <c r="F996" s="25">
        <v>-1244.93</v>
      </c>
      <c r="G996" s="200"/>
      <c r="H996" s="3"/>
      <c r="I996" s="52"/>
      <c r="J996" s="3"/>
      <c r="K996" s="52"/>
      <c r="L996" s="3"/>
      <c r="M996" s="3"/>
      <c r="N996" s="3"/>
      <c r="O996" s="3"/>
      <c r="P996" s="3"/>
    </row>
    <row r="997" spans="1:16" ht="56.25" customHeight="1" outlineLevel="1" x14ac:dyDescent="0.3">
      <c r="A997" s="21">
        <v>77</v>
      </c>
      <c r="B997" s="22" t="s">
        <v>1585</v>
      </c>
      <c r="C997" s="23" t="s">
        <v>1586</v>
      </c>
      <c r="D997" s="24">
        <v>-4.4160000000000004</v>
      </c>
      <c r="E997" s="25">
        <v>37.799999999999997</v>
      </c>
      <c r="F997" s="25">
        <v>-1786.1</v>
      </c>
      <c r="G997" s="200"/>
      <c r="H997" s="3"/>
      <c r="I997" s="52"/>
      <c r="J997" s="3"/>
      <c r="K997" s="52"/>
      <c r="L997" s="3"/>
      <c r="M997" s="3"/>
      <c r="N997" s="3"/>
      <c r="O997" s="3"/>
      <c r="P997" s="3"/>
    </row>
    <row r="998" spans="1:16" ht="22.5" customHeight="1" outlineLevel="1" x14ac:dyDescent="0.3">
      <c r="A998" s="21">
        <v>78</v>
      </c>
      <c r="B998" s="22" t="s">
        <v>989</v>
      </c>
      <c r="C998" s="23" t="s">
        <v>990</v>
      </c>
      <c r="D998" s="32">
        <v>0.1</v>
      </c>
      <c r="E998" s="25">
        <v>200</v>
      </c>
      <c r="F998" s="25">
        <v>380.6</v>
      </c>
      <c r="G998" s="200"/>
      <c r="H998" s="3"/>
      <c r="I998" s="52"/>
      <c r="J998" s="3"/>
      <c r="K998" s="52"/>
      <c r="L998" s="3"/>
      <c r="M998" s="3"/>
      <c r="N998" s="3"/>
      <c r="O998" s="3"/>
      <c r="P998" s="3"/>
    </row>
    <row r="999" spans="1:16" ht="22.5" customHeight="1" outlineLevel="1" x14ac:dyDescent="0.3">
      <c r="A999" s="21">
        <v>79</v>
      </c>
      <c r="B999" s="22" t="s">
        <v>1377</v>
      </c>
      <c r="C999" s="23" t="s">
        <v>1574</v>
      </c>
      <c r="D999" s="31">
        <v>1</v>
      </c>
      <c r="E999" s="25">
        <v>107.47</v>
      </c>
      <c r="F999" s="25">
        <v>901.65</v>
      </c>
      <c r="G999" s="200"/>
      <c r="H999" s="3"/>
      <c r="I999" s="52"/>
      <c r="J999" s="3"/>
      <c r="K999" s="52"/>
      <c r="L999" s="3"/>
      <c r="M999" s="3"/>
      <c r="N999" s="3"/>
      <c r="O999" s="3"/>
      <c r="P999" s="3"/>
    </row>
    <row r="1000" spans="1:16" ht="22.5" customHeight="1" outlineLevel="1" x14ac:dyDescent="0.3">
      <c r="A1000" s="21">
        <v>80</v>
      </c>
      <c r="B1000" s="22" t="s">
        <v>1587</v>
      </c>
      <c r="C1000" s="23" t="s">
        <v>1588</v>
      </c>
      <c r="D1000" s="24">
        <v>2.4E-2</v>
      </c>
      <c r="E1000" s="25">
        <v>276.27999999999997</v>
      </c>
      <c r="F1000" s="25">
        <v>216.72</v>
      </c>
      <c r="G1000" s="200"/>
      <c r="H1000" s="3"/>
      <c r="I1000" s="52"/>
      <c r="J1000" s="3"/>
      <c r="K1000" s="52"/>
      <c r="L1000" s="3"/>
      <c r="M1000" s="3"/>
      <c r="N1000" s="3"/>
      <c r="O1000" s="3"/>
      <c r="P1000" s="3"/>
    </row>
    <row r="1001" spans="1:16" ht="14.4" outlineLevel="1" x14ac:dyDescent="0.3">
      <c r="A1001" s="26"/>
      <c r="B1001" s="27"/>
      <c r="C1001" s="28" t="s">
        <v>1589</v>
      </c>
      <c r="D1001" s="28"/>
      <c r="E1001" s="28"/>
      <c r="F1001" s="29">
        <v>238.03</v>
      </c>
      <c r="G1001" s="200"/>
      <c r="H1001" s="3"/>
      <c r="I1001" s="52"/>
      <c r="J1001" s="3"/>
      <c r="K1001" s="52"/>
      <c r="L1001" s="3"/>
      <c r="M1001" s="3"/>
      <c r="N1001" s="3"/>
      <c r="O1001" s="3"/>
      <c r="P1001" s="3"/>
    </row>
    <row r="1002" spans="1:16" ht="14.4" outlineLevel="1" x14ac:dyDescent="0.3">
      <c r="A1002" s="26"/>
      <c r="B1002" s="27"/>
      <c r="C1002" s="28" t="s">
        <v>1590</v>
      </c>
      <c r="D1002" s="28"/>
      <c r="E1002" s="28"/>
      <c r="F1002" s="29">
        <v>138.13999999999999</v>
      </c>
      <c r="G1002" s="200"/>
      <c r="H1002" s="3"/>
      <c r="I1002" s="52"/>
      <c r="J1002" s="3"/>
      <c r="K1002" s="52"/>
      <c r="L1002" s="3"/>
      <c r="M1002" s="3"/>
      <c r="N1002" s="3"/>
      <c r="O1002" s="3"/>
      <c r="P1002" s="3"/>
    </row>
    <row r="1003" spans="1:16" ht="14.4" outlineLevel="1" x14ac:dyDescent="0.3">
      <c r="A1003" s="26"/>
      <c r="B1003" s="27"/>
      <c r="C1003" s="28" t="s">
        <v>917</v>
      </c>
      <c r="D1003" s="28"/>
      <c r="E1003" s="28"/>
      <c r="F1003" s="29">
        <v>592.89</v>
      </c>
      <c r="G1003" s="200"/>
      <c r="H1003" s="3"/>
      <c r="I1003" s="52"/>
      <c r="J1003" s="3"/>
      <c r="K1003" s="52"/>
      <c r="L1003" s="3"/>
      <c r="M1003" s="3"/>
      <c r="N1003" s="3"/>
      <c r="O1003" s="3"/>
      <c r="P1003" s="3"/>
    </row>
    <row r="1004" spans="1:16" ht="33.75" customHeight="1" outlineLevel="1" x14ac:dyDescent="0.3">
      <c r="A1004" s="21">
        <v>81</v>
      </c>
      <c r="B1004" s="22" t="s">
        <v>1377</v>
      </c>
      <c r="C1004" s="23" t="s">
        <v>1591</v>
      </c>
      <c r="D1004" s="32">
        <v>2.4</v>
      </c>
      <c r="E1004" s="25">
        <v>496.96</v>
      </c>
      <c r="F1004" s="25">
        <v>10006.700000000001</v>
      </c>
      <c r="G1004" s="200"/>
      <c r="H1004" s="3"/>
      <c r="I1004" s="52"/>
      <c r="J1004" s="3"/>
      <c r="K1004" s="52"/>
      <c r="L1004" s="3"/>
      <c r="M1004" s="3"/>
      <c r="N1004" s="3"/>
      <c r="O1004" s="3"/>
      <c r="P1004" s="3"/>
    </row>
    <row r="1005" spans="1:16" ht="14.4" outlineLevel="1" x14ac:dyDescent="0.3">
      <c r="A1005" s="443" t="s">
        <v>1592</v>
      </c>
      <c r="B1005" s="444"/>
      <c r="C1005" s="444"/>
      <c r="D1005" s="444"/>
      <c r="E1005" s="444"/>
      <c r="F1005" s="445"/>
      <c r="G1005" s="200"/>
      <c r="H1005" s="3"/>
      <c r="I1005" s="52"/>
      <c r="J1005" s="3"/>
      <c r="K1005" s="52"/>
      <c r="L1005" s="3"/>
      <c r="M1005" s="3"/>
      <c r="N1005" s="3"/>
      <c r="O1005" s="3"/>
      <c r="P1005" s="3"/>
    </row>
    <row r="1006" spans="1:16" ht="45" customHeight="1" outlineLevel="1" x14ac:dyDescent="0.3">
      <c r="A1006" s="21">
        <v>82</v>
      </c>
      <c r="B1006" s="22" t="s">
        <v>1570</v>
      </c>
      <c r="C1006" s="23" t="s">
        <v>1571</v>
      </c>
      <c r="D1006" s="32">
        <v>0.1</v>
      </c>
      <c r="E1006" s="25">
        <v>83.8</v>
      </c>
      <c r="F1006" s="25">
        <v>376.29</v>
      </c>
      <c r="G1006" s="200"/>
      <c r="H1006" s="3"/>
      <c r="I1006" s="52"/>
      <c r="J1006" s="3"/>
      <c r="K1006" s="52"/>
      <c r="L1006" s="3"/>
      <c r="M1006" s="3"/>
      <c r="N1006" s="3"/>
      <c r="O1006" s="3"/>
      <c r="P1006" s="3"/>
    </row>
    <row r="1007" spans="1:16" ht="14.4" outlineLevel="1" x14ac:dyDescent="0.3">
      <c r="A1007" s="26"/>
      <c r="B1007" s="27"/>
      <c r="C1007" s="28" t="s">
        <v>1593</v>
      </c>
      <c r="D1007" s="28"/>
      <c r="E1007" s="28"/>
      <c r="F1007" s="29">
        <v>387.19</v>
      </c>
      <c r="G1007" s="200"/>
      <c r="H1007" s="3"/>
      <c r="I1007" s="52"/>
      <c r="J1007" s="3"/>
      <c r="K1007" s="52"/>
      <c r="L1007" s="3"/>
      <c r="M1007" s="3"/>
      <c r="N1007" s="3"/>
      <c r="O1007" s="3"/>
      <c r="P1007" s="3"/>
    </row>
    <row r="1008" spans="1:16" ht="14.4" outlineLevel="1" x14ac:dyDescent="0.3">
      <c r="A1008" s="26"/>
      <c r="B1008" s="27"/>
      <c r="C1008" s="28" t="s">
        <v>1594</v>
      </c>
      <c r="D1008" s="28"/>
      <c r="E1008" s="28"/>
      <c r="F1008" s="29">
        <v>221.79</v>
      </c>
      <c r="G1008" s="200"/>
      <c r="H1008" s="3"/>
      <c r="I1008" s="52"/>
      <c r="J1008" s="3"/>
      <c r="K1008" s="52"/>
      <c r="L1008" s="3"/>
      <c r="M1008" s="3"/>
      <c r="N1008" s="3"/>
      <c r="O1008" s="3"/>
      <c r="P1008" s="3"/>
    </row>
    <row r="1009" spans="1:16" ht="14.4" outlineLevel="1" x14ac:dyDescent="0.3">
      <c r="A1009" s="26"/>
      <c r="B1009" s="27"/>
      <c r="C1009" s="28" t="s">
        <v>917</v>
      </c>
      <c r="D1009" s="28"/>
      <c r="E1009" s="28"/>
      <c r="F1009" s="29">
        <v>985.27</v>
      </c>
      <c r="G1009" s="200"/>
      <c r="H1009" s="3"/>
      <c r="I1009" s="52"/>
      <c r="J1009" s="3"/>
      <c r="K1009" s="52"/>
      <c r="L1009" s="3"/>
      <c r="M1009" s="3"/>
      <c r="N1009" s="3"/>
      <c r="O1009" s="3"/>
      <c r="P1009" s="3"/>
    </row>
    <row r="1010" spans="1:16" ht="22.5" customHeight="1" outlineLevel="1" x14ac:dyDescent="0.3">
      <c r="A1010" s="21">
        <v>83</v>
      </c>
      <c r="B1010" s="22" t="s">
        <v>1377</v>
      </c>
      <c r="C1010" s="23" t="s">
        <v>1574</v>
      </c>
      <c r="D1010" s="31">
        <v>2</v>
      </c>
      <c r="E1010" s="25">
        <v>107.47</v>
      </c>
      <c r="F1010" s="25">
        <v>1803.3</v>
      </c>
      <c r="G1010" s="200"/>
      <c r="H1010" s="3"/>
      <c r="I1010" s="52"/>
      <c r="J1010" s="3"/>
      <c r="K1010" s="52"/>
      <c r="L1010" s="3"/>
      <c r="M1010" s="3"/>
      <c r="N1010" s="3"/>
      <c r="O1010" s="3"/>
      <c r="P1010" s="3"/>
    </row>
    <row r="1011" spans="1:16" ht="14.4" outlineLevel="1" x14ac:dyDescent="0.3">
      <c r="A1011" s="443" t="s">
        <v>1595</v>
      </c>
      <c r="B1011" s="444"/>
      <c r="C1011" s="444"/>
      <c r="D1011" s="444"/>
      <c r="E1011" s="444"/>
      <c r="F1011" s="445"/>
      <c r="G1011" s="200"/>
      <c r="H1011" s="3"/>
      <c r="I1011" s="52"/>
      <c r="J1011" s="3"/>
      <c r="K1011" s="52"/>
      <c r="L1011" s="3"/>
      <c r="M1011" s="3"/>
      <c r="N1011" s="3"/>
      <c r="O1011" s="3"/>
      <c r="P1011" s="3"/>
    </row>
    <row r="1012" spans="1:16" ht="14.4" outlineLevel="1" x14ac:dyDescent="0.3">
      <c r="A1012" s="443" t="s">
        <v>1569</v>
      </c>
      <c r="B1012" s="444"/>
      <c r="C1012" s="444"/>
      <c r="D1012" s="444"/>
      <c r="E1012" s="444"/>
      <c r="F1012" s="445"/>
      <c r="G1012" s="200"/>
      <c r="H1012" s="3"/>
      <c r="I1012" s="52"/>
      <c r="J1012" s="3"/>
      <c r="K1012" s="52"/>
      <c r="L1012" s="3"/>
      <c r="M1012" s="3"/>
      <c r="N1012" s="3"/>
      <c r="O1012" s="3"/>
      <c r="P1012" s="3"/>
    </row>
    <row r="1013" spans="1:16" ht="45" customHeight="1" outlineLevel="1" x14ac:dyDescent="0.3">
      <c r="A1013" s="21">
        <v>84</v>
      </c>
      <c r="B1013" s="22" t="s">
        <v>1570</v>
      </c>
      <c r="C1013" s="23" t="s">
        <v>1571</v>
      </c>
      <c r="D1013" s="30">
        <v>0.65</v>
      </c>
      <c r="E1013" s="25">
        <v>83.8</v>
      </c>
      <c r="F1013" s="25">
        <v>2445.88</v>
      </c>
      <c r="G1013" s="200"/>
      <c r="H1013" s="3"/>
      <c r="I1013" s="52"/>
      <c r="J1013" s="3"/>
      <c r="K1013" s="52"/>
      <c r="L1013" s="3"/>
      <c r="M1013" s="3"/>
      <c r="N1013" s="3"/>
      <c r="O1013" s="3"/>
      <c r="P1013" s="3"/>
    </row>
    <row r="1014" spans="1:16" ht="14.4" outlineLevel="1" x14ac:dyDescent="0.3">
      <c r="A1014" s="26"/>
      <c r="B1014" s="27"/>
      <c r="C1014" s="28" t="s">
        <v>1596</v>
      </c>
      <c r="D1014" s="28"/>
      <c r="E1014" s="28"/>
      <c r="F1014" s="29">
        <v>2516.73</v>
      </c>
      <c r="G1014" s="200"/>
      <c r="H1014" s="3"/>
      <c r="I1014" s="52"/>
      <c r="J1014" s="3"/>
      <c r="K1014" s="52"/>
      <c r="L1014" s="3"/>
      <c r="M1014" s="3"/>
      <c r="N1014" s="3"/>
      <c r="O1014" s="3"/>
      <c r="P1014" s="3"/>
    </row>
    <row r="1015" spans="1:16" ht="14.4" outlineLevel="1" x14ac:dyDescent="0.3">
      <c r="A1015" s="26"/>
      <c r="B1015" s="27"/>
      <c r="C1015" s="28" t="s">
        <v>1597</v>
      </c>
      <c r="D1015" s="28"/>
      <c r="E1015" s="28"/>
      <c r="F1015" s="29">
        <v>1441.62</v>
      </c>
      <c r="G1015" s="200"/>
      <c r="H1015" s="3"/>
      <c r="I1015" s="52"/>
      <c r="J1015" s="3"/>
      <c r="K1015" s="52"/>
      <c r="L1015" s="3"/>
      <c r="M1015" s="3"/>
      <c r="N1015" s="3"/>
      <c r="O1015" s="3"/>
      <c r="P1015" s="3"/>
    </row>
    <row r="1016" spans="1:16" ht="14.4" outlineLevel="1" x14ac:dyDescent="0.3">
      <c r="A1016" s="26"/>
      <c r="B1016" s="27"/>
      <c r="C1016" s="28" t="s">
        <v>917</v>
      </c>
      <c r="D1016" s="28"/>
      <c r="E1016" s="28"/>
      <c r="F1016" s="29">
        <v>6404.23</v>
      </c>
      <c r="G1016" s="200"/>
      <c r="H1016" s="3"/>
      <c r="I1016" s="52"/>
      <c r="J1016" s="3"/>
      <c r="K1016" s="52"/>
      <c r="L1016" s="3"/>
      <c r="M1016" s="3"/>
      <c r="N1016" s="3"/>
      <c r="O1016" s="3"/>
      <c r="P1016" s="3"/>
    </row>
    <row r="1017" spans="1:16" ht="22.5" customHeight="1" outlineLevel="1" x14ac:dyDescent="0.3">
      <c r="A1017" s="21">
        <v>85</v>
      </c>
      <c r="B1017" s="22" t="s">
        <v>1377</v>
      </c>
      <c r="C1017" s="23" t="s">
        <v>1574</v>
      </c>
      <c r="D1017" s="31">
        <v>13</v>
      </c>
      <c r="E1017" s="25">
        <v>107.47</v>
      </c>
      <c r="F1017" s="25">
        <v>11721.46</v>
      </c>
      <c r="G1017" s="200"/>
      <c r="H1017" s="3"/>
      <c r="I1017" s="52"/>
      <c r="J1017" s="3"/>
      <c r="K1017" s="52"/>
      <c r="L1017" s="3"/>
      <c r="M1017" s="3"/>
      <c r="N1017" s="3"/>
      <c r="O1017" s="3"/>
      <c r="P1017" s="3"/>
    </row>
    <row r="1018" spans="1:16" ht="15" customHeight="1" outlineLevel="1" x14ac:dyDescent="0.3">
      <c r="A1018" s="443" t="s">
        <v>1575</v>
      </c>
      <c r="B1018" s="444"/>
      <c r="C1018" s="444"/>
      <c r="D1018" s="444"/>
      <c r="E1018" s="444"/>
      <c r="F1018" s="445"/>
      <c r="G1018" s="200"/>
      <c r="H1018" s="3"/>
      <c r="I1018" s="52"/>
      <c r="J1018" s="3"/>
      <c r="K1018" s="52"/>
      <c r="L1018" s="3"/>
      <c r="M1018" s="3"/>
      <c r="N1018" s="3"/>
      <c r="O1018" s="3"/>
      <c r="P1018" s="3"/>
    </row>
    <row r="1019" spans="1:16" ht="45" customHeight="1" outlineLevel="1" x14ac:dyDescent="0.3">
      <c r="A1019" s="21">
        <v>86</v>
      </c>
      <c r="B1019" s="22" t="s">
        <v>1570</v>
      </c>
      <c r="C1019" s="23" t="s">
        <v>1571</v>
      </c>
      <c r="D1019" s="30">
        <v>1.75</v>
      </c>
      <c r="E1019" s="25">
        <v>83.8</v>
      </c>
      <c r="F1019" s="25">
        <v>6585.05</v>
      </c>
      <c r="G1019" s="200"/>
      <c r="H1019" s="3"/>
      <c r="I1019" s="52"/>
      <c r="J1019" s="3"/>
      <c r="K1019" s="52"/>
      <c r="L1019" s="3"/>
      <c r="M1019" s="3"/>
      <c r="N1019" s="3"/>
      <c r="O1019" s="3"/>
      <c r="P1019" s="3"/>
    </row>
    <row r="1020" spans="1:16" ht="14.4" outlineLevel="1" x14ac:dyDescent="0.3">
      <c r="A1020" s="26"/>
      <c r="B1020" s="27"/>
      <c r="C1020" s="28" t="s">
        <v>1598</v>
      </c>
      <c r="D1020" s="28"/>
      <c r="E1020" s="28"/>
      <c r="F1020" s="29">
        <v>6775.81</v>
      </c>
      <c r="G1020" s="200"/>
      <c r="H1020" s="3"/>
      <c r="I1020" s="52"/>
      <c r="J1020" s="3"/>
      <c r="K1020" s="52"/>
      <c r="L1020" s="3"/>
      <c r="M1020" s="3"/>
      <c r="N1020" s="3"/>
      <c r="O1020" s="3"/>
      <c r="P1020" s="3"/>
    </row>
    <row r="1021" spans="1:16" ht="14.4" outlineLevel="1" x14ac:dyDescent="0.3">
      <c r="A1021" s="26"/>
      <c r="B1021" s="27"/>
      <c r="C1021" s="28" t="s">
        <v>1599</v>
      </c>
      <c r="D1021" s="28"/>
      <c r="E1021" s="28"/>
      <c r="F1021" s="29">
        <v>3881.29</v>
      </c>
      <c r="G1021" s="200"/>
      <c r="H1021" s="3"/>
      <c r="I1021" s="52"/>
      <c r="J1021" s="3"/>
      <c r="K1021" s="52"/>
      <c r="L1021" s="3"/>
      <c r="M1021" s="3"/>
      <c r="N1021" s="3"/>
      <c r="O1021" s="3"/>
      <c r="P1021" s="3"/>
    </row>
    <row r="1022" spans="1:16" ht="14.4" outlineLevel="1" x14ac:dyDescent="0.3">
      <c r="A1022" s="26"/>
      <c r="B1022" s="27"/>
      <c r="C1022" s="28" t="s">
        <v>917</v>
      </c>
      <c r="D1022" s="28"/>
      <c r="E1022" s="28"/>
      <c r="F1022" s="29">
        <v>17242.150000000001</v>
      </c>
      <c r="G1022" s="200"/>
      <c r="H1022" s="3"/>
      <c r="I1022" s="52"/>
      <c r="J1022" s="3"/>
      <c r="K1022" s="52"/>
      <c r="L1022" s="3"/>
      <c r="M1022" s="3"/>
      <c r="N1022" s="3"/>
      <c r="O1022" s="3"/>
      <c r="P1022" s="3"/>
    </row>
    <row r="1023" spans="1:16" ht="22.5" customHeight="1" outlineLevel="1" x14ac:dyDescent="0.3">
      <c r="A1023" s="21">
        <v>87</v>
      </c>
      <c r="B1023" s="22" t="s">
        <v>1377</v>
      </c>
      <c r="C1023" s="23" t="s">
        <v>1574</v>
      </c>
      <c r="D1023" s="31">
        <v>35</v>
      </c>
      <c r="E1023" s="25">
        <v>107.47</v>
      </c>
      <c r="F1023" s="25">
        <v>31557.78</v>
      </c>
      <c r="G1023" s="200"/>
      <c r="H1023" s="3"/>
      <c r="I1023" s="52"/>
      <c r="J1023" s="3"/>
      <c r="K1023" s="52"/>
      <c r="L1023" s="3"/>
      <c r="M1023" s="3"/>
      <c r="N1023" s="3"/>
      <c r="O1023" s="3"/>
      <c r="P1023" s="3"/>
    </row>
    <row r="1024" spans="1:16" ht="14.4" outlineLevel="1" x14ac:dyDescent="0.3">
      <c r="A1024" s="443" t="s">
        <v>1578</v>
      </c>
      <c r="B1024" s="444"/>
      <c r="C1024" s="444"/>
      <c r="D1024" s="444"/>
      <c r="E1024" s="444"/>
      <c r="F1024" s="445"/>
      <c r="G1024" s="200"/>
      <c r="H1024" s="3"/>
      <c r="I1024" s="52"/>
      <c r="J1024" s="3"/>
      <c r="K1024" s="52"/>
      <c r="L1024" s="3"/>
      <c r="M1024" s="3"/>
      <c r="N1024" s="3"/>
      <c r="O1024" s="3"/>
      <c r="P1024" s="3"/>
    </row>
    <row r="1025" spans="1:16" ht="22.5" customHeight="1" outlineLevel="1" x14ac:dyDescent="0.3">
      <c r="A1025" s="21">
        <v>88</v>
      </c>
      <c r="B1025" s="22" t="s">
        <v>1579</v>
      </c>
      <c r="C1025" s="23" t="s">
        <v>1580</v>
      </c>
      <c r="D1025" s="24">
        <v>0.25800000000000001</v>
      </c>
      <c r="E1025" s="25">
        <v>10577.18</v>
      </c>
      <c r="F1025" s="25">
        <v>35987.620000000003</v>
      </c>
      <c r="G1025" s="200"/>
      <c r="H1025" s="3"/>
      <c r="I1025" s="52"/>
      <c r="J1025" s="3"/>
      <c r="K1025" s="52"/>
      <c r="L1025" s="3"/>
      <c r="M1025" s="3"/>
      <c r="N1025" s="3"/>
      <c r="O1025" s="3"/>
      <c r="P1025" s="3"/>
    </row>
    <row r="1026" spans="1:16" ht="14.4" outlineLevel="1" x14ac:dyDescent="0.3">
      <c r="A1026" s="26"/>
      <c r="B1026" s="27"/>
      <c r="C1026" s="28" t="s">
        <v>1600</v>
      </c>
      <c r="D1026" s="28"/>
      <c r="E1026" s="28"/>
      <c r="F1026" s="29">
        <v>3435.94</v>
      </c>
      <c r="G1026" s="200"/>
      <c r="H1026" s="3"/>
      <c r="I1026" s="52"/>
      <c r="J1026" s="3"/>
      <c r="K1026" s="52"/>
      <c r="L1026" s="3"/>
      <c r="M1026" s="3"/>
      <c r="N1026" s="3"/>
      <c r="O1026" s="3"/>
      <c r="P1026" s="3"/>
    </row>
    <row r="1027" spans="1:16" ht="14.4" outlineLevel="1" x14ac:dyDescent="0.3">
      <c r="A1027" s="26"/>
      <c r="B1027" s="27"/>
      <c r="C1027" s="28" t="s">
        <v>1601</v>
      </c>
      <c r="D1027" s="28"/>
      <c r="E1027" s="28"/>
      <c r="F1027" s="29">
        <v>1953.77</v>
      </c>
      <c r="G1027" s="200"/>
      <c r="H1027" s="3"/>
      <c r="I1027" s="52"/>
      <c r="J1027" s="3"/>
      <c r="K1027" s="52"/>
      <c r="L1027" s="3"/>
      <c r="M1027" s="3"/>
      <c r="N1027" s="3"/>
      <c r="O1027" s="3"/>
      <c r="P1027" s="3"/>
    </row>
    <row r="1028" spans="1:16" ht="14.4" outlineLevel="1" x14ac:dyDescent="0.3">
      <c r="A1028" s="26"/>
      <c r="B1028" s="27"/>
      <c r="C1028" s="28" t="s">
        <v>917</v>
      </c>
      <c r="D1028" s="28"/>
      <c r="E1028" s="28"/>
      <c r="F1028" s="29">
        <v>41377.33</v>
      </c>
      <c r="G1028" s="200"/>
      <c r="H1028" s="3"/>
      <c r="I1028" s="52"/>
      <c r="J1028" s="3"/>
      <c r="K1028" s="52"/>
      <c r="L1028" s="3"/>
      <c r="M1028" s="3"/>
      <c r="N1028" s="3"/>
      <c r="O1028" s="3"/>
      <c r="P1028" s="3"/>
    </row>
    <row r="1029" spans="1:16" ht="22.5" customHeight="1" outlineLevel="1" x14ac:dyDescent="0.3">
      <c r="A1029" s="21">
        <v>89</v>
      </c>
      <c r="B1029" s="22" t="s">
        <v>1583</v>
      </c>
      <c r="C1029" s="23" t="s">
        <v>1584</v>
      </c>
      <c r="D1029" s="24">
        <v>-47.988</v>
      </c>
      <c r="E1029" s="25">
        <v>17.82</v>
      </c>
      <c r="F1029" s="25">
        <v>-13383.04</v>
      </c>
      <c r="G1029" s="200"/>
      <c r="H1029" s="3"/>
      <c r="I1029" s="52"/>
      <c r="J1029" s="3"/>
      <c r="K1029" s="52"/>
      <c r="L1029" s="3"/>
      <c r="M1029" s="3"/>
      <c r="N1029" s="3"/>
      <c r="O1029" s="3"/>
      <c r="P1029" s="3"/>
    </row>
    <row r="1030" spans="1:16" ht="56.25" customHeight="1" outlineLevel="1" x14ac:dyDescent="0.3">
      <c r="A1030" s="21">
        <v>90</v>
      </c>
      <c r="B1030" s="22" t="s">
        <v>1585</v>
      </c>
      <c r="C1030" s="23" t="s">
        <v>1586</v>
      </c>
      <c r="D1030" s="24">
        <v>-47.472000000000001</v>
      </c>
      <c r="E1030" s="25">
        <v>37.799999999999997</v>
      </c>
      <c r="F1030" s="25">
        <v>-19200.53</v>
      </c>
      <c r="G1030" s="200"/>
      <c r="H1030" s="3"/>
      <c r="I1030" s="52"/>
      <c r="J1030" s="3"/>
      <c r="K1030" s="52"/>
      <c r="L1030" s="3"/>
      <c r="M1030" s="3"/>
      <c r="N1030" s="3"/>
      <c r="O1030" s="3"/>
      <c r="P1030" s="3"/>
    </row>
    <row r="1031" spans="1:16" ht="22.5" customHeight="1" outlineLevel="1" x14ac:dyDescent="0.3">
      <c r="A1031" s="21">
        <v>91</v>
      </c>
      <c r="B1031" s="22" t="s">
        <v>989</v>
      </c>
      <c r="C1031" s="23" t="s">
        <v>990</v>
      </c>
      <c r="D1031" s="32">
        <v>0.6</v>
      </c>
      <c r="E1031" s="25">
        <v>200</v>
      </c>
      <c r="F1031" s="25">
        <v>2283.6</v>
      </c>
      <c r="G1031" s="200"/>
      <c r="H1031" s="3"/>
      <c r="I1031" s="52"/>
      <c r="J1031" s="3"/>
      <c r="K1031" s="52"/>
      <c r="L1031" s="3"/>
      <c r="M1031" s="3"/>
      <c r="N1031" s="3"/>
      <c r="O1031" s="3"/>
      <c r="P1031" s="3"/>
    </row>
    <row r="1032" spans="1:16" ht="22.5" customHeight="1" outlineLevel="1" x14ac:dyDescent="0.3">
      <c r="A1032" s="21">
        <v>92</v>
      </c>
      <c r="B1032" s="22" t="s">
        <v>1377</v>
      </c>
      <c r="C1032" s="23" t="s">
        <v>1574</v>
      </c>
      <c r="D1032" s="31">
        <v>9</v>
      </c>
      <c r="E1032" s="25">
        <v>107.47</v>
      </c>
      <c r="F1032" s="25">
        <v>8114.86</v>
      </c>
      <c r="G1032" s="200"/>
      <c r="H1032" s="3"/>
      <c r="I1032" s="52"/>
      <c r="J1032" s="3"/>
      <c r="K1032" s="52"/>
      <c r="L1032" s="3"/>
      <c r="M1032" s="3"/>
      <c r="N1032" s="3"/>
      <c r="O1032" s="3"/>
      <c r="P1032" s="3"/>
    </row>
    <row r="1033" spans="1:16" ht="22.5" customHeight="1" outlineLevel="1" x14ac:dyDescent="0.3">
      <c r="A1033" s="21">
        <v>93</v>
      </c>
      <c r="B1033" s="22" t="s">
        <v>1587</v>
      </c>
      <c r="C1033" s="23" t="s">
        <v>1588</v>
      </c>
      <c r="D1033" s="24">
        <v>0.25800000000000001</v>
      </c>
      <c r="E1033" s="25">
        <v>276.27999999999997</v>
      </c>
      <c r="F1033" s="25">
        <v>2329.7600000000002</v>
      </c>
      <c r="G1033" s="200"/>
      <c r="H1033" s="3"/>
      <c r="I1033" s="52"/>
      <c r="J1033" s="3"/>
      <c r="K1033" s="52"/>
      <c r="L1033" s="3"/>
      <c r="M1033" s="3"/>
      <c r="N1033" s="3"/>
      <c r="O1033" s="3"/>
      <c r="P1033" s="3"/>
    </row>
    <row r="1034" spans="1:16" ht="14.4" outlineLevel="1" x14ac:dyDescent="0.3">
      <c r="A1034" s="26"/>
      <c r="B1034" s="27"/>
      <c r="C1034" s="28" t="s">
        <v>1602</v>
      </c>
      <c r="D1034" s="28"/>
      <c r="E1034" s="28"/>
      <c r="F1034" s="29">
        <v>2558.92</v>
      </c>
      <c r="G1034" s="200"/>
      <c r="H1034" s="3"/>
      <c r="I1034" s="52"/>
      <c r="J1034" s="3"/>
      <c r="K1034" s="52"/>
      <c r="L1034" s="3"/>
      <c r="M1034" s="3"/>
      <c r="N1034" s="3"/>
      <c r="O1034" s="3"/>
      <c r="P1034" s="3"/>
    </row>
    <row r="1035" spans="1:16" ht="14.4" outlineLevel="1" x14ac:dyDescent="0.3">
      <c r="A1035" s="26"/>
      <c r="B1035" s="27"/>
      <c r="C1035" s="28" t="s">
        <v>1603</v>
      </c>
      <c r="D1035" s="28"/>
      <c r="E1035" s="28"/>
      <c r="F1035" s="29">
        <v>1485.09</v>
      </c>
      <c r="G1035" s="200"/>
      <c r="H1035" s="3"/>
      <c r="I1035" s="52"/>
      <c r="J1035" s="3"/>
      <c r="K1035" s="52"/>
      <c r="L1035" s="3"/>
      <c r="M1035" s="3"/>
      <c r="N1035" s="3"/>
      <c r="O1035" s="3"/>
      <c r="P1035" s="3"/>
    </row>
    <row r="1036" spans="1:16" ht="14.4" outlineLevel="1" x14ac:dyDescent="0.3">
      <c r="A1036" s="26"/>
      <c r="B1036" s="27"/>
      <c r="C1036" s="28" t="s">
        <v>917</v>
      </c>
      <c r="D1036" s="28"/>
      <c r="E1036" s="28"/>
      <c r="F1036" s="29">
        <v>6373.77</v>
      </c>
      <c r="G1036" s="200"/>
      <c r="H1036" s="3"/>
      <c r="I1036" s="52"/>
      <c r="J1036" s="3"/>
      <c r="K1036" s="52"/>
      <c r="L1036" s="3"/>
      <c r="M1036" s="3"/>
      <c r="N1036" s="3"/>
      <c r="O1036" s="3"/>
      <c r="P1036" s="3"/>
    </row>
    <row r="1037" spans="1:16" ht="33.75" customHeight="1" outlineLevel="1" x14ac:dyDescent="0.3">
      <c r="A1037" s="21">
        <v>94</v>
      </c>
      <c r="B1037" s="22" t="s">
        <v>1377</v>
      </c>
      <c r="C1037" s="23" t="s">
        <v>1591</v>
      </c>
      <c r="D1037" s="32">
        <v>25.8</v>
      </c>
      <c r="E1037" s="25">
        <v>496.96</v>
      </c>
      <c r="F1037" s="25">
        <v>107571.99</v>
      </c>
      <c r="G1037" s="200"/>
      <c r="H1037" s="3"/>
      <c r="I1037" s="52"/>
      <c r="J1037" s="3"/>
      <c r="K1037" s="52"/>
      <c r="L1037" s="3"/>
      <c r="M1037" s="3"/>
      <c r="N1037" s="3"/>
      <c r="O1037" s="3"/>
      <c r="P1037" s="3"/>
    </row>
    <row r="1038" spans="1:16" ht="14.4" outlineLevel="1" x14ac:dyDescent="0.3">
      <c r="A1038" s="443" t="s">
        <v>1604</v>
      </c>
      <c r="B1038" s="444"/>
      <c r="C1038" s="444"/>
      <c r="D1038" s="444"/>
      <c r="E1038" s="444"/>
      <c r="F1038" s="445"/>
      <c r="G1038" s="200"/>
      <c r="H1038" s="3"/>
      <c r="I1038" s="52"/>
      <c r="J1038" s="3"/>
      <c r="K1038" s="52"/>
      <c r="L1038" s="3"/>
      <c r="M1038" s="3"/>
      <c r="N1038" s="3"/>
      <c r="O1038" s="3"/>
      <c r="P1038" s="3"/>
    </row>
    <row r="1039" spans="1:16" ht="33.75" customHeight="1" outlineLevel="1" x14ac:dyDescent="0.3">
      <c r="A1039" s="21">
        <v>95</v>
      </c>
      <c r="B1039" s="22" t="s">
        <v>1605</v>
      </c>
      <c r="C1039" s="23" t="s">
        <v>1606</v>
      </c>
      <c r="D1039" s="35">
        <v>0.10822</v>
      </c>
      <c r="E1039" s="25">
        <v>21799.18</v>
      </c>
      <c r="F1039" s="25">
        <v>20629.03</v>
      </c>
      <c r="G1039" s="200"/>
      <c r="H1039" s="3"/>
      <c r="I1039" s="52"/>
      <c r="J1039" s="3"/>
      <c r="K1039" s="52"/>
      <c r="L1039" s="3"/>
      <c r="M1039" s="3"/>
      <c r="N1039" s="3"/>
      <c r="O1039" s="3"/>
      <c r="P1039" s="3"/>
    </row>
    <row r="1040" spans="1:16" ht="14.4" outlineLevel="1" x14ac:dyDescent="0.3">
      <c r="A1040" s="26"/>
      <c r="B1040" s="27"/>
      <c r="C1040" s="28" t="s">
        <v>1607</v>
      </c>
      <c r="D1040" s="28"/>
      <c r="E1040" s="28"/>
      <c r="F1040" s="29">
        <v>7069.74</v>
      </c>
      <c r="G1040" s="200"/>
      <c r="H1040" s="3"/>
      <c r="I1040" s="52"/>
      <c r="J1040" s="3"/>
      <c r="K1040" s="52"/>
      <c r="L1040" s="3"/>
      <c r="M1040" s="3"/>
      <c r="N1040" s="3"/>
      <c r="O1040" s="3"/>
      <c r="P1040" s="3"/>
    </row>
    <row r="1041" spans="1:16" ht="14.4" outlineLevel="1" x14ac:dyDescent="0.3">
      <c r="A1041" s="26"/>
      <c r="B1041" s="27"/>
      <c r="C1041" s="28" t="s">
        <v>1608</v>
      </c>
      <c r="D1041" s="28"/>
      <c r="E1041" s="28"/>
      <c r="F1041" s="29">
        <v>4102.9799999999996</v>
      </c>
      <c r="G1041" s="200"/>
      <c r="H1041" s="3"/>
      <c r="I1041" s="52"/>
      <c r="J1041" s="3"/>
      <c r="K1041" s="52"/>
      <c r="L1041" s="3"/>
      <c r="M1041" s="3"/>
      <c r="N1041" s="3"/>
      <c r="O1041" s="3"/>
      <c r="P1041" s="3"/>
    </row>
    <row r="1042" spans="1:16" ht="14.4" outlineLevel="1" x14ac:dyDescent="0.3">
      <c r="A1042" s="26"/>
      <c r="B1042" s="27"/>
      <c r="C1042" s="28" t="s">
        <v>917</v>
      </c>
      <c r="D1042" s="28"/>
      <c r="E1042" s="28"/>
      <c r="F1042" s="29">
        <v>31801.75</v>
      </c>
      <c r="G1042" s="200"/>
      <c r="H1042" s="3"/>
      <c r="I1042" s="52"/>
      <c r="J1042" s="3"/>
      <c r="K1042" s="52"/>
      <c r="L1042" s="3"/>
      <c r="M1042" s="3"/>
      <c r="N1042" s="3"/>
      <c r="O1042" s="3"/>
      <c r="P1042" s="3"/>
    </row>
    <row r="1043" spans="1:16" ht="33.75" customHeight="1" outlineLevel="1" x14ac:dyDescent="0.3">
      <c r="A1043" s="21">
        <v>96</v>
      </c>
      <c r="B1043" s="22" t="s">
        <v>1609</v>
      </c>
      <c r="C1043" s="23" t="s">
        <v>1610</v>
      </c>
      <c r="D1043" s="43">
        <v>-3.2466000000000002E-2</v>
      </c>
      <c r="E1043" s="25">
        <v>59210</v>
      </c>
      <c r="F1043" s="25">
        <v>-11899.11</v>
      </c>
      <c r="G1043" s="200"/>
      <c r="H1043" s="3"/>
      <c r="I1043" s="52"/>
      <c r="J1043" s="3"/>
      <c r="K1043" s="52"/>
      <c r="L1043" s="3"/>
      <c r="M1043" s="3"/>
      <c r="N1043" s="3"/>
      <c r="O1043" s="3"/>
      <c r="P1043" s="3"/>
    </row>
    <row r="1044" spans="1:16" ht="33.75" customHeight="1" outlineLevel="1" x14ac:dyDescent="0.3">
      <c r="A1044" s="21">
        <v>97</v>
      </c>
      <c r="B1044" s="22" t="s">
        <v>1611</v>
      </c>
      <c r="C1044" s="23" t="s">
        <v>1612</v>
      </c>
      <c r="D1044" s="44">
        <v>-6.4932000000000002E-3</v>
      </c>
      <c r="E1044" s="25">
        <v>44408</v>
      </c>
      <c r="F1044" s="25">
        <v>-2338.52</v>
      </c>
      <c r="G1044" s="200"/>
      <c r="H1044" s="3"/>
      <c r="I1044" s="52"/>
      <c r="J1044" s="3"/>
      <c r="K1044" s="52"/>
      <c r="L1044" s="3"/>
      <c r="M1044" s="3"/>
      <c r="N1044" s="3"/>
      <c r="O1044" s="3"/>
      <c r="P1044" s="3"/>
    </row>
    <row r="1045" spans="1:16" ht="22.5" customHeight="1" outlineLevel="1" x14ac:dyDescent="0.3">
      <c r="A1045" s="21">
        <v>98</v>
      </c>
      <c r="B1045" s="22" t="s">
        <v>1377</v>
      </c>
      <c r="C1045" s="23" t="s">
        <v>1613</v>
      </c>
      <c r="D1045" s="33">
        <v>2.7054999999999998</v>
      </c>
      <c r="E1045" s="25">
        <v>128.69</v>
      </c>
      <c r="F1045" s="25">
        <v>2921.15</v>
      </c>
      <c r="G1045" s="200"/>
      <c r="H1045" s="3"/>
      <c r="I1045" s="52"/>
      <c r="J1045" s="3"/>
      <c r="K1045" s="52"/>
      <c r="L1045" s="3"/>
      <c r="M1045" s="3"/>
      <c r="N1045" s="3"/>
      <c r="O1045" s="3"/>
      <c r="P1045" s="3"/>
    </row>
    <row r="1046" spans="1:16" ht="22.5" customHeight="1" outlineLevel="1" x14ac:dyDescent="0.3">
      <c r="A1046" s="21">
        <v>99</v>
      </c>
      <c r="B1046" s="22" t="s">
        <v>1377</v>
      </c>
      <c r="C1046" s="23" t="s">
        <v>1614</v>
      </c>
      <c r="D1046" s="33">
        <v>30.301600000000001</v>
      </c>
      <c r="E1046" s="25">
        <v>48.97</v>
      </c>
      <c r="F1046" s="25">
        <v>12449.68</v>
      </c>
      <c r="G1046" s="200"/>
      <c r="H1046" s="3"/>
      <c r="I1046" s="52"/>
      <c r="J1046" s="3"/>
      <c r="K1046" s="52"/>
      <c r="L1046" s="3"/>
      <c r="M1046" s="3"/>
      <c r="N1046" s="3"/>
      <c r="O1046" s="3"/>
      <c r="P1046" s="3"/>
    </row>
    <row r="1047" spans="1:16" ht="22.5" customHeight="1" outlineLevel="1" x14ac:dyDescent="0.3">
      <c r="A1047" s="21">
        <v>100</v>
      </c>
      <c r="B1047" s="22" t="s">
        <v>1369</v>
      </c>
      <c r="C1047" s="23" t="s">
        <v>1615</v>
      </c>
      <c r="D1047" s="35">
        <v>0.10822</v>
      </c>
      <c r="E1047" s="25">
        <v>1157.5899999999999</v>
      </c>
      <c r="F1047" s="25">
        <v>4751.1499999999996</v>
      </c>
      <c r="G1047" s="200"/>
      <c r="H1047" s="3"/>
      <c r="I1047" s="52"/>
      <c r="J1047" s="3"/>
      <c r="K1047" s="52"/>
      <c r="L1047" s="3"/>
      <c r="M1047" s="3"/>
      <c r="N1047" s="3"/>
      <c r="O1047" s="3"/>
      <c r="P1047" s="3"/>
    </row>
    <row r="1048" spans="1:16" ht="14.4" outlineLevel="1" x14ac:dyDescent="0.3">
      <c r="A1048" s="26"/>
      <c r="B1048" s="27"/>
      <c r="C1048" s="28" t="s">
        <v>1616</v>
      </c>
      <c r="D1048" s="28"/>
      <c r="E1048" s="28"/>
      <c r="F1048" s="29">
        <v>4476.66</v>
      </c>
      <c r="G1048" s="200"/>
      <c r="H1048" s="3"/>
      <c r="I1048" s="52"/>
      <c r="J1048" s="3"/>
      <c r="K1048" s="52"/>
      <c r="L1048" s="3"/>
      <c r="M1048" s="3"/>
      <c r="N1048" s="3"/>
      <c r="O1048" s="3"/>
      <c r="P1048" s="3"/>
    </row>
    <row r="1049" spans="1:16" ht="14.4" outlineLevel="1" x14ac:dyDescent="0.3">
      <c r="A1049" s="26"/>
      <c r="B1049" s="27"/>
      <c r="C1049" s="28" t="s">
        <v>1617</v>
      </c>
      <c r="D1049" s="28"/>
      <c r="E1049" s="28"/>
      <c r="F1049" s="29">
        <v>2598.06</v>
      </c>
      <c r="G1049" s="200"/>
      <c r="H1049" s="3"/>
      <c r="I1049" s="52"/>
      <c r="J1049" s="3"/>
      <c r="K1049" s="52"/>
      <c r="L1049" s="3"/>
      <c r="M1049" s="3"/>
      <c r="N1049" s="3"/>
      <c r="O1049" s="3"/>
      <c r="P1049" s="3"/>
    </row>
    <row r="1050" spans="1:16" ht="14.4" outlineLevel="1" x14ac:dyDescent="0.3">
      <c r="A1050" s="26"/>
      <c r="B1050" s="27"/>
      <c r="C1050" s="28" t="s">
        <v>917</v>
      </c>
      <c r="D1050" s="28"/>
      <c r="E1050" s="28"/>
      <c r="F1050" s="29">
        <v>11825.87</v>
      </c>
      <c r="G1050" s="200"/>
      <c r="H1050" s="3"/>
      <c r="I1050" s="52"/>
      <c r="J1050" s="3"/>
      <c r="K1050" s="52"/>
      <c r="L1050" s="3"/>
      <c r="M1050" s="3"/>
      <c r="N1050" s="3"/>
      <c r="O1050" s="3"/>
      <c r="P1050" s="3"/>
    </row>
    <row r="1051" spans="1:16" ht="22.5" customHeight="1" outlineLevel="1" x14ac:dyDescent="0.3">
      <c r="A1051" s="21">
        <v>101</v>
      </c>
      <c r="B1051" s="22" t="s">
        <v>1618</v>
      </c>
      <c r="C1051" s="23" t="s">
        <v>1619</v>
      </c>
      <c r="D1051" s="44">
        <v>-4.3287999999999998E-3</v>
      </c>
      <c r="E1051" s="25">
        <v>1383.1</v>
      </c>
      <c r="F1051" s="25">
        <v>-167.4</v>
      </c>
      <c r="G1051" s="200"/>
      <c r="H1051" s="3"/>
      <c r="I1051" s="52"/>
      <c r="J1051" s="3"/>
      <c r="K1051" s="52"/>
      <c r="L1051" s="3"/>
      <c r="M1051" s="3"/>
      <c r="N1051" s="3"/>
      <c r="O1051" s="3"/>
      <c r="P1051" s="3"/>
    </row>
    <row r="1052" spans="1:16" ht="22.5" customHeight="1" outlineLevel="1" x14ac:dyDescent="0.3">
      <c r="A1052" s="21">
        <v>102</v>
      </c>
      <c r="B1052" s="22" t="s">
        <v>1377</v>
      </c>
      <c r="C1052" s="23" t="s">
        <v>1620</v>
      </c>
      <c r="D1052" s="33">
        <v>7.5754000000000001</v>
      </c>
      <c r="E1052" s="25">
        <v>64.5</v>
      </c>
      <c r="F1052" s="25">
        <v>4099.54</v>
      </c>
      <c r="G1052" s="200"/>
      <c r="H1052" s="3"/>
      <c r="I1052" s="52"/>
      <c r="J1052" s="3"/>
      <c r="K1052" s="52"/>
      <c r="L1052" s="3"/>
      <c r="M1052" s="3"/>
      <c r="N1052" s="3"/>
      <c r="O1052" s="3"/>
      <c r="P1052" s="3"/>
    </row>
    <row r="1053" spans="1:16" ht="15" customHeight="1" outlineLevel="1" x14ac:dyDescent="0.3">
      <c r="A1053" s="443" t="s">
        <v>1621</v>
      </c>
      <c r="B1053" s="444"/>
      <c r="C1053" s="444"/>
      <c r="D1053" s="444"/>
      <c r="E1053" s="444"/>
      <c r="F1053" s="445"/>
      <c r="G1053" s="200"/>
      <c r="H1053" s="3"/>
      <c r="I1053" s="52"/>
      <c r="J1053" s="3"/>
      <c r="K1053" s="52"/>
      <c r="L1053" s="3"/>
      <c r="M1053" s="3"/>
      <c r="N1053" s="3"/>
      <c r="O1053" s="3"/>
      <c r="P1053" s="3"/>
    </row>
    <row r="1054" spans="1:16" ht="22.5" customHeight="1" outlineLevel="1" x14ac:dyDescent="0.3">
      <c r="A1054" s="21">
        <v>103</v>
      </c>
      <c r="B1054" s="22" t="s">
        <v>1622</v>
      </c>
      <c r="C1054" s="23" t="s">
        <v>1623</v>
      </c>
      <c r="D1054" s="30">
        <v>5.94</v>
      </c>
      <c r="E1054" s="25">
        <v>62.12</v>
      </c>
      <c r="F1054" s="25">
        <v>6719.54</v>
      </c>
      <c r="G1054" s="200"/>
      <c r="H1054" s="3"/>
      <c r="I1054" s="52"/>
      <c r="J1054" s="3"/>
      <c r="K1054" s="52"/>
      <c r="L1054" s="3"/>
      <c r="M1054" s="3"/>
      <c r="N1054" s="3"/>
      <c r="O1054" s="3"/>
      <c r="P1054" s="3"/>
    </row>
    <row r="1055" spans="1:16" ht="14.4" outlineLevel="1" x14ac:dyDescent="0.3">
      <c r="A1055" s="26"/>
      <c r="B1055" s="27"/>
      <c r="C1055" s="28" t="s">
        <v>1624</v>
      </c>
      <c r="D1055" s="28"/>
      <c r="E1055" s="28"/>
      <c r="F1055" s="29">
        <v>5189.9799999999996</v>
      </c>
      <c r="G1055" s="200"/>
      <c r="H1055" s="3"/>
      <c r="I1055" s="52"/>
      <c r="J1055" s="3"/>
      <c r="K1055" s="52"/>
      <c r="L1055" s="3"/>
      <c r="M1055" s="3"/>
      <c r="N1055" s="3"/>
      <c r="O1055" s="3"/>
      <c r="P1055" s="3"/>
    </row>
    <row r="1056" spans="1:16" ht="14.4" outlineLevel="1" x14ac:dyDescent="0.3">
      <c r="A1056" s="26"/>
      <c r="B1056" s="27"/>
      <c r="C1056" s="28" t="s">
        <v>1625</v>
      </c>
      <c r="D1056" s="28"/>
      <c r="E1056" s="28"/>
      <c r="F1056" s="29">
        <v>3255.53</v>
      </c>
      <c r="G1056" s="200"/>
      <c r="H1056" s="3"/>
      <c r="I1056" s="52"/>
      <c r="J1056" s="3"/>
      <c r="K1056" s="52"/>
      <c r="L1056" s="3"/>
      <c r="M1056" s="3"/>
      <c r="N1056" s="3"/>
      <c r="O1056" s="3"/>
      <c r="P1056" s="3"/>
    </row>
    <row r="1057" spans="1:16" ht="14.4" outlineLevel="1" x14ac:dyDescent="0.3">
      <c r="A1057" s="26"/>
      <c r="B1057" s="27"/>
      <c r="C1057" s="28" t="s">
        <v>917</v>
      </c>
      <c r="D1057" s="28"/>
      <c r="E1057" s="28"/>
      <c r="F1057" s="29">
        <v>15165.05</v>
      </c>
      <c r="G1057" s="200"/>
      <c r="H1057" s="3"/>
      <c r="I1057" s="52"/>
      <c r="J1057" s="3"/>
      <c r="K1057" s="52"/>
      <c r="L1057" s="3"/>
      <c r="M1057" s="3"/>
      <c r="N1057" s="3"/>
      <c r="O1057" s="3"/>
      <c r="P1057" s="3"/>
    </row>
    <row r="1058" spans="1:16" ht="22.5" customHeight="1" outlineLevel="1" x14ac:dyDescent="0.3">
      <c r="A1058" s="21">
        <v>104</v>
      </c>
      <c r="B1058" s="22" t="s">
        <v>1377</v>
      </c>
      <c r="C1058" s="23" t="s">
        <v>1626</v>
      </c>
      <c r="D1058" s="30">
        <v>611.82000000000005</v>
      </c>
      <c r="E1058" s="25">
        <v>3.31</v>
      </c>
      <c r="F1058" s="25">
        <v>17014.939999999999</v>
      </c>
      <c r="G1058" s="200"/>
      <c r="H1058" s="3"/>
      <c r="I1058" s="52"/>
      <c r="J1058" s="3"/>
      <c r="K1058" s="52"/>
      <c r="L1058" s="3"/>
      <c r="M1058" s="3"/>
      <c r="N1058" s="3"/>
      <c r="O1058" s="3"/>
      <c r="P1058" s="3"/>
    </row>
    <row r="1059" spans="1:16" ht="45" customHeight="1" outlineLevel="1" x14ac:dyDescent="0.3">
      <c r="A1059" s="21">
        <v>105</v>
      </c>
      <c r="B1059" s="22" t="s">
        <v>1570</v>
      </c>
      <c r="C1059" s="23" t="s">
        <v>1571</v>
      </c>
      <c r="D1059" s="30">
        <v>0.05</v>
      </c>
      <c r="E1059" s="25">
        <v>83.8</v>
      </c>
      <c r="F1059" s="25">
        <v>188.14</v>
      </c>
      <c r="G1059" s="200"/>
      <c r="H1059" s="3"/>
      <c r="I1059" s="52"/>
      <c r="J1059" s="3"/>
      <c r="K1059" s="52"/>
      <c r="L1059" s="3"/>
      <c r="M1059" s="3"/>
      <c r="N1059" s="3"/>
      <c r="O1059" s="3"/>
      <c r="P1059" s="3"/>
    </row>
    <row r="1060" spans="1:16" ht="14.4" outlineLevel="1" x14ac:dyDescent="0.3">
      <c r="A1060" s="26"/>
      <c r="B1060" s="27"/>
      <c r="C1060" s="28" t="s">
        <v>1627</v>
      </c>
      <c r="D1060" s="28"/>
      <c r="E1060" s="28"/>
      <c r="F1060" s="29">
        <v>193.6</v>
      </c>
      <c r="G1060" s="200"/>
      <c r="H1060" s="3"/>
      <c r="I1060" s="52"/>
      <c r="J1060" s="3"/>
      <c r="K1060" s="52"/>
      <c r="L1060" s="3"/>
      <c r="M1060" s="3"/>
      <c r="N1060" s="3"/>
      <c r="O1060" s="3"/>
      <c r="P1060" s="3"/>
    </row>
    <row r="1061" spans="1:16" ht="14.4" outlineLevel="1" x14ac:dyDescent="0.3">
      <c r="A1061" s="26"/>
      <c r="B1061" s="27"/>
      <c r="C1061" s="28" t="s">
        <v>1628</v>
      </c>
      <c r="D1061" s="28"/>
      <c r="E1061" s="28"/>
      <c r="F1061" s="29">
        <v>110.9</v>
      </c>
      <c r="G1061" s="200"/>
      <c r="H1061" s="3"/>
      <c r="I1061" s="52"/>
      <c r="J1061" s="3"/>
      <c r="K1061" s="52"/>
      <c r="L1061" s="3"/>
      <c r="M1061" s="3"/>
      <c r="N1061" s="3"/>
      <c r="O1061" s="3"/>
      <c r="P1061" s="3"/>
    </row>
    <row r="1062" spans="1:16" ht="14.4" outlineLevel="1" x14ac:dyDescent="0.3">
      <c r="A1062" s="26"/>
      <c r="B1062" s="27"/>
      <c r="C1062" s="28" t="s">
        <v>917</v>
      </c>
      <c r="D1062" s="28"/>
      <c r="E1062" s="28"/>
      <c r="F1062" s="29">
        <v>492.64</v>
      </c>
      <c r="G1062" s="200"/>
      <c r="H1062" s="3"/>
      <c r="I1062" s="52"/>
      <c r="J1062" s="3"/>
      <c r="K1062" s="52"/>
      <c r="L1062" s="3"/>
      <c r="M1062" s="3"/>
      <c r="N1062" s="3"/>
      <c r="O1062" s="3"/>
      <c r="P1062" s="3"/>
    </row>
    <row r="1063" spans="1:16" ht="22.5" customHeight="1" outlineLevel="1" x14ac:dyDescent="0.3">
      <c r="A1063" s="21">
        <v>106</v>
      </c>
      <c r="B1063" s="22" t="s">
        <v>1377</v>
      </c>
      <c r="C1063" s="23" t="s">
        <v>1574</v>
      </c>
      <c r="D1063" s="31">
        <v>1</v>
      </c>
      <c r="E1063" s="25">
        <v>107.47</v>
      </c>
      <c r="F1063" s="25">
        <v>901.65</v>
      </c>
      <c r="G1063" s="200"/>
      <c r="H1063" s="3"/>
      <c r="I1063" s="52"/>
      <c r="J1063" s="3"/>
      <c r="K1063" s="52"/>
      <c r="L1063" s="3"/>
      <c r="M1063" s="3"/>
      <c r="N1063" s="3"/>
      <c r="O1063" s="3"/>
      <c r="P1063" s="3"/>
    </row>
    <row r="1064" spans="1:16" ht="14.4" outlineLevel="1" x14ac:dyDescent="0.3">
      <c r="A1064" s="443" t="s">
        <v>1629</v>
      </c>
      <c r="B1064" s="444"/>
      <c r="C1064" s="444"/>
      <c r="D1064" s="444"/>
      <c r="E1064" s="444"/>
      <c r="F1064" s="445"/>
      <c r="G1064" s="200"/>
      <c r="H1064" s="3"/>
      <c r="I1064" s="52"/>
      <c r="J1064" s="3"/>
      <c r="K1064" s="52"/>
      <c r="L1064" s="3"/>
      <c r="M1064" s="3"/>
      <c r="N1064" s="3"/>
      <c r="O1064" s="3"/>
      <c r="P1064" s="3"/>
    </row>
    <row r="1065" spans="1:16" ht="45" customHeight="1" outlineLevel="1" x14ac:dyDescent="0.3">
      <c r="A1065" s="21">
        <v>107</v>
      </c>
      <c r="B1065" s="22" t="s">
        <v>1570</v>
      </c>
      <c r="C1065" s="23" t="s">
        <v>1571</v>
      </c>
      <c r="D1065" s="30">
        <v>0.55000000000000004</v>
      </c>
      <c r="E1065" s="25">
        <v>83.8</v>
      </c>
      <c r="F1065" s="25">
        <v>2069.59</v>
      </c>
      <c r="G1065" s="200"/>
      <c r="H1065" s="3"/>
      <c r="I1065" s="52"/>
      <c r="J1065" s="3"/>
      <c r="K1065" s="52"/>
      <c r="L1065" s="3"/>
      <c r="M1065" s="3"/>
      <c r="N1065" s="3"/>
      <c r="O1065" s="3"/>
      <c r="P1065" s="3"/>
    </row>
    <row r="1066" spans="1:16" ht="14.4" outlineLevel="1" x14ac:dyDescent="0.3">
      <c r="A1066" s="26"/>
      <c r="B1066" s="27"/>
      <c r="C1066" s="28" t="s">
        <v>1630</v>
      </c>
      <c r="D1066" s="28"/>
      <c r="E1066" s="28"/>
      <c r="F1066" s="29">
        <v>2129.5500000000002</v>
      </c>
      <c r="G1066" s="200"/>
      <c r="H1066" s="3"/>
      <c r="I1066" s="52"/>
      <c r="J1066" s="3"/>
      <c r="K1066" s="52"/>
      <c r="L1066" s="3"/>
      <c r="M1066" s="3"/>
      <c r="N1066" s="3"/>
      <c r="O1066" s="3"/>
      <c r="P1066" s="3"/>
    </row>
    <row r="1067" spans="1:16" ht="14.4" outlineLevel="1" x14ac:dyDescent="0.3">
      <c r="A1067" s="26"/>
      <c r="B1067" s="27"/>
      <c r="C1067" s="28" t="s">
        <v>1631</v>
      </c>
      <c r="D1067" s="28"/>
      <c r="E1067" s="28"/>
      <c r="F1067" s="29">
        <v>1219.8399999999999</v>
      </c>
      <c r="G1067" s="200"/>
      <c r="H1067" s="3"/>
      <c r="I1067" s="52"/>
      <c r="J1067" s="3"/>
      <c r="K1067" s="52"/>
      <c r="L1067" s="3"/>
      <c r="M1067" s="3"/>
      <c r="N1067" s="3"/>
      <c r="O1067" s="3"/>
      <c r="P1067" s="3"/>
    </row>
    <row r="1068" spans="1:16" ht="14.4" outlineLevel="1" x14ac:dyDescent="0.3">
      <c r="A1068" s="26"/>
      <c r="B1068" s="27"/>
      <c r="C1068" s="28" t="s">
        <v>917</v>
      </c>
      <c r="D1068" s="28"/>
      <c r="E1068" s="28"/>
      <c r="F1068" s="29">
        <v>5418.98</v>
      </c>
      <c r="G1068" s="200"/>
      <c r="H1068" s="3"/>
      <c r="I1068" s="52"/>
      <c r="J1068" s="3"/>
      <c r="K1068" s="52"/>
      <c r="L1068" s="3"/>
      <c r="M1068" s="3"/>
      <c r="N1068" s="3"/>
      <c r="O1068" s="3"/>
      <c r="P1068" s="3"/>
    </row>
    <row r="1069" spans="1:16" ht="22.5" customHeight="1" outlineLevel="1" x14ac:dyDescent="0.3">
      <c r="A1069" s="21">
        <v>108</v>
      </c>
      <c r="B1069" s="22" t="s">
        <v>1377</v>
      </c>
      <c r="C1069" s="23" t="s">
        <v>1574</v>
      </c>
      <c r="D1069" s="31">
        <v>11</v>
      </c>
      <c r="E1069" s="25">
        <v>107.47</v>
      </c>
      <c r="F1069" s="25">
        <v>9918.16</v>
      </c>
      <c r="G1069" s="200"/>
      <c r="H1069" s="3"/>
      <c r="I1069" s="52"/>
      <c r="J1069" s="3"/>
      <c r="K1069" s="52"/>
      <c r="L1069" s="3"/>
      <c r="M1069" s="3"/>
      <c r="N1069" s="3"/>
      <c r="O1069" s="3"/>
      <c r="P1069" s="3"/>
    </row>
    <row r="1070" spans="1:16" ht="14.4" outlineLevel="1" x14ac:dyDescent="0.3">
      <c r="A1070" s="443" t="s">
        <v>1632</v>
      </c>
      <c r="B1070" s="444"/>
      <c r="C1070" s="444"/>
      <c r="D1070" s="444"/>
      <c r="E1070" s="444"/>
      <c r="F1070" s="445"/>
      <c r="G1070" s="200"/>
      <c r="H1070" s="3"/>
      <c r="I1070" s="52"/>
      <c r="J1070" s="3"/>
      <c r="K1070" s="52"/>
      <c r="L1070" s="3"/>
      <c r="M1070" s="3"/>
      <c r="N1070" s="3"/>
      <c r="O1070" s="3"/>
      <c r="P1070" s="3"/>
    </row>
    <row r="1071" spans="1:16" ht="14.4" outlineLevel="1" x14ac:dyDescent="0.3">
      <c r="A1071" s="443" t="s">
        <v>1569</v>
      </c>
      <c r="B1071" s="444"/>
      <c r="C1071" s="444"/>
      <c r="D1071" s="444"/>
      <c r="E1071" s="444"/>
      <c r="F1071" s="445"/>
      <c r="G1071" s="200"/>
      <c r="H1071" s="3"/>
      <c r="I1071" s="52"/>
      <c r="J1071" s="3"/>
      <c r="K1071" s="52"/>
      <c r="L1071" s="3"/>
      <c r="M1071" s="3"/>
      <c r="N1071" s="3"/>
      <c r="O1071" s="3"/>
      <c r="P1071" s="3"/>
    </row>
    <row r="1072" spans="1:16" ht="45" customHeight="1" outlineLevel="1" x14ac:dyDescent="0.3">
      <c r="A1072" s="21">
        <v>109</v>
      </c>
      <c r="B1072" s="22" t="s">
        <v>1570</v>
      </c>
      <c r="C1072" s="23" t="s">
        <v>1571</v>
      </c>
      <c r="D1072" s="32">
        <v>0.4</v>
      </c>
      <c r="E1072" s="25">
        <v>83.8</v>
      </c>
      <c r="F1072" s="25">
        <v>1505.15</v>
      </c>
      <c r="G1072" s="200"/>
      <c r="H1072" s="3"/>
      <c r="I1072" s="52"/>
      <c r="J1072" s="3"/>
      <c r="K1072" s="52"/>
      <c r="L1072" s="3"/>
      <c r="M1072" s="3"/>
      <c r="N1072" s="3"/>
      <c r="O1072" s="3"/>
      <c r="P1072" s="3"/>
    </row>
    <row r="1073" spans="1:16" ht="14.4" outlineLevel="1" x14ac:dyDescent="0.3">
      <c r="A1073" s="26"/>
      <c r="B1073" s="27"/>
      <c r="C1073" s="28" t="s">
        <v>1633</v>
      </c>
      <c r="D1073" s="28"/>
      <c r="E1073" s="28"/>
      <c r="F1073" s="29">
        <v>1548.75</v>
      </c>
      <c r="G1073" s="200"/>
      <c r="H1073" s="3"/>
      <c r="I1073" s="52"/>
      <c r="J1073" s="3"/>
      <c r="K1073" s="52"/>
      <c r="L1073" s="3"/>
      <c r="M1073" s="3"/>
      <c r="N1073" s="3"/>
      <c r="O1073" s="3"/>
      <c r="P1073" s="3"/>
    </row>
    <row r="1074" spans="1:16" ht="14.4" outlineLevel="1" x14ac:dyDescent="0.3">
      <c r="A1074" s="26"/>
      <c r="B1074" s="27"/>
      <c r="C1074" s="28" t="s">
        <v>1634</v>
      </c>
      <c r="D1074" s="28"/>
      <c r="E1074" s="28"/>
      <c r="F1074" s="29">
        <v>887.15</v>
      </c>
      <c r="G1074" s="200"/>
      <c r="H1074" s="3"/>
      <c r="I1074" s="52"/>
      <c r="J1074" s="3"/>
      <c r="K1074" s="52"/>
      <c r="L1074" s="3"/>
      <c r="M1074" s="3"/>
      <c r="N1074" s="3"/>
      <c r="O1074" s="3"/>
      <c r="P1074" s="3"/>
    </row>
    <row r="1075" spans="1:16" ht="14.4" outlineLevel="1" x14ac:dyDescent="0.3">
      <c r="A1075" s="26"/>
      <c r="B1075" s="27"/>
      <c r="C1075" s="28" t="s">
        <v>917</v>
      </c>
      <c r="D1075" s="28"/>
      <c r="E1075" s="28"/>
      <c r="F1075" s="29">
        <v>3941.05</v>
      </c>
      <c r="G1075" s="200"/>
      <c r="H1075" s="3"/>
      <c r="I1075" s="52"/>
      <c r="J1075" s="3"/>
      <c r="K1075" s="52"/>
      <c r="L1075" s="3"/>
      <c r="M1075" s="3"/>
      <c r="N1075" s="3"/>
      <c r="O1075" s="3"/>
      <c r="P1075" s="3"/>
    </row>
    <row r="1076" spans="1:16" ht="22.5" customHeight="1" outlineLevel="1" x14ac:dyDescent="0.3">
      <c r="A1076" s="21">
        <v>110</v>
      </c>
      <c r="B1076" s="22" t="s">
        <v>1377</v>
      </c>
      <c r="C1076" s="23" t="s">
        <v>1574</v>
      </c>
      <c r="D1076" s="31">
        <v>8</v>
      </c>
      <c r="E1076" s="25">
        <v>107.47</v>
      </c>
      <c r="F1076" s="25">
        <v>7213.21</v>
      </c>
      <c r="G1076" s="200"/>
      <c r="H1076" s="3"/>
      <c r="I1076" s="52"/>
      <c r="J1076" s="3"/>
      <c r="K1076" s="52"/>
      <c r="L1076" s="3"/>
      <c r="M1076" s="3"/>
      <c r="N1076" s="3"/>
      <c r="O1076" s="3"/>
      <c r="P1076" s="3"/>
    </row>
    <row r="1077" spans="1:16" ht="15" customHeight="1" outlineLevel="1" x14ac:dyDescent="0.3">
      <c r="A1077" s="443" t="s">
        <v>1575</v>
      </c>
      <c r="B1077" s="444"/>
      <c r="C1077" s="444"/>
      <c r="D1077" s="444"/>
      <c r="E1077" s="444"/>
      <c r="F1077" s="445"/>
      <c r="G1077" s="200"/>
      <c r="H1077" s="3"/>
      <c r="I1077" s="52"/>
      <c r="J1077" s="3"/>
      <c r="K1077" s="52"/>
      <c r="L1077" s="3"/>
      <c r="M1077" s="3"/>
      <c r="N1077" s="3"/>
      <c r="O1077" s="3"/>
      <c r="P1077" s="3"/>
    </row>
    <row r="1078" spans="1:16" ht="45" customHeight="1" outlineLevel="1" x14ac:dyDescent="0.3">
      <c r="A1078" s="21">
        <v>111</v>
      </c>
      <c r="B1078" s="22" t="s">
        <v>1570</v>
      </c>
      <c r="C1078" s="23" t="s">
        <v>1571</v>
      </c>
      <c r="D1078" s="30">
        <v>0.05</v>
      </c>
      <c r="E1078" s="25">
        <v>83.8</v>
      </c>
      <c r="F1078" s="25">
        <v>188.14</v>
      </c>
      <c r="G1078" s="200"/>
      <c r="H1078" s="3"/>
      <c r="I1078" s="52"/>
      <c r="J1078" s="3"/>
      <c r="K1078" s="52"/>
      <c r="L1078" s="3"/>
      <c r="M1078" s="3"/>
      <c r="N1078" s="3"/>
      <c r="O1078" s="3"/>
      <c r="P1078" s="3"/>
    </row>
    <row r="1079" spans="1:16" ht="14.4" outlineLevel="1" x14ac:dyDescent="0.3">
      <c r="A1079" s="26"/>
      <c r="B1079" s="27"/>
      <c r="C1079" s="28" t="s">
        <v>1627</v>
      </c>
      <c r="D1079" s="28"/>
      <c r="E1079" s="28"/>
      <c r="F1079" s="29">
        <v>193.6</v>
      </c>
      <c r="G1079" s="200"/>
      <c r="H1079" s="3"/>
      <c r="I1079" s="52"/>
      <c r="J1079" s="3"/>
      <c r="K1079" s="52"/>
      <c r="L1079" s="3"/>
      <c r="M1079" s="3"/>
      <c r="N1079" s="3"/>
      <c r="O1079" s="3"/>
      <c r="P1079" s="3"/>
    </row>
    <row r="1080" spans="1:16" ht="14.4" outlineLevel="1" x14ac:dyDescent="0.3">
      <c r="A1080" s="26"/>
      <c r="B1080" s="27"/>
      <c r="C1080" s="28" t="s">
        <v>1628</v>
      </c>
      <c r="D1080" s="28"/>
      <c r="E1080" s="28"/>
      <c r="F1080" s="29">
        <v>110.9</v>
      </c>
      <c r="G1080" s="200"/>
      <c r="H1080" s="3"/>
      <c r="I1080" s="52"/>
      <c r="J1080" s="3"/>
      <c r="K1080" s="52"/>
      <c r="L1080" s="3"/>
      <c r="M1080" s="3"/>
      <c r="N1080" s="3"/>
      <c r="O1080" s="3"/>
      <c r="P1080" s="3"/>
    </row>
    <row r="1081" spans="1:16" ht="14.4" outlineLevel="1" x14ac:dyDescent="0.3">
      <c r="A1081" s="26"/>
      <c r="B1081" s="27"/>
      <c r="C1081" s="28" t="s">
        <v>917</v>
      </c>
      <c r="D1081" s="28"/>
      <c r="E1081" s="28"/>
      <c r="F1081" s="29">
        <v>492.64</v>
      </c>
      <c r="G1081" s="200"/>
      <c r="H1081" s="3"/>
      <c r="I1081" s="52"/>
      <c r="J1081" s="3"/>
      <c r="K1081" s="52"/>
      <c r="L1081" s="3"/>
      <c r="M1081" s="3"/>
      <c r="N1081" s="3"/>
      <c r="O1081" s="3"/>
      <c r="P1081" s="3"/>
    </row>
    <row r="1082" spans="1:16" ht="22.5" customHeight="1" outlineLevel="1" x14ac:dyDescent="0.3">
      <c r="A1082" s="21">
        <v>112</v>
      </c>
      <c r="B1082" s="22" t="s">
        <v>1377</v>
      </c>
      <c r="C1082" s="23" t="s">
        <v>1574</v>
      </c>
      <c r="D1082" s="31">
        <v>1</v>
      </c>
      <c r="E1082" s="25">
        <v>107.47</v>
      </c>
      <c r="F1082" s="25">
        <v>901.65</v>
      </c>
      <c r="G1082" s="200"/>
      <c r="H1082" s="3"/>
      <c r="I1082" s="52"/>
      <c r="J1082" s="3"/>
      <c r="K1082" s="52"/>
      <c r="L1082" s="3"/>
      <c r="M1082" s="3"/>
      <c r="N1082" s="3"/>
      <c r="O1082" s="3"/>
      <c r="P1082" s="3"/>
    </row>
    <row r="1083" spans="1:16" ht="14.4" outlineLevel="1" x14ac:dyDescent="0.3">
      <c r="A1083" s="443" t="s">
        <v>1604</v>
      </c>
      <c r="B1083" s="444"/>
      <c r="C1083" s="444"/>
      <c r="D1083" s="444"/>
      <c r="E1083" s="444"/>
      <c r="F1083" s="445"/>
      <c r="G1083" s="200"/>
      <c r="H1083" s="3"/>
      <c r="I1083" s="52"/>
      <c r="J1083" s="3"/>
      <c r="K1083" s="52"/>
      <c r="L1083" s="3"/>
      <c r="M1083" s="3"/>
      <c r="N1083" s="3"/>
      <c r="O1083" s="3"/>
      <c r="P1083" s="3"/>
    </row>
    <row r="1084" spans="1:16" ht="33.75" customHeight="1" outlineLevel="1" x14ac:dyDescent="0.3">
      <c r="A1084" s="21">
        <v>113</v>
      </c>
      <c r="B1084" s="22" t="s">
        <v>1605</v>
      </c>
      <c r="C1084" s="23" t="s">
        <v>1606</v>
      </c>
      <c r="D1084" s="33">
        <v>3.5000000000000001E-3</v>
      </c>
      <c r="E1084" s="25">
        <v>21799.18</v>
      </c>
      <c r="F1084" s="25">
        <v>667.18</v>
      </c>
      <c r="G1084" s="200"/>
      <c r="H1084" s="3"/>
      <c r="I1084" s="52"/>
      <c r="J1084" s="3"/>
      <c r="K1084" s="52"/>
      <c r="L1084" s="3"/>
      <c r="M1084" s="3"/>
      <c r="N1084" s="3"/>
      <c r="O1084" s="3"/>
      <c r="P1084" s="3"/>
    </row>
    <row r="1085" spans="1:16" ht="14.4" outlineLevel="1" x14ac:dyDescent="0.3">
      <c r="A1085" s="26"/>
      <c r="B1085" s="27"/>
      <c r="C1085" s="28" t="s">
        <v>1635</v>
      </c>
      <c r="D1085" s="28"/>
      <c r="E1085" s="28"/>
      <c r="F1085" s="29">
        <v>228.64</v>
      </c>
      <c r="G1085" s="200"/>
      <c r="H1085" s="3"/>
      <c r="I1085" s="52"/>
      <c r="J1085" s="3"/>
      <c r="K1085" s="52"/>
      <c r="L1085" s="3"/>
      <c r="M1085" s="3"/>
      <c r="N1085" s="3"/>
      <c r="O1085" s="3"/>
      <c r="P1085" s="3"/>
    </row>
    <row r="1086" spans="1:16" ht="14.4" outlineLevel="1" x14ac:dyDescent="0.3">
      <c r="A1086" s="26"/>
      <c r="B1086" s="27"/>
      <c r="C1086" s="28" t="s">
        <v>1636</v>
      </c>
      <c r="D1086" s="28"/>
      <c r="E1086" s="28"/>
      <c r="F1086" s="29">
        <v>132.69</v>
      </c>
      <c r="G1086" s="200"/>
      <c r="H1086" s="3"/>
      <c r="I1086" s="52"/>
      <c r="J1086" s="3"/>
      <c r="K1086" s="52"/>
      <c r="L1086" s="3"/>
      <c r="M1086" s="3"/>
      <c r="N1086" s="3"/>
      <c r="O1086" s="3"/>
      <c r="P1086" s="3"/>
    </row>
    <row r="1087" spans="1:16" ht="14.4" outlineLevel="1" x14ac:dyDescent="0.3">
      <c r="A1087" s="26"/>
      <c r="B1087" s="27"/>
      <c r="C1087" s="28" t="s">
        <v>917</v>
      </c>
      <c r="D1087" s="28"/>
      <c r="E1087" s="28"/>
      <c r="F1087" s="29">
        <v>1028.51</v>
      </c>
      <c r="G1087" s="200"/>
      <c r="H1087" s="3"/>
      <c r="I1087" s="52"/>
      <c r="J1087" s="3"/>
      <c r="K1087" s="52"/>
      <c r="L1087" s="3"/>
      <c r="M1087" s="3"/>
      <c r="N1087" s="3"/>
      <c r="O1087" s="3"/>
      <c r="P1087" s="3"/>
    </row>
    <row r="1088" spans="1:16" ht="33.75" customHeight="1" outlineLevel="1" x14ac:dyDescent="0.3">
      <c r="A1088" s="21">
        <v>114</v>
      </c>
      <c r="B1088" s="22" t="s">
        <v>1609</v>
      </c>
      <c r="C1088" s="23" t="s">
        <v>1610</v>
      </c>
      <c r="D1088" s="35">
        <v>-1.0499999999999999E-3</v>
      </c>
      <c r="E1088" s="25">
        <v>59210</v>
      </c>
      <c r="F1088" s="25">
        <v>-384.84</v>
      </c>
      <c r="G1088" s="200"/>
      <c r="H1088" s="3"/>
      <c r="I1088" s="52"/>
      <c r="J1088" s="3"/>
      <c r="K1088" s="52"/>
      <c r="L1088" s="3"/>
      <c r="M1088" s="3"/>
      <c r="N1088" s="3"/>
      <c r="O1088" s="3"/>
      <c r="P1088" s="3"/>
    </row>
    <row r="1089" spans="1:16" ht="33.75" customHeight="1" outlineLevel="1" x14ac:dyDescent="0.3">
      <c r="A1089" s="21">
        <v>115</v>
      </c>
      <c r="B1089" s="22" t="s">
        <v>1611</v>
      </c>
      <c r="C1089" s="23" t="s">
        <v>1612</v>
      </c>
      <c r="D1089" s="35">
        <v>-2.1000000000000001E-4</v>
      </c>
      <c r="E1089" s="25">
        <v>44408</v>
      </c>
      <c r="F1089" s="25">
        <v>-75.63</v>
      </c>
      <c r="G1089" s="200"/>
      <c r="H1089" s="3"/>
      <c r="I1089" s="52"/>
      <c r="J1089" s="3"/>
      <c r="K1089" s="52"/>
      <c r="L1089" s="3"/>
      <c r="M1089" s="3"/>
      <c r="N1089" s="3"/>
      <c r="O1089" s="3"/>
      <c r="P1089" s="3"/>
    </row>
    <row r="1090" spans="1:16" ht="22.5" customHeight="1" outlineLevel="1" x14ac:dyDescent="0.3">
      <c r="A1090" s="21">
        <v>116</v>
      </c>
      <c r="B1090" s="22" t="s">
        <v>1377</v>
      </c>
      <c r="C1090" s="23" t="s">
        <v>1613</v>
      </c>
      <c r="D1090" s="33">
        <v>8.7499999999999994E-2</v>
      </c>
      <c r="E1090" s="25">
        <v>128.69</v>
      </c>
      <c r="F1090" s="25">
        <v>94.47</v>
      </c>
      <c r="G1090" s="200"/>
      <c r="H1090" s="3"/>
      <c r="I1090" s="52"/>
      <c r="J1090" s="3"/>
      <c r="K1090" s="52"/>
      <c r="L1090" s="3"/>
      <c r="M1090" s="3"/>
      <c r="N1090" s="3"/>
      <c r="O1090" s="3"/>
      <c r="P1090" s="3"/>
    </row>
    <row r="1091" spans="1:16" ht="22.5" customHeight="1" outlineLevel="1" x14ac:dyDescent="0.3">
      <c r="A1091" s="21">
        <v>117</v>
      </c>
      <c r="B1091" s="22" t="s">
        <v>1377</v>
      </c>
      <c r="C1091" s="23" t="s">
        <v>1614</v>
      </c>
      <c r="D1091" s="30">
        <v>0.98</v>
      </c>
      <c r="E1091" s="25">
        <v>48.97</v>
      </c>
      <c r="F1091" s="25">
        <v>402.64</v>
      </c>
      <c r="G1091" s="200"/>
      <c r="H1091" s="3"/>
      <c r="I1091" s="52"/>
      <c r="J1091" s="3"/>
      <c r="K1091" s="52"/>
      <c r="L1091" s="3"/>
      <c r="M1091" s="3"/>
      <c r="N1091" s="3"/>
      <c r="O1091" s="3"/>
      <c r="P1091" s="3"/>
    </row>
    <row r="1092" spans="1:16" ht="22.5" customHeight="1" outlineLevel="1" x14ac:dyDescent="0.3">
      <c r="A1092" s="21">
        <v>118</v>
      </c>
      <c r="B1092" s="22" t="s">
        <v>1369</v>
      </c>
      <c r="C1092" s="23" t="s">
        <v>1615</v>
      </c>
      <c r="D1092" s="33">
        <v>3.5000000000000001E-3</v>
      </c>
      <c r="E1092" s="25">
        <v>1157.5899999999999</v>
      </c>
      <c r="F1092" s="25">
        <v>153.66</v>
      </c>
      <c r="G1092" s="200"/>
      <c r="H1092" s="3"/>
      <c r="I1092" s="52"/>
      <c r="J1092" s="3"/>
      <c r="K1092" s="52"/>
      <c r="L1092" s="3"/>
      <c r="M1092" s="3"/>
      <c r="N1092" s="3"/>
      <c r="O1092" s="3"/>
      <c r="P1092" s="3"/>
    </row>
    <row r="1093" spans="1:16" ht="14.4" outlineLevel="1" x14ac:dyDescent="0.3">
      <c r="A1093" s="26"/>
      <c r="B1093" s="27"/>
      <c r="C1093" s="28" t="s">
        <v>1637</v>
      </c>
      <c r="D1093" s="28"/>
      <c r="E1093" s="28"/>
      <c r="F1093" s="29">
        <v>144.78</v>
      </c>
      <c r="G1093" s="200"/>
      <c r="H1093" s="3"/>
      <c r="I1093" s="52"/>
      <c r="J1093" s="3"/>
      <c r="K1093" s="52"/>
      <c r="L1093" s="3"/>
      <c r="M1093" s="3"/>
      <c r="N1093" s="3"/>
      <c r="O1093" s="3"/>
      <c r="P1093" s="3"/>
    </row>
    <row r="1094" spans="1:16" ht="14.4" outlineLevel="1" x14ac:dyDescent="0.3">
      <c r="A1094" s="26"/>
      <c r="B1094" s="27"/>
      <c r="C1094" s="28" t="s">
        <v>1638</v>
      </c>
      <c r="D1094" s="28"/>
      <c r="E1094" s="28"/>
      <c r="F1094" s="29">
        <v>84.03</v>
      </c>
      <c r="G1094" s="200"/>
      <c r="H1094" s="3"/>
      <c r="I1094" s="52"/>
      <c r="J1094" s="3"/>
      <c r="K1094" s="52"/>
      <c r="L1094" s="3"/>
      <c r="M1094" s="3"/>
      <c r="N1094" s="3"/>
      <c r="O1094" s="3"/>
      <c r="P1094" s="3"/>
    </row>
    <row r="1095" spans="1:16" ht="14.4" outlineLevel="1" x14ac:dyDescent="0.3">
      <c r="A1095" s="26"/>
      <c r="B1095" s="27"/>
      <c r="C1095" s="28" t="s">
        <v>917</v>
      </c>
      <c r="D1095" s="28"/>
      <c r="E1095" s="28"/>
      <c r="F1095" s="29">
        <v>382.47</v>
      </c>
      <c r="G1095" s="200"/>
      <c r="H1095" s="3"/>
      <c r="I1095" s="52"/>
      <c r="J1095" s="3"/>
      <c r="K1095" s="52"/>
      <c r="L1095" s="3"/>
      <c r="M1095" s="3"/>
      <c r="N1095" s="3"/>
      <c r="O1095" s="3"/>
      <c r="P1095" s="3"/>
    </row>
    <row r="1096" spans="1:16" ht="22.5" customHeight="1" outlineLevel="1" x14ac:dyDescent="0.3">
      <c r="A1096" s="21">
        <v>119</v>
      </c>
      <c r="B1096" s="22" t="s">
        <v>1618</v>
      </c>
      <c r="C1096" s="23" t="s">
        <v>1619</v>
      </c>
      <c r="D1096" s="35">
        <v>-1.3999999999999999E-4</v>
      </c>
      <c r="E1096" s="25">
        <v>1383.1</v>
      </c>
      <c r="F1096" s="25">
        <v>-5.41</v>
      </c>
      <c r="G1096" s="200"/>
      <c r="H1096" s="3"/>
      <c r="I1096" s="52"/>
      <c r="J1096" s="3"/>
      <c r="K1096" s="52"/>
      <c r="L1096" s="3"/>
      <c r="M1096" s="3"/>
      <c r="N1096" s="3"/>
      <c r="O1096" s="3"/>
      <c r="P1096" s="3"/>
    </row>
    <row r="1097" spans="1:16" ht="22.5" customHeight="1" outlineLevel="1" x14ac:dyDescent="0.3">
      <c r="A1097" s="21">
        <v>120</v>
      </c>
      <c r="B1097" s="22" t="s">
        <v>1377</v>
      </c>
      <c r="C1097" s="23" t="s">
        <v>1620</v>
      </c>
      <c r="D1097" s="24">
        <v>0.245</v>
      </c>
      <c r="E1097" s="25">
        <v>64.5</v>
      </c>
      <c r="F1097" s="25">
        <v>132.59</v>
      </c>
      <c r="G1097" s="200"/>
      <c r="H1097" s="3"/>
      <c r="I1097" s="52"/>
      <c r="J1097" s="3"/>
      <c r="K1097" s="52"/>
      <c r="L1097" s="3"/>
      <c r="M1097" s="3"/>
      <c r="N1097" s="3"/>
      <c r="O1097" s="3"/>
      <c r="P1097" s="3"/>
    </row>
    <row r="1098" spans="1:16" ht="15" customHeight="1" outlineLevel="1" x14ac:dyDescent="0.3">
      <c r="A1098" s="443" t="s">
        <v>1621</v>
      </c>
      <c r="B1098" s="444"/>
      <c r="C1098" s="444"/>
      <c r="D1098" s="444"/>
      <c r="E1098" s="444"/>
      <c r="F1098" s="445"/>
      <c r="G1098" s="200"/>
      <c r="H1098" s="3"/>
      <c r="I1098" s="52"/>
      <c r="J1098" s="3"/>
      <c r="K1098" s="52"/>
      <c r="L1098" s="3"/>
      <c r="M1098" s="3"/>
      <c r="N1098" s="3"/>
      <c r="O1098" s="3"/>
      <c r="P1098" s="3"/>
    </row>
    <row r="1099" spans="1:16" ht="22.5" customHeight="1" outlineLevel="1" x14ac:dyDescent="0.3">
      <c r="A1099" s="21">
        <v>121</v>
      </c>
      <c r="B1099" s="22" t="s">
        <v>1622</v>
      </c>
      <c r="C1099" s="23" t="s">
        <v>1623</v>
      </c>
      <c r="D1099" s="30">
        <v>0.15</v>
      </c>
      <c r="E1099" s="25">
        <v>62.12</v>
      </c>
      <c r="F1099" s="25">
        <v>169.69</v>
      </c>
      <c r="G1099" s="200"/>
      <c r="H1099" s="3"/>
      <c r="I1099" s="52"/>
      <c r="J1099" s="3"/>
      <c r="K1099" s="52"/>
      <c r="L1099" s="3"/>
      <c r="M1099" s="3"/>
      <c r="N1099" s="3"/>
      <c r="O1099" s="3"/>
      <c r="P1099" s="3"/>
    </row>
    <row r="1100" spans="1:16" ht="14.4" outlineLevel="1" x14ac:dyDescent="0.3">
      <c r="A1100" s="26"/>
      <c r="B1100" s="27"/>
      <c r="C1100" s="28" t="s">
        <v>1639</v>
      </c>
      <c r="D1100" s="28"/>
      <c r="E1100" s="28"/>
      <c r="F1100" s="29">
        <v>131.07</v>
      </c>
      <c r="G1100" s="200"/>
      <c r="H1100" s="3"/>
      <c r="I1100" s="52"/>
      <c r="J1100" s="3"/>
      <c r="K1100" s="52"/>
      <c r="L1100" s="3"/>
      <c r="M1100" s="3"/>
      <c r="N1100" s="3"/>
      <c r="O1100" s="3"/>
      <c r="P1100" s="3"/>
    </row>
    <row r="1101" spans="1:16" ht="14.4" outlineLevel="1" x14ac:dyDescent="0.3">
      <c r="A1101" s="26"/>
      <c r="B1101" s="27"/>
      <c r="C1101" s="28" t="s">
        <v>1640</v>
      </c>
      <c r="D1101" s="28"/>
      <c r="E1101" s="28"/>
      <c r="F1101" s="29">
        <v>82.21</v>
      </c>
      <c r="G1101" s="200"/>
      <c r="H1101" s="3"/>
      <c r="I1101" s="52"/>
      <c r="J1101" s="3"/>
      <c r="K1101" s="52"/>
      <c r="L1101" s="3"/>
      <c r="M1101" s="3"/>
      <c r="N1101" s="3"/>
      <c r="O1101" s="3"/>
      <c r="P1101" s="3"/>
    </row>
    <row r="1102" spans="1:16" ht="14.4" outlineLevel="1" x14ac:dyDescent="0.3">
      <c r="A1102" s="26"/>
      <c r="B1102" s="27"/>
      <c r="C1102" s="28" t="s">
        <v>917</v>
      </c>
      <c r="D1102" s="28"/>
      <c r="E1102" s="28"/>
      <c r="F1102" s="29">
        <v>382.97</v>
      </c>
      <c r="G1102" s="200"/>
      <c r="H1102" s="3"/>
      <c r="I1102" s="52"/>
      <c r="J1102" s="3"/>
      <c r="K1102" s="52"/>
      <c r="L1102" s="3"/>
      <c r="M1102" s="3"/>
      <c r="N1102" s="3"/>
      <c r="O1102" s="3"/>
      <c r="P1102" s="3"/>
    </row>
    <row r="1103" spans="1:16" ht="22.5" customHeight="1" outlineLevel="1" x14ac:dyDescent="0.3">
      <c r="A1103" s="21">
        <v>122</v>
      </c>
      <c r="B1103" s="22" t="s">
        <v>1377</v>
      </c>
      <c r="C1103" s="23" t="s">
        <v>1626</v>
      </c>
      <c r="D1103" s="30">
        <v>15.45</v>
      </c>
      <c r="E1103" s="25">
        <v>3.31</v>
      </c>
      <c r="F1103" s="25">
        <v>429.67</v>
      </c>
      <c r="G1103" s="200"/>
      <c r="H1103" s="3"/>
      <c r="I1103" s="52"/>
      <c r="J1103" s="3"/>
      <c r="K1103" s="52"/>
      <c r="L1103" s="3"/>
      <c r="M1103" s="3"/>
      <c r="N1103" s="3"/>
      <c r="O1103" s="3"/>
      <c r="P1103" s="3"/>
    </row>
    <row r="1104" spans="1:16" ht="14.4" outlineLevel="1" x14ac:dyDescent="0.3">
      <c r="A1104" s="443" t="s">
        <v>1641</v>
      </c>
      <c r="B1104" s="444"/>
      <c r="C1104" s="444"/>
      <c r="D1104" s="444"/>
      <c r="E1104" s="444"/>
      <c r="F1104" s="445"/>
      <c r="G1104" s="200"/>
      <c r="H1104" s="3"/>
      <c r="I1104" s="52"/>
      <c r="J1104" s="3"/>
      <c r="K1104" s="52"/>
      <c r="L1104" s="3"/>
      <c r="M1104" s="3"/>
      <c r="N1104" s="3"/>
      <c r="O1104" s="3"/>
      <c r="P1104" s="3"/>
    </row>
    <row r="1105" spans="1:16" ht="14.4" outlineLevel="1" x14ac:dyDescent="0.3">
      <c r="A1105" s="443" t="s">
        <v>1569</v>
      </c>
      <c r="B1105" s="444"/>
      <c r="C1105" s="444"/>
      <c r="D1105" s="444"/>
      <c r="E1105" s="444"/>
      <c r="F1105" s="445"/>
      <c r="G1105" s="200"/>
      <c r="H1105" s="3"/>
      <c r="I1105" s="52"/>
      <c r="J1105" s="3"/>
      <c r="K1105" s="52"/>
      <c r="L1105" s="3"/>
      <c r="M1105" s="3"/>
      <c r="N1105" s="3"/>
      <c r="O1105" s="3"/>
      <c r="P1105" s="3"/>
    </row>
    <row r="1106" spans="1:16" ht="45" customHeight="1" outlineLevel="1" x14ac:dyDescent="0.3">
      <c r="A1106" s="21">
        <v>123</v>
      </c>
      <c r="B1106" s="22" t="s">
        <v>1570</v>
      </c>
      <c r="C1106" s="23" t="s">
        <v>1571</v>
      </c>
      <c r="D1106" s="32">
        <v>0.4</v>
      </c>
      <c r="E1106" s="25">
        <v>83.8</v>
      </c>
      <c r="F1106" s="25">
        <v>1505.15</v>
      </c>
      <c r="G1106" s="200"/>
      <c r="H1106" s="3"/>
      <c r="I1106" s="52"/>
      <c r="J1106" s="3"/>
      <c r="K1106" s="52"/>
      <c r="L1106" s="3"/>
      <c r="M1106" s="3"/>
      <c r="N1106" s="3"/>
      <c r="O1106" s="3"/>
      <c r="P1106" s="3"/>
    </row>
    <row r="1107" spans="1:16" ht="14.4" outlineLevel="1" x14ac:dyDescent="0.3">
      <c r="A1107" s="26"/>
      <c r="B1107" s="27"/>
      <c r="C1107" s="28" t="s">
        <v>1633</v>
      </c>
      <c r="D1107" s="28"/>
      <c r="E1107" s="28"/>
      <c r="F1107" s="29">
        <v>1548.75</v>
      </c>
      <c r="G1107" s="200"/>
      <c r="H1107" s="3"/>
      <c r="I1107" s="52"/>
      <c r="J1107" s="3"/>
      <c r="K1107" s="52"/>
      <c r="L1107" s="3"/>
      <c r="M1107" s="3"/>
      <c r="N1107" s="3"/>
      <c r="O1107" s="3"/>
      <c r="P1107" s="3"/>
    </row>
    <row r="1108" spans="1:16" ht="14.4" outlineLevel="1" x14ac:dyDescent="0.3">
      <c r="A1108" s="26"/>
      <c r="B1108" s="27"/>
      <c r="C1108" s="28" t="s">
        <v>1634</v>
      </c>
      <c r="D1108" s="28"/>
      <c r="E1108" s="28"/>
      <c r="F1108" s="29">
        <v>887.15</v>
      </c>
      <c r="G1108" s="200"/>
      <c r="H1108" s="3"/>
      <c r="I1108" s="52"/>
      <c r="J1108" s="3"/>
      <c r="K1108" s="52"/>
      <c r="L1108" s="3"/>
      <c r="M1108" s="3"/>
      <c r="N1108" s="3"/>
      <c r="O1108" s="3"/>
      <c r="P1108" s="3"/>
    </row>
    <row r="1109" spans="1:16" ht="14.4" outlineLevel="1" x14ac:dyDescent="0.3">
      <c r="A1109" s="26"/>
      <c r="B1109" s="27"/>
      <c r="C1109" s="28" t="s">
        <v>917</v>
      </c>
      <c r="D1109" s="28"/>
      <c r="E1109" s="28"/>
      <c r="F1109" s="29">
        <v>3941.05</v>
      </c>
      <c r="G1109" s="200"/>
      <c r="H1109" s="3"/>
      <c r="I1109" s="52"/>
      <c r="J1109" s="3"/>
      <c r="K1109" s="52"/>
      <c r="L1109" s="3"/>
      <c r="M1109" s="3"/>
      <c r="N1109" s="3"/>
      <c r="O1109" s="3"/>
      <c r="P1109" s="3"/>
    </row>
    <row r="1110" spans="1:16" ht="22.5" customHeight="1" outlineLevel="1" x14ac:dyDescent="0.3">
      <c r="A1110" s="21">
        <v>124</v>
      </c>
      <c r="B1110" s="22" t="s">
        <v>1377</v>
      </c>
      <c r="C1110" s="23" t="s">
        <v>1574</v>
      </c>
      <c r="D1110" s="31">
        <v>8</v>
      </c>
      <c r="E1110" s="25">
        <v>107.47</v>
      </c>
      <c r="F1110" s="25">
        <v>7213.21</v>
      </c>
      <c r="G1110" s="200"/>
      <c r="H1110" s="3"/>
      <c r="I1110" s="52"/>
      <c r="J1110" s="3"/>
      <c r="K1110" s="52"/>
      <c r="L1110" s="3"/>
      <c r="M1110" s="3"/>
      <c r="N1110" s="3"/>
      <c r="O1110" s="3"/>
      <c r="P1110" s="3"/>
    </row>
    <row r="1111" spans="1:16" ht="15" customHeight="1" outlineLevel="1" x14ac:dyDescent="0.3">
      <c r="A1111" s="443" t="s">
        <v>1575</v>
      </c>
      <c r="B1111" s="444"/>
      <c r="C1111" s="444"/>
      <c r="D1111" s="444"/>
      <c r="E1111" s="444"/>
      <c r="F1111" s="445"/>
      <c r="G1111" s="200"/>
      <c r="H1111" s="3"/>
      <c r="I1111" s="52"/>
      <c r="J1111" s="3"/>
      <c r="K1111" s="52"/>
      <c r="L1111" s="3"/>
      <c r="M1111" s="3"/>
      <c r="N1111" s="3"/>
      <c r="O1111" s="3"/>
      <c r="P1111" s="3"/>
    </row>
    <row r="1112" spans="1:16" ht="45" customHeight="1" outlineLevel="1" x14ac:dyDescent="0.3">
      <c r="A1112" s="21">
        <v>125</v>
      </c>
      <c r="B1112" s="22" t="s">
        <v>1570</v>
      </c>
      <c r="C1112" s="23" t="s">
        <v>1571</v>
      </c>
      <c r="D1112" s="30">
        <v>0.05</v>
      </c>
      <c r="E1112" s="25">
        <v>83.8</v>
      </c>
      <c r="F1112" s="25">
        <v>188.14</v>
      </c>
      <c r="G1112" s="200"/>
      <c r="H1112" s="3"/>
      <c r="I1112" s="52"/>
      <c r="J1112" s="3"/>
      <c r="K1112" s="52"/>
      <c r="L1112" s="3"/>
      <c r="M1112" s="3"/>
      <c r="N1112" s="3"/>
      <c r="O1112" s="3"/>
      <c r="P1112" s="3"/>
    </row>
    <row r="1113" spans="1:16" ht="14.4" outlineLevel="1" x14ac:dyDescent="0.3">
      <c r="A1113" s="26"/>
      <c r="B1113" s="27"/>
      <c r="C1113" s="28" t="s">
        <v>1627</v>
      </c>
      <c r="D1113" s="28"/>
      <c r="E1113" s="28"/>
      <c r="F1113" s="29">
        <v>193.6</v>
      </c>
      <c r="G1113" s="200"/>
      <c r="H1113" s="3"/>
      <c r="I1113" s="52"/>
      <c r="J1113" s="3"/>
      <c r="K1113" s="52"/>
      <c r="L1113" s="3"/>
      <c r="M1113" s="3"/>
      <c r="N1113" s="3"/>
      <c r="O1113" s="3"/>
      <c r="P1113" s="3"/>
    </row>
    <row r="1114" spans="1:16" ht="14.4" outlineLevel="1" x14ac:dyDescent="0.3">
      <c r="A1114" s="26"/>
      <c r="B1114" s="27"/>
      <c r="C1114" s="28" t="s">
        <v>1628</v>
      </c>
      <c r="D1114" s="28"/>
      <c r="E1114" s="28"/>
      <c r="F1114" s="29">
        <v>110.9</v>
      </c>
      <c r="G1114" s="200"/>
      <c r="H1114" s="3"/>
      <c r="I1114" s="52"/>
      <c r="J1114" s="3"/>
      <c r="K1114" s="52"/>
      <c r="L1114" s="3"/>
      <c r="M1114" s="3"/>
      <c r="N1114" s="3"/>
      <c r="O1114" s="3"/>
      <c r="P1114" s="3"/>
    </row>
    <row r="1115" spans="1:16" ht="14.4" outlineLevel="1" x14ac:dyDescent="0.3">
      <c r="A1115" s="26"/>
      <c r="B1115" s="27"/>
      <c r="C1115" s="28" t="s">
        <v>917</v>
      </c>
      <c r="D1115" s="28"/>
      <c r="E1115" s="28"/>
      <c r="F1115" s="29">
        <v>492.64</v>
      </c>
      <c r="G1115" s="200"/>
      <c r="H1115" s="3"/>
      <c r="I1115" s="52"/>
      <c r="J1115" s="3"/>
      <c r="K1115" s="52"/>
      <c r="L1115" s="3"/>
      <c r="M1115" s="3"/>
      <c r="N1115" s="3"/>
      <c r="O1115" s="3"/>
      <c r="P1115" s="3"/>
    </row>
    <row r="1116" spans="1:16" ht="22.5" customHeight="1" outlineLevel="1" x14ac:dyDescent="0.3">
      <c r="A1116" s="21">
        <v>126</v>
      </c>
      <c r="B1116" s="22" t="s">
        <v>1377</v>
      </c>
      <c r="C1116" s="23" t="s">
        <v>1574</v>
      </c>
      <c r="D1116" s="31">
        <v>1</v>
      </c>
      <c r="E1116" s="25">
        <v>107.47</v>
      </c>
      <c r="F1116" s="25">
        <v>901.65</v>
      </c>
      <c r="G1116" s="200"/>
      <c r="H1116" s="3"/>
      <c r="I1116" s="52"/>
      <c r="J1116" s="3"/>
      <c r="K1116" s="52"/>
      <c r="L1116" s="3"/>
      <c r="M1116" s="3"/>
      <c r="N1116" s="3"/>
      <c r="O1116" s="3"/>
      <c r="P1116" s="3"/>
    </row>
    <row r="1117" spans="1:16" ht="14.4" outlineLevel="1" x14ac:dyDescent="0.3">
      <c r="A1117" s="443" t="s">
        <v>1604</v>
      </c>
      <c r="B1117" s="444"/>
      <c r="C1117" s="444"/>
      <c r="D1117" s="444"/>
      <c r="E1117" s="444"/>
      <c r="F1117" s="445"/>
      <c r="G1117" s="200"/>
      <c r="H1117" s="3"/>
      <c r="I1117" s="52"/>
      <c r="J1117" s="3"/>
      <c r="K1117" s="52"/>
      <c r="L1117" s="3"/>
      <c r="M1117" s="3"/>
      <c r="N1117" s="3"/>
      <c r="O1117" s="3"/>
      <c r="P1117" s="3"/>
    </row>
    <row r="1118" spans="1:16" ht="33.75" customHeight="1" outlineLevel="1" x14ac:dyDescent="0.3">
      <c r="A1118" s="21">
        <v>127</v>
      </c>
      <c r="B1118" s="22" t="s">
        <v>1605</v>
      </c>
      <c r="C1118" s="23" t="s">
        <v>1606</v>
      </c>
      <c r="D1118" s="33">
        <v>3.5000000000000001E-3</v>
      </c>
      <c r="E1118" s="25">
        <v>21799.18</v>
      </c>
      <c r="F1118" s="25">
        <v>667.18</v>
      </c>
      <c r="G1118" s="200"/>
      <c r="H1118" s="3"/>
      <c r="I1118" s="52"/>
      <c r="J1118" s="3"/>
      <c r="K1118" s="52"/>
      <c r="L1118" s="3"/>
      <c r="M1118" s="3"/>
      <c r="N1118" s="3"/>
      <c r="O1118" s="3"/>
      <c r="P1118" s="3"/>
    </row>
    <row r="1119" spans="1:16" ht="14.4" outlineLevel="1" x14ac:dyDescent="0.3">
      <c r="A1119" s="26"/>
      <c r="B1119" s="27"/>
      <c r="C1119" s="28" t="s">
        <v>1635</v>
      </c>
      <c r="D1119" s="28"/>
      <c r="E1119" s="28"/>
      <c r="F1119" s="29">
        <v>228.64</v>
      </c>
      <c r="G1119" s="200"/>
      <c r="H1119" s="3"/>
      <c r="I1119" s="52"/>
      <c r="J1119" s="3"/>
      <c r="K1119" s="52"/>
      <c r="L1119" s="3"/>
      <c r="M1119" s="3"/>
      <c r="N1119" s="3"/>
      <c r="O1119" s="3"/>
      <c r="P1119" s="3"/>
    </row>
    <row r="1120" spans="1:16" ht="14.4" outlineLevel="1" x14ac:dyDescent="0.3">
      <c r="A1120" s="26"/>
      <c r="B1120" s="27"/>
      <c r="C1120" s="28" t="s">
        <v>1636</v>
      </c>
      <c r="D1120" s="28"/>
      <c r="E1120" s="28"/>
      <c r="F1120" s="29">
        <v>132.69</v>
      </c>
      <c r="G1120" s="200"/>
      <c r="H1120" s="3"/>
      <c r="I1120" s="52"/>
      <c r="J1120" s="3"/>
      <c r="K1120" s="52"/>
      <c r="L1120" s="3"/>
      <c r="M1120" s="3"/>
      <c r="N1120" s="3"/>
      <c r="O1120" s="3"/>
      <c r="P1120" s="3"/>
    </row>
    <row r="1121" spans="1:16" ht="14.4" outlineLevel="1" x14ac:dyDescent="0.3">
      <c r="A1121" s="26"/>
      <c r="B1121" s="27"/>
      <c r="C1121" s="28" t="s">
        <v>917</v>
      </c>
      <c r="D1121" s="28"/>
      <c r="E1121" s="28"/>
      <c r="F1121" s="29">
        <v>1028.51</v>
      </c>
      <c r="G1121" s="200"/>
      <c r="H1121" s="3"/>
      <c r="I1121" s="52"/>
      <c r="J1121" s="3"/>
      <c r="K1121" s="52"/>
      <c r="L1121" s="3"/>
      <c r="M1121" s="3"/>
      <c r="N1121" s="3"/>
      <c r="O1121" s="3"/>
      <c r="P1121" s="3"/>
    </row>
    <row r="1122" spans="1:16" ht="33.75" customHeight="1" outlineLevel="1" x14ac:dyDescent="0.3">
      <c r="A1122" s="21">
        <v>128</v>
      </c>
      <c r="B1122" s="22" t="s">
        <v>1609</v>
      </c>
      <c r="C1122" s="23" t="s">
        <v>1610</v>
      </c>
      <c r="D1122" s="35">
        <v>-1.0499999999999999E-3</v>
      </c>
      <c r="E1122" s="25">
        <v>59210</v>
      </c>
      <c r="F1122" s="25">
        <v>-384.84</v>
      </c>
      <c r="G1122" s="200"/>
      <c r="H1122" s="3"/>
      <c r="I1122" s="52"/>
      <c r="J1122" s="3"/>
      <c r="K1122" s="52"/>
      <c r="L1122" s="3"/>
      <c r="M1122" s="3"/>
      <c r="N1122" s="3"/>
      <c r="O1122" s="3"/>
      <c r="P1122" s="3"/>
    </row>
    <row r="1123" spans="1:16" ht="33.75" customHeight="1" outlineLevel="1" x14ac:dyDescent="0.3">
      <c r="A1123" s="21">
        <v>129</v>
      </c>
      <c r="B1123" s="22" t="s">
        <v>1611</v>
      </c>
      <c r="C1123" s="23" t="s">
        <v>1612</v>
      </c>
      <c r="D1123" s="35">
        <v>-2.1000000000000001E-4</v>
      </c>
      <c r="E1123" s="25">
        <v>44408</v>
      </c>
      <c r="F1123" s="25">
        <v>-75.63</v>
      </c>
      <c r="G1123" s="200"/>
      <c r="H1123" s="3"/>
      <c r="I1123" s="52"/>
      <c r="J1123" s="3"/>
      <c r="K1123" s="52"/>
      <c r="L1123" s="3"/>
      <c r="M1123" s="3"/>
      <c r="N1123" s="3"/>
      <c r="O1123" s="3"/>
      <c r="P1123" s="3"/>
    </row>
    <row r="1124" spans="1:16" ht="22.5" customHeight="1" outlineLevel="1" x14ac:dyDescent="0.3">
      <c r="A1124" s="21">
        <v>130</v>
      </c>
      <c r="B1124" s="22" t="s">
        <v>1377</v>
      </c>
      <c r="C1124" s="23" t="s">
        <v>1613</v>
      </c>
      <c r="D1124" s="33">
        <v>8.7499999999999994E-2</v>
      </c>
      <c r="E1124" s="25">
        <v>128.69</v>
      </c>
      <c r="F1124" s="25">
        <v>94.47</v>
      </c>
      <c r="G1124" s="200"/>
      <c r="H1124" s="3"/>
      <c r="I1124" s="52"/>
      <c r="J1124" s="3"/>
      <c r="K1124" s="52"/>
      <c r="L1124" s="3"/>
      <c r="M1124" s="3"/>
      <c r="N1124" s="3"/>
      <c r="O1124" s="3"/>
      <c r="P1124" s="3"/>
    </row>
    <row r="1125" spans="1:16" ht="22.5" customHeight="1" outlineLevel="1" x14ac:dyDescent="0.3">
      <c r="A1125" s="21">
        <v>131</v>
      </c>
      <c r="B1125" s="22" t="s">
        <v>1377</v>
      </c>
      <c r="C1125" s="23" t="s">
        <v>1614</v>
      </c>
      <c r="D1125" s="30">
        <v>0.98</v>
      </c>
      <c r="E1125" s="25">
        <v>48.97</v>
      </c>
      <c r="F1125" s="25">
        <v>402.64</v>
      </c>
      <c r="G1125" s="200"/>
      <c r="H1125" s="3"/>
      <c r="I1125" s="52"/>
      <c r="J1125" s="3"/>
      <c r="K1125" s="52"/>
      <c r="L1125" s="3"/>
      <c r="M1125" s="3"/>
      <c r="N1125" s="3"/>
      <c r="O1125" s="3"/>
      <c r="P1125" s="3"/>
    </row>
    <row r="1126" spans="1:16" ht="22.5" customHeight="1" outlineLevel="1" x14ac:dyDescent="0.3">
      <c r="A1126" s="21">
        <v>132</v>
      </c>
      <c r="B1126" s="22" t="s">
        <v>1369</v>
      </c>
      <c r="C1126" s="23" t="s">
        <v>1615</v>
      </c>
      <c r="D1126" s="33">
        <v>3.5000000000000001E-3</v>
      </c>
      <c r="E1126" s="25">
        <v>1157.5899999999999</v>
      </c>
      <c r="F1126" s="25">
        <v>153.66</v>
      </c>
      <c r="G1126" s="200"/>
      <c r="H1126" s="3"/>
      <c r="I1126" s="52"/>
      <c r="J1126" s="3"/>
      <c r="K1126" s="52"/>
      <c r="L1126" s="3"/>
      <c r="M1126" s="3"/>
      <c r="N1126" s="3"/>
      <c r="O1126" s="3"/>
      <c r="P1126" s="3"/>
    </row>
    <row r="1127" spans="1:16" ht="14.4" outlineLevel="1" x14ac:dyDescent="0.3">
      <c r="A1127" s="26"/>
      <c r="B1127" s="27"/>
      <c r="C1127" s="28" t="s">
        <v>1637</v>
      </c>
      <c r="D1127" s="28"/>
      <c r="E1127" s="28"/>
      <c r="F1127" s="29">
        <v>144.78</v>
      </c>
      <c r="G1127" s="200"/>
      <c r="H1127" s="3"/>
      <c r="I1127" s="52"/>
      <c r="J1127" s="3"/>
      <c r="K1127" s="52"/>
      <c r="L1127" s="3"/>
      <c r="M1127" s="3"/>
      <c r="N1127" s="3"/>
      <c r="O1127" s="3"/>
      <c r="P1127" s="3"/>
    </row>
    <row r="1128" spans="1:16" ht="14.4" outlineLevel="1" x14ac:dyDescent="0.3">
      <c r="A1128" s="26"/>
      <c r="B1128" s="27"/>
      <c r="C1128" s="28" t="s">
        <v>1638</v>
      </c>
      <c r="D1128" s="28"/>
      <c r="E1128" s="28"/>
      <c r="F1128" s="29">
        <v>84.03</v>
      </c>
      <c r="G1128" s="200"/>
      <c r="H1128" s="3"/>
      <c r="I1128" s="52"/>
      <c r="J1128" s="3"/>
      <c r="K1128" s="52"/>
      <c r="L1128" s="3"/>
      <c r="M1128" s="3"/>
      <c r="N1128" s="3"/>
      <c r="O1128" s="3"/>
      <c r="P1128" s="3"/>
    </row>
    <row r="1129" spans="1:16" ht="14.4" outlineLevel="1" x14ac:dyDescent="0.3">
      <c r="A1129" s="26"/>
      <c r="B1129" s="27"/>
      <c r="C1129" s="28" t="s">
        <v>917</v>
      </c>
      <c r="D1129" s="28"/>
      <c r="E1129" s="28"/>
      <c r="F1129" s="29">
        <v>382.47</v>
      </c>
      <c r="G1129" s="200"/>
      <c r="H1129" s="3"/>
      <c r="I1129" s="52"/>
      <c r="J1129" s="3"/>
      <c r="K1129" s="52"/>
      <c r="L1129" s="3"/>
      <c r="M1129" s="3"/>
      <c r="N1129" s="3"/>
      <c r="O1129" s="3"/>
      <c r="P1129" s="3"/>
    </row>
    <row r="1130" spans="1:16" ht="22.5" customHeight="1" outlineLevel="1" x14ac:dyDescent="0.3">
      <c r="A1130" s="21">
        <v>133</v>
      </c>
      <c r="B1130" s="22" t="s">
        <v>1618</v>
      </c>
      <c r="C1130" s="23" t="s">
        <v>1619</v>
      </c>
      <c r="D1130" s="35">
        <v>-1.3999999999999999E-4</v>
      </c>
      <c r="E1130" s="25">
        <v>1383.1</v>
      </c>
      <c r="F1130" s="25">
        <v>-5.41</v>
      </c>
      <c r="G1130" s="200"/>
      <c r="H1130" s="3"/>
      <c r="I1130" s="52"/>
      <c r="J1130" s="3"/>
      <c r="K1130" s="52"/>
      <c r="L1130" s="3"/>
      <c r="M1130" s="3"/>
      <c r="N1130" s="3"/>
      <c r="O1130" s="3"/>
      <c r="P1130" s="3"/>
    </row>
    <row r="1131" spans="1:16" ht="22.5" customHeight="1" outlineLevel="1" x14ac:dyDescent="0.3">
      <c r="A1131" s="21">
        <v>134</v>
      </c>
      <c r="B1131" s="22" t="s">
        <v>1377</v>
      </c>
      <c r="C1131" s="23" t="s">
        <v>1620</v>
      </c>
      <c r="D1131" s="24">
        <v>0.245</v>
      </c>
      <c r="E1131" s="25">
        <v>64.5</v>
      </c>
      <c r="F1131" s="25">
        <v>132.59</v>
      </c>
      <c r="G1131" s="200"/>
      <c r="H1131" s="3"/>
      <c r="I1131" s="52"/>
      <c r="J1131" s="3"/>
      <c r="K1131" s="52"/>
      <c r="L1131" s="3"/>
      <c r="M1131" s="3"/>
      <c r="N1131" s="3"/>
      <c r="O1131" s="3"/>
      <c r="P1131" s="3"/>
    </row>
    <row r="1132" spans="1:16" ht="15" customHeight="1" outlineLevel="1" x14ac:dyDescent="0.3">
      <c r="A1132" s="443" t="s">
        <v>1621</v>
      </c>
      <c r="B1132" s="444"/>
      <c r="C1132" s="444"/>
      <c r="D1132" s="444"/>
      <c r="E1132" s="444"/>
      <c r="F1132" s="445"/>
      <c r="G1132" s="200"/>
      <c r="H1132" s="3"/>
      <c r="I1132" s="52"/>
      <c r="J1132" s="3"/>
      <c r="K1132" s="52"/>
      <c r="L1132" s="3"/>
      <c r="M1132" s="3"/>
      <c r="N1132" s="3"/>
      <c r="O1132" s="3"/>
      <c r="P1132" s="3"/>
    </row>
    <row r="1133" spans="1:16" ht="22.5" customHeight="1" outlineLevel="1" x14ac:dyDescent="0.3">
      <c r="A1133" s="21">
        <v>135</v>
      </c>
      <c r="B1133" s="22" t="s">
        <v>1622</v>
      </c>
      <c r="C1133" s="23" t="s">
        <v>1623</v>
      </c>
      <c r="D1133" s="30">
        <v>0.15</v>
      </c>
      <c r="E1133" s="25">
        <v>62.12</v>
      </c>
      <c r="F1133" s="25">
        <v>169.69</v>
      </c>
      <c r="G1133" s="200"/>
      <c r="H1133" s="3"/>
      <c r="I1133" s="52"/>
      <c r="J1133" s="3"/>
      <c r="K1133" s="52"/>
      <c r="L1133" s="3"/>
      <c r="M1133" s="3"/>
      <c r="N1133" s="3"/>
      <c r="O1133" s="3"/>
      <c r="P1133" s="3"/>
    </row>
    <row r="1134" spans="1:16" ht="14.4" outlineLevel="1" x14ac:dyDescent="0.3">
      <c r="A1134" s="26"/>
      <c r="B1134" s="27"/>
      <c r="C1134" s="28" t="s">
        <v>1639</v>
      </c>
      <c r="D1134" s="28"/>
      <c r="E1134" s="28"/>
      <c r="F1134" s="29">
        <v>131.07</v>
      </c>
      <c r="G1134" s="200"/>
      <c r="H1134" s="3"/>
      <c r="I1134" s="52"/>
      <c r="J1134" s="3"/>
      <c r="K1134" s="52"/>
      <c r="L1134" s="3"/>
      <c r="M1134" s="3"/>
      <c r="N1134" s="3"/>
      <c r="O1134" s="3"/>
      <c r="P1134" s="3"/>
    </row>
    <row r="1135" spans="1:16" ht="14.4" outlineLevel="1" x14ac:dyDescent="0.3">
      <c r="A1135" s="26"/>
      <c r="B1135" s="27"/>
      <c r="C1135" s="28" t="s">
        <v>1640</v>
      </c>
      <c r="D1135" s="28"/>
      <c r="E1135" s="28"/>
      <c r="F1135" s="29">
        <v>82.21</v>
      </c>
      <c r="G1135" s="200"/>
      <c r="H1135" s="3"/>
      <c r="I1135" s="52"/>
      <c r="J1135" s="3"/>
      <c r="K1135" s="52"/>
      <c r="L1135" s="3"/>
      <c r="M1135" s="3"/>
      <c r="N1135" s="3"/>
      <c r="O1135" s="3"/>
      <c r="P1135" s="3"/>
    </row>
    <row r="1136" spans="1:16" ht="14.4" outlineLevel="1" x14ac:dyDescent="0.3">
      <c r="A1136" s="26"/>
      <c r="B1136" s="27"/>
      <c r="C1136" s="28" t="s">
        <v>917</v>
      </c>
      <c r="D1136" s="28"/>
      <c r="E1136" s="28"/>
      <c r="F1136" s="29">
        <v>382.97</v>
      </c>
      <c r="G1136" s="200"/>
      <c r="H1136" s="3"/>
      <c r="I1136" s="52"/>
      <c r="J1136" s="3"/>
      <c r="K1136" s="52"/>
      <c r="L1136" s="3"/>
      <c r="M1136" s="3"/>
      <c r="N1136" s="3"/>
      <c r="O1136" s="3"/>
      <c r="P1136" s="3"/>
    </row>
    <row r="1137" spans="1:16" ht="22.5" customHeight="1" outlineLevel="1" x14ac:dyDescent="0.3">
      <c r="A1137" s="21">
        <v>136</v>
      </c>
      <c r="B1137" s="22" t="s">
        <v>1377</v>
      </c>
      <c r="C1137" s="23" t="s">
        <v>1626</v>
      </c>
      <c r="D1137" s="30">
        <v>15.45</v>
      </c>
      <c r="E1137" s="25">
        <v>3.31</v>
      </c>
      <c r="F1137" s="25">
        <v>429.67</v>
      </c>
      <c r="G1137" s="200"/>
      <c r="H1137" s="3"/>
      <c r="I1137" s="52"/>
      <c r="J1137" s="3"/>
      <c r="K1137" s="52"/>
      <c r="L1137" s="3"/>
      <c r="M1137" s="3"/>
      <c r="N1137" s="3"/>
      <c r="O1137" s="3"/>
      <c r="P1137" s="3"/>
    </row>
    <row r="1138" spans="1:16" ht="14.4" outlineLevel="1" x14ac:dyDescent="0.3">
      <c r="A1138" s="443" t="s">
        <v>1642</v>
      </c>
      <c r="B1138" s="444"/>
      <c r="C1138" s="444"/>
      <c r="D1138" s="444"/>
      <c r="E1138" s="444"/>
      <c r="F1138" s="445"/>
      <c r="G1138" s="200"/>
      <c r="H1138" s="3"/>
      <c r="I1138" s="52"/>
      <c r="J1138" s="3"/>
      <c r="K1138" s="52"/>
      <c r="L1138" s="3"/>
      <c r="M1138" s="3"/>
      <c r="N1138" s="3"/>
      <c r="O1138" s="3"/>
      <c r="P1138" s="3"/>
    </row>
    <row r="1139" spans="1:16" ht="22.5" customHeight="1" outlineLevel="1" x14ac:dyDescent="0.3">
      <c r="A1139" s="21">
        <v>137</v>
      </c>
      <c r="B1139" s="22" t="s">
        <v>928</v>
      </c>
      <c r="C1139" s="23" t="s">
        <v>1064</v>
      </c>
      <c r="D1139" s="24">
        <v>1.4999999999999999E-2</v>
      </c>
      <c r="E1139" s="25">
        <v>716.71</v>
      </c>
      <c r="F1139" s="25">
        <v>380.86</v>
      </c>
      <c r="G1139" s="200"/>
      <c r="H1139" s="3"/>
      <c r="I1139" s="52"/>
      <c r="J1139" s="3"/>
      <c r="K1139" s="52"/>
      <c r="L1139" s="3"/>
      <c r="M1139" s="3"/>
      <c r="N1139" s="3"/>
      <c r="O1139" s="3"/>
      <c r="P1139" s="3"/>
    </row>
    <row r="1140" spans="1:16" ht="14.4" outlineLevel="1" x14ac:dyDescent="0.3">
      <c r="A1140" s="26"/>
      <c r="B1140" s="27"/>
      <c r="C1140" s="28" t="s">
        <v>1643</v>
      </c>
      <c r="D1140" s="28"/>
      <c r="E1140" s="28"/>
      <c r="F1140" s="29">
        <v>361.35</v>
      </c>
      <c r="G1140" s="200"/>
      <c r="H1140" s="3"/>
      <c r="I1140" s="52"/>
      <c r="J1140" s="3"/>
      <c r="K1140" s="52"/>
      <c r="L1140" s="3"/>
      <c r="M1140" s="3"/>
      <c r="N1140" s="3"/>
      <c r="O1140" s="3"/>
      <c r="P1140" s="3"/>
    </row>
    <row r="1141" spans="1:16" ht="14.4" outlineLevel="1" x14ac:dyDescent="0.3">
      <c r="A1141" s="26"/>
      <c r="B1141" s="27"/>
      <c r="C1141" s="28" t="s">
        <v>1644</v>
      </c>
      <c r="D1141" s="28"/>
      <c r="E1141" s="28"/>
      <c r="F1141" s="29">
        <v>205.47</v>
      </c>
      <c r="G1141" s="200"/>
      <c r="H1141" s="3"/>
      <c r="I1141" s="52"/>
      <c r="J1141" s="3"/>
      <c r="K1141" s="52"/>
      <c r="L1141" s="3"/>
      <c r="M1141" s="3"/>
      <c r="N1141" s="3"/>
      <c r="O1141" s="3"/>
      <c r="P1141" s="3"/>
    </row>
    <row r="1142" spans="1:16" ht="14.4" outlineLevel="1" x14ac:dyDescent="0.3">
      <c r="A1142" s="26"/>
      <c r="B1142" s="27"/>
      <c r="C1142" s="28" t="s">
        <v>917</v>
      </c>
      <c r="D1142" s="28"/>
      <c r="E1142" s="28"/>
      <c r="F1142" s="29">
        <v>947.68</v>
      </c>
      <c r="G1142" s="200"/>
      <c r="H1142" s="3"/>
      <c r="I1142" s="52"/>
      <c r="J1142" s="3"/>
      <c r="K1142" s="52"/>
      <c r="L1142" s="3"/>
      <c r="M1142" s="3"/>
      <c r="N1142" s="3"/>
      <c r="O1142" s="3"/>
      <c r="P1142" s="3"/>
    </row>
    <row r="1143" spans="1:16" ht="22.5" customHeight="1" outlineLevel="1" x14ac:dyDescent="0.3">
      <c r="A1143" s="21">
        <v>138</v>
      </c>
      <c r="B1143" s="22" t="s">
        <v>1377</v>
      </c>
      <c r="C1143" s="23" t="s">
        <v>1645</v>
      </c>
      <c r="D1143" s="30">
        <v>62.52</v>
      </c>
      <c r="E1143" s="25">
        <v>4.76</v>
      </c>
      <c r="F1143" s="25">
        <v>2498.6999999999998</v>
      </c>
      <c r="G1143" s="200"/>
      <c r="H1143" s="3"/>
      <c r="I1143" s="52"/>
      <c r="J1143" s="3"/>
      <c r="K1143" s="52"/>
      <c r="L1143" s="3"/>
      <c r="M1143" s="3"/>
      <c r="N1143" s="3"/>
      <c r="O1143" s="3"/>
      <c r="P1143" s="3"/>
    </row>
    <row r="1144" spans="1:16" ht="45" customHeight="1" outlineLevel="1" x14ac:dyDescent="0.3">
      <c r="A1144" s="21">
        <v>139</v>
      </c>
      <c r="B1144" s="22" t="s">
        <v>1570</v>
      </c>
      <c r="C1144" s="23" t="s">
        <v>1571</v>
      </c>
      <c r="D1144" s="30">
        <v>0.05</v>
      </c>
      <c r="E1144" s="25">
        <v>83.8</v>
      </c>
      <c r="F1144" s="25">
        <v>188.14</v>
      </c>
      <c r="G1144" s="200"/>
      <c r="H1144" s="3"/>
      <c r="I1144" s="52"/>
      <c r="J1144" s="3"/>
      <c r="K1144" s="52"/>
      <c r="L1144" s="3"/>
      <c r="M1144" s="3"/>
      <c r="N1144" s="3"/>
      <c r="O1144" s="3"/>
      <c r="P1144" s="3"/>
    </row>
    <row r="1145" spans="1:16" ht="14.4" outlineLevel="1" x14ac:dyDescent="0.3">
      <c r="A1145" s="26"/>
      <c r="B1145" s="27"/>
      <c r="C1145" s="28" t="s">
        <v>1627</v>
      </c>
      <c r="D1145" s="28"/>
      <c r="E1145" s="28"/>
      <c r="F1145" s="29">
        <v>193.6</v>
      </c>
      <c r="G1145" s="200"/>
      <c r="H1145" s="3"/>
      <c r="I1145" s="52"/>
      <c r="J1145" s="3"/>
      <c r="K1145" s="52"/>
      <c r="L1145" s="3"/>
      <c r="M1145" s="3"/>
      <c r="N1145" s="3"/>
      <c r="O1145" s="3"/>
      <c r="P1145" s="3"/>
    </row>
    <row r="1146" spans="1:16" ht="14.4" outlineLevel="1" x14ac:dyDescent="0.3">
      <c r="A1146" s="26"/>
      <c r="B1146" s="27"/>
      <c r="C1146" s="28" t="s">
        <v>1628</v>
      </c>
      <c r="D1146" s="28"/>
      <c r="E1146" s="28"/>
      <c r="F1146" s="29">
        <v>110.9</v>
      </c>
      <c r="G1146" s="200"/>
      <c r="H1146" s="3"/>
      <c r="I1146" s="52"/>
      <c r="J1146" s="3"/>
      <c r="K1146" s="52"/>
      <c r="L1146" s="3"/>
      <c r="M1146" s="3"/>
      <c r="N1146" s="3"/>
      <c r="O1146" s="3"/>
      <c r="P1146" s="3"/>
    </row>
    <row r="1147" spans="1:16" ht="14.4" outlineLevel="1" x14ac:dyDescent="0.3">
      <c r="A1147" s="26"/>
      <c r="B1147" s="27"/>
      <c r="C1147" s="28" t="s">
        <v>917</v>
      </c>
      <c r="D1147" s="28"/>
      <c r="E1147" s="28"/>
      <c r="F1147" s="29">
        <v>492.64</v>
      </c>
      <c r="G1147" s="200"/>
      <c r="H1147" s="3"/>
      <c r="I1147" s="52"/>
      <c r="J1147" s="3"/>
      <c r="K1147" s="52"/>
      <c r="L1147" s="3"/>
      <c r="M1147" s="3"/>
      <c r="N1147" s="3"/>
      <c r="O1147" s="3"/>
      <c r="P1147" s="3"/>
    </row>
    <row r="1148" spans="1:16" ht="22.5" customHeight="1" outlineLevel="1" x14ac:dyDescent="0.3">
      <c r="A1148" s="21">
        <v>140</v>
      </c>
      <c r="B1148" s="22" t="s">
        <v>1377</v>
      </c>
      <c r="C1148" s="23" t="s">
        <v>1574</v>
      </c>
      <c r="D1148" s="31">
        <v>1</v>
      </c>
      <c r="E1148" s="25">
        <v>107.47</v>
      </c>
      <c r="F1148" s="25">
        <v>901.65</v>
      </c>
      <c r="G1148" s="200"/>
      <c r="H1148" s="3"/>
      <c r="I1148" s="52"/>
      <c r="J1148" s="3"/>
      <c r="K1148" s="52"/>
      <c r="L1148" s="3"/>
      <c r="M1148" s="3"/>
      <c r="N1148" s="3"/>
      <c r="O1148" s="3"/>
      <c r="P1148" s="3"/>
    </row>
    <row r="1149" spans="1:16" ht="14.4" outlineLevel="1" x14ac:dyDescent="0.3">
      <c r="A1149" s="443" t="s">
        <v>1646</v>
      </c>
      <c r="B1149" s="444"/>
      <c r="C1149" s="444"/>
      <c r="D1149" s="444"/>
      <c r="E1149" s="444"/>
      <c r="F1149" s="445"/>
      <c r="G1149" s="200"/>
      <c r="H1149" s="3"/>
      <c r="I1149" s="52"/>
      <c r="J1149" s="3"/>
      <c r="K1149" s="52"/>
      <c r="L1149" s="3"/>
      <c r="M1149" s="3"/>
      <c r="N1149" s="3"/>
      <c r="O1149" s="3"/>
      <c r="P1149" s="3"/>
    </row>
    <row r="1150" spans="1:16" ht="14.4" outlineLevel="1" x14ac:dyDescent="0.3">
      <c r="A1150" s="443" t="s">
        <v>1569</v>
      </c>
      <c r="B1150" s="444"/>
      <c r="C1150" s="444"/>
      <c r="D1150" s="444"/>
      <c r="E1150" s="444"/>
      <c r="F1150" s="445"/>
      <c r="G1150" s="200"/>
      <c r="H1150" s="3"/>
      <c r="I1150" s="52"/>
      <c r="J1150" s="3"/>
      <c r="K1150" s="52"/>
      <c r="L1150" s="3"/>
      <c r="M1150" s="3"/>
      <c r="N1150" s="3"/>
      <c r="O1150" s="3"/>
      <c r="P1150" s="3"/>
    </row>
    <row r="1151" spans="1:16" ht="45" customHeight="1" outlineLevel="1" x14ac:dyDescent="0.3">
      <c r="A1151" s="21">
        <v>141</v>
      </c>
      <c r="B1151" s="22" t="s">
        <v>1570</v>
      </c>
      <c r="C1151" s="23" t="s">
        <v>1571</v>
      </c>
      <c r="D1151" s="32">
        <v>0.1</v>
      </c>
      <c r="E1151" s="25">
        <v>83.8</v>
      </c>
      <c r="F1151" s="25">
        <v>376.29</v>
      </c>
      <c r="G1151" s="200"/>
      <c r="H1151" s="3"/>
      <c r="I1151" s="52"/>
      <c r="J1151" s="3"/>
      <c r="K1151" s="52"/>
      <c r="L1151" s="3"/>
      <c r="M1151" s="3"/>
      <c r="N1151" s="3"/>
      <c r="O1151" s="3"/>
      <c r="P1151" s="3"/>
    </row>
    <row r="1152" spans="1:16" ht="14.4" outlineLevel="1" x14ac:dyDescent="0.3">
      <c r="A1152" s="26"/>
      <c r="B1152" s="27"/>
      <c r="C1152" s="28" t="s">
        <v>1593</v>
      </c>
      <c r="D1152" s="28"/>
      <c r="E1152" s="28"/>
      <c r="F1152" s="29">
        <v>387.19</v>
      </c>
      <c r="G1152" s="200"/>
      <c r="H1152" s="3"/>
      <c r="I1152" s="52"/>
      <c r="J1152" s="3"/>
      <c r="K1152" s="52"/>
      <c r="L1152" s="3"/>
      <c r="M1152" s="3"/>
      <c r="N1152" s="3"/>
      <c r="O1152" s="3"/>
      <c r="P1152" s="3"/>
    </row>
    <row r="1153" spans="1:16" ht="14.4" outlineLevel="1" x14ac:dyDescent="0.3">
      <c r="A1153" s="26"/>
      <c r="B1153" s="27"/>
      <c r="C1153" s="28" t="s">
        <v>1594</v>
      </c>
      <c r="D1153" s="28"/>
      <c r="E1153" s="28"/>
      <c r="F1153" s="29">
        <v>221.79</v>
      </c>
      <c r="G1153" s="200"/>
      <c r="H1153" s="3"/>
      <c r="I1153" s="52"/>
      <c r="J1153" s="3"/>
      <c r="K1153" s="52"/>
      <c r="L1153" s="3"/>
      <c r="M1153" s="3"/>
      <c r="N1153" s="3"/>
      <c r="O1153" s="3"/>
      <c r="P1153" s="3"/>
    </row>
    <row r="1154" spans="1:16" ht="14.4" outlineLevel="1" x14ac:dyDescent="0.3">
      <c r="A1154" s="26"/>
      <c r="B1154" s="27"/>
      <c r="C1154" s="28" t="s">
        <v>917</v>
      </c>
      <c r="D1154" s="28"/>
      <c r="E1154" s="28"/>
      <c r="F1154" s="29">
        <v>985.27</v>
      </c>
      <c r="G1154" s="200"/>
      <c r="H1154" s="3"/>
      <c r="I1154" s="52"/>
      <c r="J1154" s="3"/>
      <c r="K1154" s="52"/>
      <c r="L1154" s="3"/>
      <c r="M1154" s="3"/>
      <c r="N1154" s="3"/>
      <c r="O1154" s="3"/>
      <c r="P1154" s="3"/>
    </row>
    <row r="1155" spans="1:16" ht="22.5" customHeight="1" outlineLevel="1" x14ac:dyDescent="0.3">
      <c r="A1155" s="21">
        <v>142</v>
      </c>
      <c r="B1155" s="22" t="s">
        <v>1377</v>
      </c>
      <c r="C1155" s="23" t="s">
        <v>1574</v>
      </c>
      <c r="D1155" s="31">
        <v>2</v>
      </c>
      <c r="E1155" s="25">
        <v>107.47</v>
      </c>
      <c r="F1155" s="25">
        <v>1803.3</v>
      </c>
      <c r="G1155" s="200"/>
      <c r="H1155" s="3"/>
      <c r="I1155" s="52"/>
      <c r="J1155" s="3"/>
      <c r="K1155" s="52"/>
      <c r="L1155" s="3"/>
      <c r="M1155" s="3"/>
      <c r="N1155" s="3"/>
      <c r="O1155" s="3"/>
      <c r="P1155" s="3"/>
    </row>
    <row r="1156" spans="1:16" ht="15" customHeight="1" outlineLevel="1" x14ac:dyDescent="0.3">
      <c r="A1156" s="443" t="s">
        <v>1575</v>
      </c>
      <c r="B1156" s="444"/>
      <c r="C1156" s="444"/>
      <c r="D1156" s="444"/>
      <c r="E1156" s="444"/>
      <c r="F1156" s="445"/>
      <c r="G1156" s="200"/>
      <c r="H1156" s="3"/>
      <c r="I1156" s="52"/>
      <c r="J1156" s="3"/>
      <c r="K1156" s="52"/>
      <c r="L1156" s="3"/>
      <c r="M1156" s="3"/>
      <c r="N1156" s="3"/>
      <c r="O1156" s="3"/>
      <c r="P1156" s="3"/>
    </row>
    <row r="1157" spans="1:16" ht="45" customHeight="1" outlineLevel="1" x14ac:dyDescent="0.3">
      <c r="A1157" s="21">
        <v>143</v>
      </c>
      <c r="B1157" s="22" t="s">
        <v>1570</v>
      </c>
      <c r="C1157" s="23" t="s">
        <v>1571</v>
      </c>
      <c r="D1157" s="32">
        <v>9.1999999999999993</v>
      </c>
      <c r="E1157" s="25">
        <v>83.8</v>
      </c>
      <c r="F1157" s="25">
        <v>34618.519999999997</v>
      </c>
      <c r="G1157" s="200"/>
      <c r="H1157" s="3"/>
      <c r="I1157" s="52"/>
      <c r="J1157" s="3"/>
      <c r="K1157" s="52"/>
      <c r="L1157" s="3"/>
      <c r="M1157" s="3"/>
      <c r="N1157" s="3"/>
      <c r="O1157" s="3"/>
      <c r="P1157" s="3"/>
    </row>
    <row r="1158" spans="1:16" ht="14.4" outlineLevel="1" x14ac:dyDescent="0.3">
      <c r="A1158" s="26"/>
      <c r="B1158" s="27"/>
      <c r="C1158" s="28" t="s">
        <v>1647</v>
      </c>
      <c r="D1158" s="28"/>
      <c r="E1158" s="28"/>
      <c r="F1158" s="29">
        <v>35621.43</v>
      </c>
      <c r="G1158" s="200"/>
      <c r="H1158" s="3"/>
      <c r="I1158" s="52"/>
      <c r="J1158" s="3"/>
      <c r="K1158" s="52"/>
      <c r="L1158" s="3"/>
      <c r="M1158" s="3"/>
      <c r="N1158" s="3"/>
      <c r="O1158" s="3"/>
      <c r="P1158" s="3"/>
    </row>
    <row r="1159" spans="1:16" ht="14.4" outlineLevel="1" x14ac:dyDescent="0.3">
      <c r="A1159" s="26"/>
      <c r="B1159" s="27"/>
      <c r="C1159" s="28" t="s">
        <v>1648</v>
      </c>
      <c r="D1159" s="28"/>
      <c r="E1159" s="28"/>
      <c r="F1159" s="29">
        <v>20404.509999999998</v>
      </c>
      <c r="G1159" s="200"/>
      <c r="H1159" s="3"/>
      <c r="I1159" s="52"/>
      <c r="J1159" s="3"/>
      <c r="K1159" s="52"/>
      <c r="L1159" s="3"/>
      <c r="M1159" s="3"/>
      <c r="N1159" s="3"/>
      <c r="O1159" s="3"/>
      <c r="P1159" s="3"/>
    </row>
    <row r="1160" spans="1:16" ht="14.4" outlineLevel="1" x14ac:dyDescent="0.3">
      <c r="A1160" s="26"/>
      <c r="B1160" s="27"/>
      <c r="C1160" s="28" t="s">
        <v>917</v>
      </c>
      <c r="D1160" s="28"/>
      <c r="E1160" s="28"/>
      <c r="F1160" s="29">
        <v>90644.46</v>
      </c>
      <c r="G1160" s="200"/>
      <c r="H1160" s="3"/>
      <c r="I1160" s="52"/>
      <c r="J1160" s="3"/>
      <c r="K1160" s="52"/>
      <c r="L1160" s="3"/>
      <c r="M1160" s="3"/>
      <c r="N1160" s="3"/>
      <c r="O1160" s="3"/>
      <c r="P1160" s="3"/>
    </row>
    <row r="1161" spans="1:16" ht="22.5" customHeight="1" outlineLevel="1" x14ac:dyDescent="0.3">
      <c r="A1161" s="21">
        <v>144</v>
      </c>
      <c r="B1161" s="22" t="s">
        <v>1377</v>
      </c>
      <c r="C1161" s="23" t="s">
        <v>1574</v>
      </c>
      <c r="D1161" s="31">
        <v>184</v>
      </c>
      <c r="E1161" s="25">
        <v>107.47</v>
      </c>
      <c r="F1161" s="25">
        <v>165903.74</v>
      </c>
      <c r="G1161" s="200"/>
      <c r="H1161" s="3"/>
      <c r="I1161" s="52"/>
      <c r="J1161" s="3"/>
      <c r="K1161" s="52"/>
      <c r="L1161" s="3"/>
      <c r="M1161" s="3"/>
      <c r="N1161" s="3"/>
      <c r="O1161" s="3"/>
      <c r="P1161" s="3"/>
    </row>
    <row r="1162" spans="1:16" ht="14.4" outlineLevel="1" x14ac:dyDescent="0.3">
      <c r="A1162" s="443" t="s">
        <v>1592</v>
      </c>
      <c r="B1162" s="444"/>
      <c r="C1162" s="444"/>
      <c r="D1162" s="444"/>
      <c r="E1162" s="444"/>
      <c r="F1162" s="445"/>
      <c r="G1162" s="200"/>
      <c r="H1162" s="3"/>
      <c r="I1162" s="52"/>
      <c r="J1162" s="3"/>
      <c r="K1162" s="52"/>
      <c r="L1162" s="3"/>
      <c r="M1162" s="3"/>
      <c r="N1162" s="3"/>
      <c r="O1162" s="3"/>
      <c r="P1162" s="3"/>
    </row>
    <row r="1163" spans="1:16" ht="45" customHeight="1" outlineLevel="1" x14ac:dyDescent="0.3">
      <c r="A1163" s="21">
        <v>145</v>
      </c>
      <c r="B1163" s="22" t="s">
        <v>1570</v>
      </c>
      <c r="C1163" s="23" t="s">
        <v>1571</v>
      </c>
      <c r="D1163" s="30">
        <v>0.05</v>
      </c>
      <c r="E1163" s="25">
        <v>83.8</v>
      </c>
      <c r="F1163" s="25">
        <v>188.14</v>
      </c>
      <c r="G1163" s="200"/>
      <c r="H1163" s="3"/>
      <c r="I1163" s="52"/>
      <c r="J1163" s="3"/>
      <c r="K1163" s="52"/>
      <c r="L1163" s="3"/>
      <c r="M1163" s="3"/>
      <c r="N1163" s="3"/>
      <c r="O1163" s="3"/>
      <c r="P1163" s="3"/>
    </row>
    <row r="1164" spans="1:16" ht="14.4" outlineLevel="1" x14ac:dyDescent="0.3">
      <c r="A1164" s="26"/>
      <c r="B1164" s="27"/>
      <c r="C1164" s="28" t="s">
        <v>1627</v>
      </c>
      <c r="D1164" s="28"/>
      <c r="E1164" s="28"/>
      <c r="F1164" s="29">
        <v>193.6</v>
      </c>
      <c r="G1164" s="200"/>
      <c r="H1164" s="3"/>
      <c r="I1164" s="52"/>
      <c r="J1164" s="3"/>
      <c r="K1164" s="52"/>
      <c r="L1164" s="3"/>
      <c r="M1164" s="3"/>
      <c r="N1164" s="3"/>
      <c r="O1164" s="3"/>
      <c r="P1164" s="3"/>
    </row>
    <row r="1165" spans="1:16" ht="14.4" outlineLevel="1" x14ac:dyDescent="0.3">
      <c r="A1165" s="26"/>
      <c r="B1165" s="27"/>
      <c r="C1165" s="28" t="s">
        <v>1628</v>
      </c>
      <c r="D1165" s="28"/>
      <c r="E1165" s="28"/>
      <c r="F1165" s="29">
        <v>110.9</v>
      </c>
      <c r="G1165" s="200"/>
      <c r="H1165" s="3"/>
      <c r="I1165" s="52"/>
      <c r="J1165" s="3"/>
      <c r="K1165" s="52"/>
      <c r="L1165" s="3"/>
      <c r="M1165" s="3"/>
      <c r="N1165" s="3"/>
      <c r="O1165" s="3"/>
      <c r="P1165" s="3"/>
    </row>
    <row r="1166" spans="1:16" ht="14.4" outlineLevel="1" x14ac:dyDescent="0.3">
      <c r="A1166" s="26"/>
      <c r="B1166" s="27"/>
      <c r="C1166" s="28" t="s">
        <v>917</v>
      </c>
      <c r="D1166" s="28"/>
      <c r="E1166" s="28"/>
      <c r="F1166" s="29">
        <v>492.64</v>
      </c>
      <c r="G1166" s="200"/>
      <c r="H1166" s="3"/>
      <c r="I1166" s="52"/>
      <c r="J1166" s="3"/>
      <c r="K1166" s="52"/>
      <c r="L1166" s="3"/>
      <c r="M1166" s="3"/>
      <c r="N1166" s="3"/>
      <c r="O1166" s="3"/>
      <c r="P1166" s="3"/>
    </row>
    <row r="1167" spans="1:16" ht="22.5" customHeight="1" outlineLevel="1" x14ac:dyDescent="0.3">
      <c r="A1167" s="21">
        <v>146</v>
      </c>
      <c r="B1167" s="22" t="s">
        <v>1377</v>
      </c>
      <c r="C1167" s="23" t="s">
        <v>1574</v>
      </c>
      <c r="D1167" s="31">
        <v>1</v>
      </c>
      <c r="E1167" s="25">
        <v>107.47</v>
      </c>
      <c r="F1167" s="25">
        <v>901.65</v>
      </c>
      <c r="G1167" s="200"/>
      <c r="H1167" s="3"/>
      <c r="I1167" s="52"/>
      <c r="J1167" s="3"/>
      <c r="K1167" s="52"/>
      <c r="L1167" s="3"/>
      <c r="M1167" s="3"/>
      <c r="N1167" s="3"/>
      <c r="O1167" s="3"/>
      <c r="P1167" s="3"/>
    </row>
    <row r="1168" spans="1:16" ht="14.4" outlineLevel="1" x14ac:dyDescent="0.3">
      <c r="A1168" s="443" t="s">
        <v>1578</v>
      </c>
      <c r="B1168" s="444"/>
      <c r="C1168" s="444"/>
      <c r="D1168" s="444"/>
      <c r="E1168" s="444"/>
      <c r="F1168" s="445"/>
      <c r="G1168" s="200"/>
      <c r="H1168" s="3"/>
      <c r="I1168" s="52"/>
      <c r="J1168" s="3"/>
      <c r="K1168" s="52"/>
      <c r="L1168" s="3"/>
      <c r="M1168" s="3"/>
      <c r="N1168" s="3"/>
      <c r="O1168" s="3"/>
      <c r="P1168" s="3"/>
    </row>
    <row r="1169" spans="1:16" ht="22.5" customHeight="1" outlineLevel="1" x14ac:dyDescent="0.3">
      <c r="A1169" s="21">
        <v>147</v>
      </c>
      <c r="B1169" s="22" t="s">
        <v>1579</v>
      </c>
      <c r="C1169" s="23" t="s">
        <v>1580</v>
      </c>
      <c r="D1169" s="24">
        <v>8.9999999999999993E-3</v>
      </c>
      <c r="E1169" s="25">
        <v>10577.18</v>
      </c>
      <c r="F1169" s="25">
        <v>1255.3900000000001</v>
      </c>
      <c r="G1169" s="200"/>
      <c r="H1169" s="3"/>
      <c r="I1169" s="52"/>
      <c r="J1169" s="3"/>
      <c r="K1169" s="52"/>
      <c r="L1169" s="3"/>
      <c r="M1169" s="3"/>
      <c r="N1169" s="3"/>
      <c r="O1169" s="3"/>
      <c r="P1169" s="3"/>
    </row>
    <row r="1170" spans="1:16" ht="14.4" outlineLevel="1" x14ac:dyDescent="0.3">
      <c r="A1170" s="26"/>
      <c r="B1170" s="27"/>
      <c r="C1170" s="28" t="s">
        <v>1649</v>
      </c>
      <c r="D1170" s="28"/>
      <c r="E1170" s="28"/>
      <c r="F1170" s="29">
        <v>119.86</v>
      </c>
      <c r="G1170" s="200"/>
      <c r="H1170" s="3"/>
      <c r="I1170" s="52"/>
      <c r="J1170" s="3"/>
      <c r="K1170" s="52"/>
      <c r="L1170" s="3"/>
      <c r="M1170" s="3"/>
      <c r="N1170" s="3"/>
      <c r="O1170" s="3"/>
      <c r="P1170" s="3"/>
    </row>
    <row r="1171" spans="1:16" ht="14.4" outlineLevel="1" x14ac:dyDescent="0.3">
      <c r="A1171" s="26"/>
      <c r="B1171" s="27"/>
      <c r="C1171" s="28" t="s">
        <v>1650</v>
      </c>
      <c r="D1171" s="28"/>
      <c r="E1171" s="28"/>
      <c r="F1171" s="29">
        <v>68.16</v>
      </c>
      <c r="G1171" s="200"/>
      <c r="H1171" s="3"/>
      <c r="I1171" s="52"/>
      <c r="J1171" s="3"/>
      <c r="K1171" s="52"/>
      <c r="L1171" s="3"/>
      <c r="M1171" s="3"/>
      <c r="N1171" s="3"/>
      <c r="O1171" s="3"/>
      <c r="P1171" s="3"/>
    </row>
    <row r="1172" spans="1:16" ht="14.4" outlineLevel="1" x14ac:dyDescent="0.3">
      <c r="A1172" s="26"/>
      <c r="B1172" s="27"/>
      <c r="C1172" s="28" t="s">
        <v>917</v>
      </c>
      <c r="D1172" s="28"/>
      <c r="E1172" s="28"/>
      <c r="F1172" s="29">
        <v>1443.41</v>
      </c>
      <c r="G1172" s="200"/>
      <c r="H1172" s="3"/>
      <c r="I1172" s="52"/>
      <c r="J1172" s="3"/>
      <c r="K1172" s="52"/>
      <c r="L1172" s="3"/>
      <c r="M1172" s="3"/>
      <c r="N1172" s="3"/>
      <c r="O1172" s="3"/>
      <c r="P1172" s="3"/>
    </row>
    <row r="1173" spans="1:16" ht="22.5" customHeight="1" outlineLevel="1" x14ac:dyDescent="0.3">
      <c r="A1173" s="21">
        <v>148</v>
      </c>
      <c r="B1173" s="22" t="s">
        <v>1583</v>
      </c>
      <c r="C1173" s="23" t="s">
        <v>1584</v>
      </c>
      <c r="D1173" s="24">
        <v>-1.6739999999999999</v>
      </c>
      <c r="E1173" s="25">
        <v>17.82</v>
      </c>
      <c r="F1173" s="25">
        <v>-466.85</v>
      </c>
      <c r="G1173" s="200"/>
      <c r="H1173" s="3"/>
      <c r="I1173" s="52"/>
      <c r="J1173" s="3"/>
      <c r="K1173" s="52"/>
      <c r="L1173" s="3"/>
      <c r="M1173" s="3"/>
      <c r="N1173" s="3"/>
      <c r="O1173" s="3"/>
      <c r="P1173" s="3"/>
    </row>
    <row r="1174" spans="1:16" ht="56.25" customHeight="1" outlineLevel="1" x14ac:dyDescent="0.3">
      <c r="A1174" s="21">
        <v>149</v>
      </c>
      <c r="B1174" s="22" t="s">
        <v>1585</v>
      </c>
      <c r="C1174" s="23" t="s">
        <v>1586</v>
      </c>
      <c r="D1174" s="24">
        <v>-1.6559999999999999</v>
      </c>
      <c r="E1174" s="25">
        <v>37.799999999999997</v>
      </c>
      <c r="F1174" s="25">
        <v>-669.79</v>
      </c>
      <c r="G1174" s="200"/>
      <c r="H1174" s="3"/>
      <c r="I1174" s="52"/>
      <c r="J1174" s="3"/>
      <c r="K1174" s="52"/>
      <c r="L1174" s="3"/>
      <c r="M1174" s="3"/>
      <c r="N1174" s="3"/>
      <c r="O1174" s="3"/>
      <c r="P1174" s="3"/>
    </row>
    <row r="1175" spans="1:16" ht="22.5" customHeight="1" outlineLevel="1" x14ac:dyDescent="0.3">
      <c r="A1175" s="21">
        <v>150</v>
      </c>
      <c r="B1175" s="22" t="s">
        <v>989</v>
      </c>
      <c r="C1175" s="23" t="s">
        <v>990</v>
      </c>
      <c r="D1175" s="32">
        <v>0.1</v>
      </c>
      <c r="E1175" s="25">
        <v>200</v>
      </c>
      <c r="F1175" s="25">
        <v>380.6</v>
      </c>
      <c r="G1175" s="200"/>
      <c r="H1175" s="3"/>
      <c r="I1175" s="52"/>
      <c r="J1175" s="3"/>
      <c r="K1175" s="52"/>
      <c r="L1175" s="3"/>
      <c r="M1175" s="3"/>
      <c r="N1175" s="3"/>
      <c r="O1175" s="3"/>
      <c r="P1175" s="3"/>
    </row>
    <row r="1176" spans="1:16" ht="22.5" customHeight="1" outlineLevel="1" x14ac:dyDescent="0.3">
      <c r="A1176" s="21">
        <v>151</v>
      </c>
      <c r="B1176" s="22" t="s">
        <v>1377</v>
      </c>
      <c r="C1176" s="23" t="s">
        <v>1574</v>
      </c>
      <c r="D1176" s="31">
        <v>1</v>
      </c>
      <c r="E1176" s="25">
        <v>107.47</v>
      </c>
      <c r="F1176" s="25">
        <v>901.65</v>
      </c>
      <c r="G1176" s="200"/>
      <c r="H1176" s="3"/>
      <c r="I1176" s="52"/>
      <c r="J1176" s="3"/>
      <c r="K1176" s="52"/>
      <c r="L1176" s="3"/>
      <c r="M1176" s="3"/>
      <c r="N1176" s="3"/>
      <c r="O1176" s="3"/>
      <c r="P1176" s="3"/>
    </row>
    <row r="1177" spans="1:16" ht="22.5" customHeight="1" outlineLevel="1" x14ac:dyDescent="0.3">
      <c r="A1177" s="21">
        <v>152</v>
      </c>
      <c r="B1177" s="22" t="s">
        <v>1587</v>
      </c>
      <c r="C1177" s="23" t="s">
        <v>1588</v>
      </c>
      <c r="D1177" s="24">
        <v>8.9999999999999993E-3</v>
      </c>
      <c r="E1177" s="25">
        <v>276.27999999999997</v>
      </c>
      <c r="F1177" s="25">
        <v>81.27</v>
      </c>
      <c r="G1177" s="200"/>
      <c r="H1177" s="3"/>
      <c r="I1177" s="52"/>
      <c r="J1177" s="3"/>
      <c r="K1177" s="52"/>
      <c r="L1177" s="3"/>
      <c r="M1177" s="3"/>
      <c r="N1177" s="3"/>
      <c r="O1177" s="3"/>
      <c r="P1177" s="3"/>
    </row>
    <row r="1178" spans="1:16" ht="14.4" outlineLevel="1" x14ac:dyDescent="0.3">
      <c r="A1178" s="26"/>
      <c r="B1178" s="27"/>
      <c r="C1178" s="28" t="s">
        <v>1651</v>
      </c>
      <c r="D1178" s="28"/>
      <c r="E1178" s="28"/>
      <c r="F1178" s="29">
        <v>89.26</v>
      </c>
      <c r="G1178" s="200"/>
      <c r="H1178" s="3"/>
      <c r="I1178" s="52"/>
      <c r="J1178" s="3"/>
      <c r="K1178" s="52"/>
      <c r="L1178" s="3"/>
      <c r="M1178" s="3"/>
      <c r="N1178" s="3"/>
      <c r="O1178" s="3"/>
      <c r="P1178" s="3"/>
    </row>
    <row r="1179" spans="1:16" ht="14.4" outlineLevel="1" x14ac:dyDescent="0.3">
      <c r="A1179" s="26"/>
      <c r="B1179" s="27"/>
      <c r="C1179" s="28" t="s">
        <v>1652</v>
      </c>
      <c r="D1179" s="28"/>
      <c r="E1179" s="28"/>
      <c r="F1179" s="29">
        <v>51.81</v>
      </c>
      <c r="G1179" s="200"/>
      <c r="H1179" s="3"/>
      <c r="I1179" s="52"/>
      <c r="J1179" s="3"/>
      <c r="K1179" s="52"/>
      <c r="L1179" s="3"/>
      <c r="M1179" s="3"/>
      <c r="N1179" s="3"/>
      <c r="O1179" s="3"/>
      <c r="P1179" s="3"/>
    </row>
    <row r="1180" spans="1:16" ht="14.4" outlineLevel="1" x14ac:dyDescent="0.3">
      <c r="A1180" s="26"/>
      <c r="B1180" s="27"/>
      <c r="C1180" s="28" t="s">
        <v>917</v>
      </c>
      <c r="D1180" s="28"/>
      <c r="E1180" s="28"/>
      <c r="F1180" s="29">
        <v>222.34</v>
      </c>
      <c r="G1180" s="200"/>
      <c r="H1180" s="3"/>
      <c r="I1180" s="52"/>
      <c r="J1180" s="3"/>
      <c r="K1180" s="52"/>
      <c r="L1180" s="3"/>
      <c r="M1180" s="3"/>
      <c r="N1180" s="3"/>
      <c r="O1180" s="3"/>
      <c r="P1180" s="3"/>
    </row>
    <row r="1181" spans="1:16" ht="33.75" customHeight="1" outlineLevel="1" x14ac:dyDescent="0.3">
      <c r="A1181" s="21">
        <v>153</v>
      </c>
      <c r="B1181" s="22" t="s">
        <v>1377</v>
      </c>
      <c r="C1181" s="23" t="s">
        <v>1591</v>
      </c>
      <c r="D1181" s="32">
        <v>0.9</v>
      </c>
      <c r="E1181" s="25">
        <v>496.96</v>
      </c>
      <c r="F1181" s="25">
        <v>3752.51</v>
      </c>
      <c r="G1181" s="200"/>
      <c r="H1181" s="3"/>
      <c r="I1181" s="52"/>
      <c r="J1181" s="3"/>
      <c r="K1181" s="52"/>
      <c r="L1181" s="3"/>
      <c r="M1181" s="3"/>
      <c r="N1181" s="3"/>
      <c r="O1181" s="3"/>
      <c r="P1181" s="3"/>
    </row>
    <row r="1182" spans="1:16" ht="14.4" outlineLevel="1" x14ac:dyDescent="0.3">
      <c r="A1182" s="443" t="s">
        <v>1653</v>
      </c>
      <c r="B1182" s="444"/>
      <c r="C1182" s="444"/>
      <c r="D1182" s="444"/>
      <c r="E1182" s="444"/>
      <c r="F1182" s="445"/>
      <c r="G1182" s="200"/>
      <c r="H1182" s="3"/>
      <c r="I1182" s="52"/>
      <c r="J1182" s="3"/>
      <c r="K1182" s="52"/>
      <c r="L1182" s="3"/>
      <c r="M1182" s="3"/>
      <c r="N1182" s="3"/>
      <c r="O1182" s="3"/>
      <c r="P1182" s="3"/>
    </row>
    <row r="1183" spans="1:16" ht="14.4" outlineLevel="1" x14ac:dyDescent="0.3">
      <c r="A1183" s="443" t="s">
        <v>1654</v>
      </c>
      <c r="B1183" s="444"/>
      <c r="C1183" s="444"/>
      <c r="D1183" s="444"/>
      <c r="E1183" s="444"/>
      <c r="F1183" s="445"/>
      <c r="G1183" s="200"/>
      <c r="H1183" s="3"/>
      <c r="I1183" s="52"/>
      <c r="J1183" s="3"/>
      <c r="K1183" s="52"/>
      <c r="L1183" s="3"/>
      <c r="M1183" s="3"/>
      <c r="N1183" s="3"/>
      <c r="O1183" s="3"/>
      <c r="P1183" s="3"/>
    </row>
    <row r="1184" spans="1:16" ht="45" customHeight="1" outlineLevel="1" x14ac:dyDescent="0.3">
      <c r="A1184" s="21">
        <v>154</v>
      </c>
      <c r="B1184" s="22" t="s">
        <v>1655</v>
      </c>
      <c r="C1184" s="23" t="s">
        <v>1656</v>
      </c>
      <c r="D1184" s="30">
        <v>1.58</v>
      </c>
      <c r="E1184" s="25">
        <v>525.79999999999995</v>
      </c>
      <c r="F1184" s="25">
        <v>35851.69</v>
      </c>
      <c r="G1184" s="200"/>
      <c r="H1184" s="3"/>
      <c r="I1184" s="52"/>
      <c r="J1184" s="3"/>
      <c r="K1184" s="52"/>
      <c r="L1184" s="3"/>
      <c r="M1184" s="3"/>
      <c r="N1184" s="3"/>
      <c r="O1184" s="3"/>
      <c r="P1184" s="3"/>
    </row>
    <row r="1185" spans="1:16" ht="14.4" outlineLevel="1" x14ac:dyDescent="0.3">
      <c r="A1185" s="26"/>
      <c r="B1185" s="27"/>
      <c r="C1185" s="28" t="s">
        <v>1657</v>
      </c>
      <c r="D1185" s="28"/>
      <c r="E1185" s="28"/>
      <c r="F1185" s="29">
        <v>40213.47</v>
      </c>
      <c r="G1185" s="200"/>
      <c r="H1185" s="3"/>
      <c r="I1185" s="52"/>
      <c r="J1185" s="3"/>
      <c r="K1185" s="52"/>
      <c r="L1185" s="3"/>
      <c r="M1185" s="3"/>
      <c r="N1185" s="3"/>
      <c r="O1185" s="3"/>
      <c r="P1185" s="3"/>
    </row>
    <row r="1186" spans="1:16" ht="14.4" outlineLevel="1" x14ac:dyDescent="0.3">
      <c r="A1186" s="26"/>
      <c r="B1186" s="27"/>
      <c r="C1186" s="28" t="s">
        <v>1658</v>
      </c>
      <c r="D1186" s="28"/>
      <c r="E1186" s="28"/>
      <c r="F1186" s="29">
        <v>27402.1</v>
      </c>
      <c r="G1186" s="200"/>
      <c r="H1186" s="3"/>
      <c r="I1186" s="52"/>
      <c r="J1186" s="3"/>
      <c r="K1186" s="52"/>
      <c r="L1186" s="3"/>
      <c r="M1186" s="3"/>
      <c r="N1186" s="3"/>
      <c r="O1186" s="3"/>
      <c r="P1186" s="3"/>
    </row>
    <row r="1187" spans="1:16" ht="14.4" outlineLevel="1" x14ac:dyDescent="0.3">
      <c r="A1187" s="26"/>
      <c r="B1187" s="27"/>
      <c r="C1187" s="28" t="s">
        <v>917</v>
      </c>
      <c r="D1187" s="28"/>
      <c r="E1187" s="28"/>
      <c r="F1187" s="29">
        <v>103467.26</v>
      </c>
      <c r="G1187" s="200"/>
      <c r="H1187" s="3"/>
      <c r="I1187" s="52"/>
      <c r="J1187" s="3"/>
      <c r="K1187" s="52"/>
      <c r="L1187" s="3"/>
      <c r="M1187" s="3"/>
      <c r="N1187" s="3"/>
      <c r="O1187" s="3"/>
      <c r="P1187" s="3"/>
    </row>
    <row r="1188" spans="1:16" ht="22.5" customHeight="1" outlineLevel="1" x14ac:dyDescent="0.3">
      <c r="A1188" s="21">
        <v>155</v>
      </c>
      <c r="B1188" s="22" t="s">
        <v>1377</v>
      </c>
      <c r="C1188" s="23" t="s">
        <v>1659</v>
      </c>
      <c r="D1188" s="31">
        <v>158</v>
      </c>
      <c r="E1188" s="25">
        <v>142.88</v>
      </c>
      <c r="F1188" s="25">
        <v>189399.66</v>
      </c>
      <c r="G1188" s="200"/>
      <c r="H1188" s="3"/>
      <c r="I1188" s="52"/>
      <c r="J1188" s="3"/>
      <c r="K1188" s="52"/>
      <c r="L1188" s="3"/>
      <c r="M1188" s="3"/>
      <c r="N1188" s="3"/>
      <c r="O1188" s="3"/>
      <c r="P1188" s="3"/>
    </row>
    <row r="1189" spans="1:16" ht="22.5" customHeight="1" outlineLevel="1" x14ac:dyDescent="0.3">
      <c r="A1189" s="21">
        <v>156</v>
      </c>
      <c r="B1189" s="22" t="s">
        <v>1377</v>
      </c>
      <c r="C1189" s="23" t="s">
        <v>1660</v>
      </c>
      <c r="D1189" s="31">
        <v>316</v>
      </c>
      <c r="E1189" s="25">
        <v>100.94</v>
      </c>
      <c r="F1189" s="25">
        <v>267621.84999999998</v>
      </c>
      <c r="G1189" s="200"/>
      <c r="H1189" s="3"/>
      <c r="I1189" s="52"/>
      <c r="J1189" s="3"/>
      <c r="K1189" s="52"/>
      <c r="L1189" s="3"/>
      <c r="M1189" s="3"/>
      <c r="N1189" s="3"/>
      <c r="O1189" s="3"/>
      <c r="P1189" s="3"/>
    </row>
    <row r="1190" spans="1:16" ht="14.4" outlineLevel="1" x14ac:dyDescent="0.3">
      <c r="A1190" s="443" t="s">
        <v>1661</v>
      </c>
      <c r="B1190" s="444"/>
      <c r="C1190" s="444"/>
      <c r="D1190" s="444"/>
      <c r="E1190" s="444"/>
      <c r="F1190" s="445"/>
      <c r="G1190" s="200"/>
      <c r="H1190" s="3"/>
      <c r="I1190" s="52"/>
      <c r="J1190" s="3"/>
      <c r="K1190" s="52"/>
      <c r="L1190" s="3"/>
      <c r="M1190" s="3"/>
      <c r="N1190" s="3"/>
      <c r="O1190" s="3"/>
      <c r="P1190" s="3"/>
    </row>
    <row r="1191" spans="1:16" ht="33.75" customHeight="1" outlineLevel="1" x14ac:dyDescent="0.3">
      <c r="A1191" s="21">
        <v>157</v>
      </c>
      <c r="B1191" s="22" t="s">
        <v>1405</v>
      </c>
      <c r="C1191" s="23" t="s">
        <v>1406</v>
      </c>
      <c r="D1191" s="30">
        <v>20.420000000000002</v>
      </c>
      <c r="E1191" s="25">
        <v>110.98</v>
      </c>
      <c r="F1191" s="25">
        <v>100374.01</v>
      </c>
      <c r="G1191" s="200"/>
      <c r="H1191" s="3"/>
      <c r="I1191" s="52"/>
      <c r="J1191" s="3"/>
      <c r="K1191" s="52"/>
      <c r="L1191" s="3"/>
      <c r="M1191" s="3"/>
      <c r="N1191" s="3"/>
      <c r="O1191" s="3"/>
      <c r="P1191" s="3"/>
    </row>
    <row r="1192" spans="1:16" ht="14.4" outlineLevel="1" x14ac:dyDescent="0.3">
      <c r="A1192" s="26"/>
      <c r="B1192" s="27"/>
      <c r="C1192" s="28" t="s">
        <v>1662</v>
      </c>
      <c r="D1192" s="28"/>
      <c r="E1192" s="28"/>
      <c r="F1192" s="29">
        <v>103049.18</v>
      </c>
      <c r="G1192" s="200"/>
      <c r="H1192" s="3"/>
      <c r="I1192" s="52"/>
      <c r="J1192" s="3"/>
      <c r="K1192" s="52"/>
      <c r="L1192" s="3"/>
      <c r="M1192" s="3"/>
      <c r="N1192" s="3"/>
      <c r="O1192" s="3"/>
      <c r="P1192" s="3"/>
    </row>
    <row r="1193" spans="1:16" ht="14.4" outlineLevel="1" x14ac:dyDescent="0.3">
      <c r="A1193" s="26"/>
      <c r="B1193" s="27"/>
      <c r="C1193" s="28" t="s">
        <v>1663</v>
      </c>
      <c r="D1193" s="28"/>
      <c r="E1193" s="28"/>
      <c r="F1193" s="29">
        <v>59028.17</v>
      </c>
      <c r="G1193" s="200"/>
      <c r="H1193" s="3"/>
      <c r="I1193" s="52"/>
      <c r="J1193" s="3"/>
      <c r="K1193" s="52"/>
      <c r="L1193" s="3"/>
      <c r="M1193" s="3"/>
      <c r="N1193" s="3"/>
      <c r="O1193" s="3"/>
      <c r="P1193" s="3"/>
    </row>
    <row r="1194" spans="1:16" ht="14.4" outlineLevel="1" x14ac:dyDescent="0.3">
      <c r="A1194" s="26"/>
      <c r="B1194" s="27"/>
      <c r="C1194" s="28" t="s">
        <v>917</v>
      </c>
      <c r="D1194" s="28"/>
      <c r="E1194" s="28"/>
      <c r="F1194" s="29">
        <v>262451.36</v>
      </c>
      <c r="G1194" s="200"/>
      <c r="H1194" s="3"/>
      <c r="I1194" s="52"/>
      <c r="J1194" s="3"/>
      <c r="K1194" s="52"/>
      <c r="L1194" s="3"/>
      <c r="M1194" s="3"/>
      <c r="N1194" s="3"/>
      <c r="O1194" s="3"/>
      <c r="P1194" s="3"/>
    </row>
    <row r="1195" spans="1:16" ht="22.5" customHeight="1" outlineLevel="1" x14ac:dyDescent="0.3">
      <c r="A1195" s="21">
        <v>158</v>
      </c>
      <c r="B1195" s="22" t="s">
        <v>1377</v>
      </c>
      <c r="C1195" s="23" t="s">
        <v>1626</v>
      </c>
      <c r="D1195" s="24">
        <v>2078.7559999999999</v>
      </c>
      <c r="E1195" s="25">
        <v>3.31</v>
      </c>
      <c r="F1195" s="25">
        <v>57810.98</v>
      </c>
      <c r="G1195" s="200"/>
      <c r="H1195" s="3"/>
      <c r="I1195" s="52"/>
      <c r="J1195" s="3"/>
      <c r="K1195" s="52"/>
      <c r="L1195" s="3"/>
      <c r="M1195" s="3"/>
      <c r="N1195" s="3"/>
      <c r="O1195" s="3"/>
      <c r="P1195" s="3"/>
    </row>
    <row r="1196" spans="1:16" ht="45" customHeight="1" outlineLevel="1" x14ac:dyDescent="0.3">
      <c r="A1196" s="21">
        <v>159</v>
      </c>
      <c r="B1196" s="22" t="s">
        <v>1664</v>
      </c>
      <c r="C1196" s="23" t="s">
        <v>1665</v>
      </c>
      <c r="D1196" s="32">
        <v>68.099999999999994</v>
      </c>
      <c r="E1196" s="25">
        <v>76.989999999999995</v>
      </c>
      <c r="F1196" s="25">
        <v>54370.11</v>
      </c>
      <c r="G1196" s="200"/>
      <c r="H1196" s="3"/>
      <c r="I1196" s="52"/>
      <c r="J1196" s="3"/>
      <c r="K1196" s="52"/>
      <c r="L1196" s="3"/>
      <c r="M1196" s="3"/>
      <c r="N1196" s="3"/>
      <c r="O1196" s="3"/>
      <c r="P1196" s="3"/>
    </row>
    <row r="1197" spans="1:16" ht="14.4" outlineLevel="1" x14ac:dyDescent="0.3">
      <c r="A1197" s="443" t="s">
        <v>1578</v>
      </c>
      <c r="B1197" s="444"/>
      <c r="C1197" s="444"/>
      <c r="D1197" s="444"/>
      <c r="E1197" s="444"/>
      <c r="F1197" s="445"/>
      <c r="G1197" s="200"/>
      <c r="H1197" s="3"/>
      <c r="I1197" s="52"/>
      <c r="J1197" s="3"/>
      <c r="K1197" s="52"/>
      <c r="L1197" s="3"/>
      <c r="M1197" s="3"/>
      <c r="N1197" s="3"/>
      <c r="O1197" s="3"/>
      <c r="P1197" s="3"/>
    </row>
    <row r="1198" spans="1:16" ht="22.5" customHeight="1" outlineLevel="1" x14ac:dyDescent="0.3">
      <c r="A1198" s="21">
        <v>160</v>
      </c>
      <c r="B1198" s="22" t="s">
        <v>1587</v>
      </c>
      <c r="C1198" s="23" t="s">
        <v>1588</v>
      </c>
      <c r="D1198" s="24">
        <v>6.6000000000000003E-2</v>
      </c>
      <c r="E1198" s="25">
        <v>276.27999999999997</v>
      </c>
      <c r="F1198" s="25">
        <v>595.98</v>
      </c>
      <c r="G1198" s="200"/>
      <c r="H1198" s="3"/>
      <c r="I1198" s="52"/>
      <c r="J1198" s="3"/>
      <c r="K1198" s="52"/>
      <c r="L1198" s="3"/>
      <c r="M1198" s="3"/>
      <c r="N1198" s="3"/>
      <c r="O1198" s="3"/>
      <c r="P1198" s="3"/>
    </row>
    <row r="1199" spans="1:16" ht="14.4" outlineLevel="1" x14ac:dyDescent="0.3">
      <c r="A1199" s="26"/>
      <c r="B1199" s="27"/>
      <c r="C1199" s="28" t="s">
        <v>1666</v>
      </c>
      <c r="D1199" s="28"/>
      <c r="E1199" s="28"/>
      <c r="F1199" s="29">
        <v>654.61</v>
      </c>
      <c r="G1199" s="200"/>
      <c r="H1199" s="3"/>
      <c r="I1199" s="52"/>
      <c r="J1199" s="3"/>
      <c r="K1199" s="52"/>
      <c r="L1199" s="3"/>
      <c r="M1199" s="3"/>
      <c r="N1199" s="3"/>
      <c r="O1199" s="3"/>
      <c r="P1199" s="3"/>
    </row>
    <row r="1200" spans="1:16" ht="14.4" outlineLevel="1" x14ac:dyDescent="0.3">
      <c r="A1200" s="26"/>
      <c r="B1200" s="27"/>
      <c r="C1200" s="28" t="s">
        <v>1667</v>
      </c>
      <c r="D1200" s="28"/>
      <c r="E1200" s="28"/>
      <c r="F1200" s="29">
        <v>379.91</v>
      </c>
      <c r="G1200" s="200"/>
      <c r="H1200" s="3"/>
      <c r="I1200" s="52"/>
      <c r="J1200" s="3"/>
      <c r="K1200" s="52"/>
      <c r="L1200" s="3"/>
      <c r="M1200" s="3"/>
      <c r="N1200" s="3"/>
      <c r="O1200" s="3"/>
      <c r="P1200" s="3"/>
    </row>
    <row r="1201" spans="1:16" ht="14.4" outlineLevel="1" x14ac:dyDescent="0.3">
      <c r="A1201" s="26"/>
      <c r="B1201" s="27"/>
      <c r="C1201" s="28" t="s">
        <v>917</v>
      </c>
      <c r="D1201" s="28"/>
      <c r="E1201" s="28"/>
      <c r="F1201" s="29">
        <v>1630.5</v>
      </c>
      <c r="G1201" s="200"/>
      <c r="H1201" s="3"/>
      <c r="I1201" s="52"/>
      <c r="J1201" s="3"/>
      <c r="K1201" s="52"/>
      <c r="L1201" s="3"/>
      <c r="M1201" s="3"/>
      <c r="N1201" s="3"/>
      <c r="O1201" s="3"/>
      <c r="P1201" s="3"/>
    </row>
    <row r="1202" spans="1:16" ht="22.5" customHeight="1" outlineLevel="1" x14ac:dyDescent="0.3">
      <c r="A1202" s="21">
        <v>161</v>
      </c>
      <c r="B1202" s="22" t="s">
        <v>1668</v>
      </c>
      <c r="C1202" s="23" t="s">
        <v>1669</v>
      </c>
      <c r="D1202" s="43">
        <v>-4.4219999999999997E-3</v>
      </c>
      <c r="E1202" s="25">
        <v>12</v>
      </c>
      <c r="F1202" s="25">
        <v>-0.11</v>
      </c>
      <c r="G1202" s="200"/>
      <c r="H1202" s="3"/>
      <c r="I1202" s="52"/>
      <c r="J1202" s="3"/>
      <c r="K1202" s="52"/>
      <c r="L1202" s="3"/>
      <c r="M1202" s="3"/>
      <c r="N1202" s="3"/>
      <c r="O1202" s="3"/>
      <c r="P1202" s="3"/>
    </row>
    <row r="1203" spans="1:16" ht="22.5" customHeight="1" outlineLevel="1" x14ac:dyDescent="0.3">
      <c r="A1203" s="21">
        <v>162</v>
      </c>
      <c r="B1203" s="22" t="s">
        <v>1377</v>
      </c>
      <c r="C1203" s="23" t="s">
        <v>1670</v>
      </c>
      <c r="D1203" s="32">
        <v>6.6</v>
      </c>
      <c r="E1203" s="25">
        <v>115.65</v>
      </c>
      <c r="F1203" s="25">
        <v>6403.99</v>
      </c>
      <c r="G1203" s="200"/>
      <c r="H1203" s="3"/>
      <c r="I1203" s="52"/>
      <c r="J1203" s="3"/>
      <c r="K1203" s="52"/>
      <c r="L1203" s="3"/>
      <c r="M1203" s="3"/>
      <c r="N1203" s="3"/>
      <c r="O1203" s="3"/>
      <c r="P1203" s="3"/>
    </row>
    <row r="1204" spans="1:16" ht="22.5" customHeight="1" outlineLevel="1" x14ac:dyDescent="0.3">
      <c r="A1204" s="21">
        <v>163</v>
      </c>
      <c r="B1204" s="22" t="s">
        <v>1671</v>
      </c>
      <c r="C1204" s="23" t="s">
        <v>1672</v>
      </c>
      <c r="D1204" s="30">
        <v>0.48</v>
      </c>
      <c r="E1204" s="25">
        <v>151.69999999999999</v>
      </c>
      <c r="F1204" s="25">
        <v>3249.37</v>
      </c>
      <c r="G1204" s="200"/>
      <c r="H1204" s="3"/>
      <c r="I1204" s="52"/>
      <c r="J1204" s="3"/>
      <c r="K1204" s="52"/>
      <c r="L1204" s="3"/>
      <c r="M1204" s="3"/>
      <c r="N1204" s="3"/>
      <c r="O1204" s="3"/>
      <c r="P1204" s="3"/>
    </row>
    <row r="1205" spans="1:16" ht="14.4" outlineLevel="1" x14ac:dyDescent="0.3">
      <c r="A1205" s="26"/>
      <c r="B1205" s="27"/>
      <c r="C1205" s="28" t="s">
        <v>1673</v>
      </c>
      <c r="D1205" s="28"/>
      <c r="E1205" s="28"/>
      <c r="F1205" s="29">
        <v>3015.63</v>
      </c>
      <c r="G1205" s="200"/>
      <c r="H1205" s="3"/>
      <c r="I1205" s="52"/>
      <c r="J1205" s="3"/>
      <c r="K1205" s="52"/>
      <c r="L1205" s="3"/>
      <c r="M1205" s="3"/>
      <c r="N1205" s="3"/>
      <c r="O1205" s="3"/>
      <c r="P1205" s="3"/>
    </row>
    <row r="1206" spans="1:16" ht="14.4" outlineLevel="1" x14ac:dyDescent="0.3">
      <c r="A1206" s="26"/>
      <c r="B1206" s="27"/>
      <c r="C1206" s="28" t="s">
        <v>1674</v>
      </c>
      <c r="D1206" s="28"/>
      <c r="E1206" s="28"/>
      <c r="F1206" s="29">
        <v>2010.42</v>
      </c>
      <c r="G1206" s="200"/>
      <c r="H1206" s="3"/>
      <c r="I1206" s="52"/>
      <c r="J1206" s="3"/>
      <c r="K1206" s="52"/>
      <c r="L1206" s="3"/>
      <c r="M1206" s="3"/>
      <c r="N1206" s="3"/>
      <c r="O1206" s="3"/>
      <c r="P1206" s="3"/>
    </row>
    <row r="1207" spans="1:16" ht="14.4" outlineLevel="1" x14ac:dyDescent="0.3">
      <c r="A1207" s="26"/>
      <c r="B1207" s="27"/>
      <c r="C1207" s="28" t="s">
        <v>917</v>
      </c>
      <c r="D1207" s="28"/>
      <c r="E1207" s="28"/>
      <c r="F1207" s="29">
        <v>8275.42</v>
      </c>
      <c r="G1207" s="200"/>
      <c r="H1207" s="3"/>
      <c r="I1207" s="52"/>
      <c r="J1207" s="3"/>
      <c r="K1207" s="52"/>
      <c r="L1207" s="3"/>
      <c r="M1207" s="3"/>
      <c r="N1207" s="3"/>
      <c r="O1207" s="3"/>
      <c r="P1207" s="3"/>
    </row>
    <row r="1208" spans="1:16" ht="22.5" customHeight="1" outlineLevel="1" x14ac:dyDescent="0.3">
      <c r="A1208" s="21">
        <v>164</v>
      </c>
      <c r="B1208" s="22" t="s">
        <v>1675</v>
      </c>
      <c r="C1208" s="23" t="s">
        <v>1676</v>
      </c>
      <c r="D1208" s="31">
        <v>48</v>
      </c>
      <c r="E1208" s="25">
        <v>5.28</v>
      </c>
      <c r="F1208" s="25">
        <v>1196.24</v>
      </c>
      <c r="G1208" s="200"/>
      <c r="H1208" s="3"/>
      <c r="I1208" s="52"/>
      <c r="J1208" s="3"/>
      <c r="K1208" s="52"/>
      <c r="L1208" s="3"/>
      <c r="M1208" s="3"/>
      <c r="N1208" s="3"/>
      <c r="O1208" s="3"/>
      <c r="P1208" s="3"/>
    </row>
    <row r="1209" spans="1:16" ht="15" customHeight="1" outlineLevel="1" x14ac:dyDescent="0.3">
      <c r="A1209" s="435" t="s">
        <v>1007</v>
      </c>
      <c r="B1209" s="436"/>
      <c r="C1209" s="436"/>
      <c r="D1209" s="436"/>
      <c r="E1209" s="437"/>
      <c r="F1209" s="36">
        <v>1466029.57</v>
      </c>
      <c r="G1209" s="200"/>
      <c r="H1209" s="3"/>
      <c r="I1209" s="52"/>
      <c r="J1209" s="3"/>
      <c r="K1209" s="52"/>
      <c r="L1209" s="3"/>
      <c r="M1209" s="3"/>
      <c r="N1209" s="3"/>
      <c r="O1209" s="3"/>
      <c r="P1209" s="3"/>
    </row>
    <row r="1210" spans="1:16" ht="14.4" outlineLevel="1" x14ac:dyDescent="0.3">
      <c r="A1210" s="435" t="s">
        <v>1008</v>
      </c>
      <c r="B1210" s="436"/>
      <c r="C1210" s="436"/>
      <c r="D1210" s="436"/>
      <c r="E1210" s="437"/>
      <c r="F1210" s="36">
        <v>269179.37</v>
      </c>
      <c r="G1210" s="200"/>
      <c r="H1210" s="3"/>
      <c r="I1210" s="52"/>
      <c r="J1210" s="3"/>
      <c r="K1210" s="52"/>
      <c r="L1210" s="3"/>
      <c r="M1210" s="3"/>
      <c r="N1210" s="3"/>
      <c r="O1210" s="3"/>
      <c r="P1210" s="3"/>
    </row>
    <row r="1211" spans="1:16" ht="14.4" outlineLevel="1" x14ac:dyDescent="0.3">
      <c r="A1211" s="435" t="s">
        <v>1009</v>
      </c>
      <c r="B1211" s="436"/>
      <c r="C1211" s="436"/>
      <c r="D1211" s="436"/>
      <c r="E1211" s="437"/>
      <c r="F1211" s="36">
        <v>159238.92000000001</v>
      </c>
      <c r="G1211" s="200"/>
      <c r="H1211" s="3"/>
      <c r="I1211" s="52"/>
      <c r="J1211" s="3"/>
      <c r="K1211" s="52"/>
      <c r="L1211" s="3"/>
      <c r="M1211" s="3"/>
      <c r="N1211" s="3"/>
      <c r="O1211" s="3"/>
      <c r="P1211" s="3"/>
    </row>
    <row r="1212" spans="1:16" ht="15" customHeight="1" outlineLevel="1" x14ac:dyDescent="0.3">
      <c r="A1212" s="435" t="s">
        <v>1677</v>
      </c>
      <c r="B1212" s="436"/>
      <c r="C1212" s="436"/>
      <c r="D1212" s="436"/>
      <c r="E1212" s="437"/>
      <c r="F1212" s="36">
        <v>1894447.86</v>
      </c>
      <c r="G1212" s="200"/>
      <c r="H1212" s="3"/>
      <c r="I1212" s="52"/>
      <c r="J1212" s="3"/>
      <c r="K1212" s="52"/>
      <c r="L1212" s="3"/>
      <c r="M1212" s="3"/>
      <c r="N1212" s="3"/>
      <c r="O1212" s="3"/>
      <c r="P1212" s="3"/>
    </row>
    <row r="1213" spans="1:16" ht="15" customHeight="1" outlineLevel="1" x14ac:dyDescent="0.3">
      <c r="A1213" s="432" t="s">
        <v>1678</v>
      </c>
      <c r="B1213" s="433"/>
      <c r="C1213" s="433"/>
      <c r="D1213" s="433"/>
      <c r="E1213" s="433"/>
      <c r="F1213" s="434"/>
      <c r="G1213" s="200"/>
      <c r="H1213" s="3"/>
      <c r="I1213" s="52"/>
      <c r="J1213" s="3"/>
      <c r="K1213" s="52"/>
      <c r="L1213" s="3"/>
      <c r="M1213" s="3"/>
      <c r="N1213" s="3"/>
      <c r="O1213" s="3"/>
      <c r="P1213" s="3"/>
    </row>
    <row r="1214" spans="1:16" ht="33.75" customHeight="1" outlineLevel="1" x14ac:dyDescent="0.3">
      <c r="A1214" s="21">
        <v>165</v>
      </c>
      <c r="B1214" s="22" t="s">
        <v>1679</v>
      </c>
      <c r="C1214" s="23" t="s">
        <v>1680</v>
      </c>
      <c r="D1214" s="30">
        <v>0.15</v>
      </c>
      <c r="E1214" s="25">
        <v>1973.06</v>
      </c>
      <c r="F1214" s="25">
        <v>12127.47</v>
      </c>
      <c r="G1214" s="200"/>
      <c r="H1214" s="3"/>
      <c r="I1214" s="52"/>
      <c r="J1214" s="3"/>
      <c r="K1214" s="52"/>
      <c r="L1214" s="3"/>
      <c r="M1214" s="3"/>
      <c r="N1214" s="3"/>
      <c r="O1214" s="3"/>
      <c r="P1214" s="3"/>
    </row>
    <row r="1215" spans="1:16" ht="14.4" outlineLevel="1" x14ac:dyDescent="0.3">
      <c r="A1215" s="26"/>
      <c r="B1215" s="27"/>
      <c r="C1215" s="28" t="s">
        <v>1681</v>
      </c>
      <c r="D1215" s="28"/>
      <c r="E1215" s="28"/>
      <c r="F1215" s="29">
        <v>14323.33</v>
      </c>
      <c r="G1215" s="200"/>
      <c r="H1215" s="3"/>
      <c r="I1215" s="52"/>
      <c r="J1215" s="3"/>
      <c r="K1215" s="52"/>
      <c r="L1215" s="3"/>
      <c r="M1215" s="3"/>
      <c r="N1215" s="3"/>
      <c r="O1215" s="3"/>
      <c r="P1215" s="3"/>
    </row>
    <row r="1216" spans="1:16" ht="14.4" outlineLevel="1" x14ac:dyDescent="0.3">
      <c r="A1216" s="26"/>
      <c r="B1216" s="27"/>
      <c r="C1216" s="28" t="s">
        <v>1682</v>
      </c>
      <c r="D1216" s="28"/>
      <c r="E1216" s="28"/>
      <c r="F1216" s="29">
        <v>8522.9699999999993</v>
      </c>
      <c r="G1216" s="200"/>
      <c r="H1216" s="3"/>
      <c r="I1216" s="52"/>
      <c r="J1216" s="3"/>
      <c r="K1216" s="52"/>
      <c r="L1216" s="3"/>
      <c r="M1216" s="3"/>
      <c r="N1216" s="3"/>
      <c r="O1216" s="3"/>
      <c r="P1216" s="3"/>
    </row>
    <row r="1217" spans="1:20" ht="14.4" outlineLevel="1" x14ac:dyDescent="0.3">
      <c r="A1217" s="26"/>
      <c r="B1217" s="27"/>
      <c r="C1217" s="28" t="s">
        <v>917</v>
      </c>
      <c r="D1217" s="28"/>
      <c r="E1217" s="28"/>
      <c r="F1217" s="29">
        <v>34973.769999999997</v>
      </c>
      <c r="G1217" s="200"/>
      <c r="H1217" s="3"/>
      <c r="I1217" s="52"/>
      <c r="J1217" s="3"/>
      <c r="K1217" s="52"/>
      <c r="L1217" s="3"/>
      <c r="M1217" s="3"/>
      <c r="N1217" s="3"/>
      <c r="O1217" s="3"/>
      <c r="P1217" s="3"/>
    </row>
    <row r="1218" spans="1:20" ht="22.5" customHeight="1" outlineLevel="1" x14ac:dyDescent="0.3">
      <c r="A1218" s="21">
        <v>166</v>
      </c>
      <c r="B1218" s="22" t="s">
        <v>1683</v>
      </c>
      <c r="C1218" s="23" t="s">
        <v>1684</v>
      </c>
      <c r="D1218" s="31">
        <v>15</v>
      </c>
      <c r="E1218" s="25">
        <v>330.65</v>
      </c>
      <c r="F1218" s="25">
        <v>52573.35</v>
      </c>
      <c r="G1218" s="200"/>
      <c r="H1218" s="3"/>
      <c r="I1218" s="52"/>
      <c r="J1218" s="3"/>
      <c r="K1218" s="52"/>
      <c r="L1218" s="3"/>
      <c r="M1218" s="3"/>
      <c r="N1218" s="3"/>
      <c r="O1218" s="3"/>
      <c r="P1218" s="3"/>
    </row>
    <row r="1219" spans="1:20" ht="15" customHeight="1" outlineLevel="1" x14ac:dyDescent="0.3">
      <c r="A1219" s="435" t="s">
        <v>1007</v>
      </c>
      <c r="B1219" s="436"/>
      <c r="C1219" s="436"/>
      <c r="D1219" s="436"/>
      <c r="E1219" s="437"/>
      <c r="F1219" s="36">
        <v>64700.82</v>
      </c>
      <c r="G1219" s="200"/>
      <c r="H1219" s="3"/>
      <c r="I1219" s="52"/>
      <c r="J1219" s="3"/>
      <c r="K1219" s="52"/>
      <c r="L1219" s="3"/>
      <c r="M1219" s="3"/>
      <c r="N1219" s="3"/>
      <c r="O1219" s="3"/>
      <c r="P1219" s="3"/>
    </row>
    <row r="1220" spans="1:20" ht="14.4" outlineLevel="1" x14ac:dyDescent="0.3">
      <c r="A1220" s="435" t="s">
        <v>1008</v>
      </c>
      <c r="B1220" s="436"/>
      <c r="C1220" s="436"/>
      <c r="D1220" s="436"/>
      <c r="E1220" s="437"/>
      <c r="F1220" s="36">
        <v>14323.33</v>
      </c>
      <c r="G1220" s="200"/>
      <c r="H1220" s="3"/>
      <c r="I1220" s="52"/>
      <c r="J1220" s="3"/>
      <c r="K1220" s="52"/>
      <c r="L1220" s="3"/>
      <c r="M1220" s="3"/>
      <c r="N1220" s="3"/>
      <c r="O1220" s="3"/>
      <c r="P1220" s="3"/>
    </row>
    <row r="1221" spans="1:20" ht="14.4" outlineLevel="1" x14ac:dyDescent="0.3">
      <c r="A1221" s="435" t="s">
        <v>1009</v>
      </c>
      <c r="B1221" s="436"/>
      <c r="C1221" s="436"/>
      <c r="D1221" s="436"/>
      <c r="E1221" s="437"/>
      <c r="F1221" s="36">
        <v>8522.9699999999993</v>
      </c>
      <c r="G1221" s="200"/>
      <c r="H1221" s="3"/>
      <c r="I1221" s="52"/>
      <c r="J1221" s="3"/>
      <c r="K1221" s="52"/>
      <c r="L1221" s="3"/>
      <c r="M1221" s="3"/>
      <c r="N1221" s="3"/>
      <c r="O1221" s="3"/>
      <c r="P1221" s="3"/>
    </row>
    <row r="1222" spans="1:20" ht="15" customHeight="1" outlineLevel="1" x14ac:dyDescent="0.3">
      <c r="A1222" s="435" t="s">
        <v>1685</v>
      </c>
      <c r="B1222" s="436"/>
      <c r="C1222" s="436"/>
      <c r="D1222" s="436"/>
      <c r="E1222" s="437"/>
      <c r="F1222" s="36">
        <v>87547.12</v>
      </c>
      <c r="G1222" s="200"/>
      <c r="H1222" s="3"/>
      <c r="I1222" s="52"/>
      <c r="J1222" s="3"/>
      <c r="K1222" s="52"/>
      <c r="L1222" s="3"/>
      <c r="M1222" s="3"/>
      <c r="N1222" s="3"/>
      <c r="O1222" s="3"/>
      <c r="P1222" s="3"/>
    </row>
    <row r="1223" spans="1:20" ht="15" customHeight="1" outlineLevel="1" x14ac:dyDescent="0.3">
      <c r="A1223" s="432" t="s">
        <v>1686</v>
      </c>
      <c r="B1223" s="433"/>
      <c r="C1223" s="433"/>
      <c r="D1223" s="433"/>
      <c r="E1223" s="433"/>
      <c r="F1223" s="434"/>
      <c r="G1223" s="200"/>
      <c r="H1223" s="3"/>
      <c r="I1223" s="52"/>
      <c r="J1223" s="3"/>
      <c r="K1223" s="52"/>
      <c r="L1223" s="3"/>
      <c r="M1223" s="3"/>
      <c r="N1223" s="3"/>
      <c r="O1223" s="3"/>
      <c r="P1223" s="3"/>
    </row>
    <row r="1224" spans="1:20" ht="14.4" outlineLevel="1" x14ac:dyDescent="0.3">
      <c r="A1224" s="443" t="s">
        <v>1687</v>
      </c>
      <c r="B1224" s="444"/>
      <c r="C1224" s="444"/>
      <c r="D1224" s="444"/>
      <c r="E1224" s="444"/>
      <c r="F1224" s="445"/>
      <c r="G1224" s="200"/>
      <c r="H1224" s="3"/>
      <c r="I1224" s="52"/>
      <c r="J1224" s="3"/>
      <c r="K1224" s="52"/>
      <c r="L1224" s="3"/>
      <c r="M1224" s="3"/>
      <c r="N1224" s="3"/>
      <c r="O1224" s="3"/>
      <c r="P1224" s="3"/>
    </row>
    <row r="1225" spans="1:20" s="86" customFormat="1" ht="14.4" outlineLevel="1" x14ac:dyDescent="0.3">
      <c r="A1225" s="446" t="s">
        <v>1688</v>
      </c>
      <c r="B1225" s="447"/>
      <c r="C1225" s="447"/>
      <c r="D1225" s="447"/>
      <c r="E1225" s="447"/>
      <c r="F1225" s="448"/>
      <c r="G1225" s="201" t="s">
        <v>1029</v>
      </c>
      <c r="H1225" s="82">
        <v>1.2</v>
      </c>
      <c r="I1225" s="83">
        <v>2.24E-2</v>
      </c>
      <c r="J1225" s="82">
        <v>1.9199999999999998E-2</v>
      </c>
      <c r="K1225" s="84" t="s">
        <v>898</v>
      </c>
      <c r="L1225" s="82" t="s">
        <v>1030</v>
      </c>
      <c r="M1225" s="82">
        <v>1.2</v>
      </c>
      <c r="N1225" s="83">
        <v>2.24E-2</v>
      </c>
      <c r="O1225" s="82">
        <v>1.9199999999999998E-2</v>
      </c>
      <c r="P1225" s="82" t="s">
        <v>898</v>
      </c>
      <c r="Q1225" s="85"/>
      <c r="R1225" s="85"/>
      <c r="S1225" s="85"/>
      <c r="T1225" s="85"/>
    </row>
    <row r="1226" spans="1:20" s="86" customFormat="1" ht="33.75" customHeight="1" outlineLevel="1" x14ac:dyDescent="0.2">
      <c r="A1226" s="61">
        <v>167</v>
      </c>
      <c r="B1226" s="62" t="s">
        <v>1689</v>
      </c>
      <c r="C1226" s="63" t="s">
        <v>1690</v>
      </c>
      <c r="D1226" s="64">
        <v>414.72</v>
      </c>
      <c r="E1226" s="65">
        <v>5.26</v>
      </c>
      <c r="F1226" s="65">
        <v>98547.33</v>
      </c>
      <c r="G1226" s="202"/>
      <c r="P1226" s="85"/>
      <c r="Q1226" s="85"/>
      <c r="R1226" s="85"/>
      <c r="S1226" s="85"/>
      <c r="T1226" s="85"/>
    </row>
    <row r="1227" spans="1:20" s="86" customFormat="1" ht="14.4" outlineLevel="1" x14ac:dyDescent="0.3">
      <c r="A1227" s="66"/>
      <c r="B1227" s="67"/>
      <c r="C1227" s="68" t="s">
        <v>1691</v>
      </c>
      <c r="D1227" s="68"/>
      <c r="E1227" s="68"/>
      <c r="F1227" s="69">
        <v>88692.6</v>
      </c>
      <c r="G1227" s="203"/>
      <c r="H1227" s="58"/>
      <c r="I1227" s="57"/>
      <c r="J1227" s="58"/>
      <c r="K1227" s="57"/>
      <c r="L1227" s="58"/>
      <c r="M1227" s="58"/>
      <c r="N1227" s="58"/>
      <c r="O1227" s="58"/>
      <c r="P1227" s="58"/>
      <c r="Q1227" s="85"/>
      <c r="R1227" s="85"/>
      <c r="S1227" s="85"/>
      <c r="T1227" s="85"/>
    </row>
    <row r="1228" spans="1:20" s="86" customFormat="1" ht="14.4" outlineLevel="1" x14ac:dyDescent="0.3">
      <c r="A1228" s="66"/>
      <c r="B1228" s="67"/>
      <c r="C1228" s="68" t="s">
        <v>1692</v>
      </c>
      <c r="D1228" s="68"/>
      <c r="E1228" s="68"/>
      <c r="F1228" s="69">
        <v>45331.77</v>
      </c>
      <c r="G1228" s="203"/>
      <c r="H1228" s="58"/>
      <c r="I1228" s="57"/>
      <c r="J1228" s="58"/>
      <c r="K1228" s="57"/>
      <c r="L1228" s="58"/>
      <c r="M1228" s="58"/>
      <c r="N1228" s="58"/>
      <c r="O1228" s="58"/>
      <c r="P1228" s="58"/>
      <c r="Q1228" s="85"/>
      <c r="R1228" s="85"/>
      <c r="S1228" s="85"/>
      <c r="T1228" s="85"/>
    </row>
    <row r="1229" spans="1:20" s="86" customFormat="1" ht="14.4" outlineLevel="1" x14ac:dyDescent="0.3">
      <c r="A1229" s="66"/>
      <c r="B1229" s="67"/>
      <c r="C1229" s="68" t="s">
        <v>917</v>
      </c>
      <c r="D1229" s="68"/>
      <c r="E1229" s="68"/>
      <c r="F1229" s="69">
        <v>232571.7</v>
      </c>
      <c r="G1229" s="204">
        <f>F1229/D1226</f>
        <v>560.79210069444446</v>
      </c>
      <c r="H1229" s="57">
        <f>G1229*H1225</f>
        <v>672.95052083333337</v>
      </c>
      <c r="I1229" s="57">
        <f>H1229*I1225</f>
        <v>15.074091666666668</v>
      </c>
      <c r="J1229" s="57">
        <f>H1229*J1225</f>
        <v>12.92065</v>
      </c>
      <c r="K1229" s="57">
        <f>H1229+I1229+J1229</f>
        <v>700.94526250000001</v>
      </c>
      <c r="L1229" s="58"/>
      <c r="M1229" s="58"/>
      <c r="N1229" s="58"/>
      <c r="O1229" s="58"/>
      <c r="P1229" s="58"/>
      <c r="Q1229" s="85"/>
      <c r="R1229" s="85"/>
      <c r="S1229" s="85"/>
      <c r="T1229" s="85"/>
    </row>
    <row r="1230" spans="1:20" s="86" customFormat="1" ht="33.75" customHeight="1" outlineLevel="1" x14ac:dyDescent="0.3">
      <c r="A1230" s="61">
        <v>168</v>
      </c>
      <c r="B1230" s="62" t="s">
        <v>1693</v>
      </c>
      <c r="C1230" s="63" t="s">
        <v>1694</v>
      </c>
      <c r="D1230" s="72">
        <v>4.1471999999999998</v>
      </c>
      <c r="E1230" s="65">
        <v>81.790000000000006</v>
      </c>
      <c r="F1230" s="65">
        <v>9983.06</v>
      </c>
      <c r="G1230" s="203"/>
      <c r="H1230" s="58"/>
      <c r="I1230" s="57"/>
      <c r="J1230" s="58"/>
      <c r="K1230" s="57"/>
      <c r="L1230" s="58"/>
      <c r="M1230" s="58"/>
      <c r="N1230" s="58"/>
      <c r="O1230" s="58"/>
      <c r="P1230" s="58"/>
      <c r="Q1230" s="85"/>
      <c r="R1230" s="85"/>
      <c r="S1230" s="85"/>
      <c r="T1230" s="85"/>
    </row>
    <row r="1231" spans="1:20" s="86" customFormat="1" ht="14.4" outlineLevel="1" x14ac:dyDescent="0.3">
      <c r="A1231" s="66"/>
      <c r="B1231" s="67"/>
      <c r="C1231" s="68" t="s">
        <v>1695</v>
      </c>
      <c r="D1231" s="68"/>
      <c r="E1231" s="68"/>
      <c r="F1231" s="69">
        <v>8926.74</v>
      </c>
      <c r="G1231" s="203"/>
      <c r="H1231" s="58"/>
      <c r="I1231" s="57"/>
      <c r="J1231" s="58"/>
      <c r="K1231" s="57"/>
      <c r="L1231" s="58"/>
      <c r="M1231" s="58"/>
      <c r="N1231" s="58"/>
      <c r="O1231" s="58"/>
      <c r="P1231" s="58"/>
      <c r="Q1231" s="85"/>
      <c r="R1231" s="85"/>
      <c r="S1231" s="85"/>
      <c r="T1231" s="85"/>
    </row>
    <row r="1232" spans="1:20" s="86" customFormat="1" ht="14.4" outlineLevel="1" x14ac:dyDescent="0.3">
      <c r="A1232" s="66"/>
      <c r="B1232" s="67"/>
      <c r="C1232" s="68" t="s">
        <v>1696</v>
      </c>
      <c r="D1232" s="68"/>
      <c r="E1232" s="68"/>
      <c r="F1232" s="69">
        <v>4374.1000000000004</v>
      </c>
      <c r="G1232" s="203"/>
      <c r="H1232" s="58"/>
      <c r="I1232" s="57"/>
      <c r="J1232" s="58"/>
      <c r="K1232" s="57"/>
      <c r="L1232" s="58"/>
      <c r="M1232" s="58"/>
      <c r="N1232" s="58"/>
      <c r="O1232" s="58"/>
      <c r="P1232" s="58"/>
      <c r="Q1232" s="85"/>
      <c r="R1232" s="85"/>
      <c r="S1232" s="85"/>
      <c r="T1232" s="85"/>
    </row>
    <row r="1233" spans="1:20" s="86" customFormat="1" ht="14.4" outlineLevel="1" x14ac:dyDescent="0.3">
      <c r="A1233" s="66"/>
      <c r="B1233" s="67"/>
      <c r="C1233" s="68" t="s">
        <v>917</v>
      </c>
      <c r="D1233" s="68"/>
      <c r="E1233" s="68"/>
      <c r="F1233" s="69">
        <v>23283.9</v>
      </c>
      <c r="G1233" s="204">
        <f>F1233/D1230/100</f>
        <v>56.14366319444445</v>
      </c>
      <c r="H1233" s="57">
        <f>G1233*H1225</f>
        <v>67.372395833333343</v>
      </c>
      <c r="I1233" s="57">
        <f>H1233*I1225</f>
        <v>1.5091416666666668</v>
      </c>
      <c r="J1233" s="71">
        <f>H1233*J1225</f>
        <v>1.29355</v>
      </c>
      <c r="K1233" s="57">
        <f>H1233+I1233+J1233</f>
        <v>70.175087500000004</v>
      </c>
      <c r="L1233" s="58"/>
      <c r="M1233" s="58"/>
      <c r="N1233" s="58"/>
      <c r="O1233" s="58"/>
      <c r="P1233" s="58"/>
      <c r="Q1233" s="85"/>
      <c r="R1233" s="85"/>
      <c r="S1233" s="85"/>
      <c r="T1233" s="85"/>
    </row>
    <row r="1234" spans="1:20" s="86" customFormat="1" ht="22.5" customHeight="1" outlineLevel="1" x14ac:dyDescent="0.3">
      <c r="A1234" s="61">
        <v>169</v>
      </c>
      <c r="B1234" s="62" t="s">
        <v>1697</v>
      </c>
      <c r="C1234" s="63" t="s">
        <v>1698</v>
      </c>
      <c r="D1234" s="64">
        <v>57.23</v>
      </c>
      <c r="E1234" s="65">
        <v>15.25</v>
      </c>
      <c r="F1234" s="65">
        <v>5201.63</v>
      </c>
      <c r="G1234" s="203">
        <f>F1234/D1226*1.2*1.0416</f>
        <v>15.67713486111111</v>
      </c>
      <c r="H1234" s="57"/>
      <c r="I1234" s="57"/>
      <c r="J1234" s="58"/>
      <c r="K1234" s="57"/>
      <c r="L1234" s="87">
        <f>F1234/D1226</f>
        <v>12.5425106095679</v>
      </c>
      <c r="M1234" s="58">
        <f>L1234*M1225</f>
        <v>15.05101273148148</v>
      </c>
      <c r="N1234" s="71">
        <f>M1234*N1225</f>
        <v>0.33714268518518514</v>
      </c>
      <c r="O1234" s="58">
        <f>M1234*O1225</f>
        <v>0.2889794444444444</v>
      </c>
      <c r="P1234" s="71">
        <f>M1234+N1234+O1234</f>
        <v>15.67713486111111</v>
      </c>
      <c r="Q1234" s="85"/>
      <c r="R1234" s="85"/>
      <c r="S1234" s="85"/>
      <c r="T1234" s="85"/>
    </row>
    <row r="1235" spans="1:20" s="86" customFormat="1" ht="33.75" customHeight="1" outlineLevel="1" x14ac:dyDescent="0.3">
      <c r="A1235" s="61">
        <v>170</v>
      </c>
      <c r="B1235" s="62" t="s">
        <v>1699</v>
      </c>
      <c r="C1235" s="63" t="s">
        <v>1700</v>
      </c>
      <c r="D1235" s="64">
        <v>4.1500000000000004</v>
      </c>
      <c r="E1235" s="65">
        <v>528.76</v>
      </c>
      <c r="F1235" s="65">
        <v>78766.039999999994</v>
      </c>
      <c r="G1235" s="203"/>
      <c r="H1235" s="57"/>
      <c r="I1235" s="57"/>
      <c r="J1235" s="58"/>
      <c r="K1235" s="57"/>
      <c r="L1235" s="58"/>
      <c r="M1235" s="58"/>
      <c r="N1235" s="58"/>
      <c r="O1235" s="58"/>
      <c r="P1235" s="58"/>
      <c r="Q1235" s="85"/>
      <c r="R1235" s="85"/>
      <c r="S1235" s="85"/>
      <c r="T1235" s="85"/>
    </row>
    <row r="1236" spans="1:20" s="86" customFormat="1" ht="14.4" outlineLevel="1" x14ac:dyDescent="0.3">
      <c r="A1236" s="66"/>
      <c r="B1236" s="67"/>
      <c r="C1236" s="68" t="s">
        <v>1701</v>
      </c>
      <c r="D1236" s="68"/>
      <c r="E1236" s="68"/>
      <c r="F1236" s="69">
        <v>75443.77</v>
      </c>
      <c r="G1236" s="203"/>
      <c r="H1236" s="57"/>
      <c r="I1236" s="57"/>
      <c r="J1236" s="58"/>
      <c r="K1236" s="57"/>
      <c r="L1236" s="58"/>
      <c r="M1236" s="58"/>
      <c r="N1236" s="58"/>
      <c r="O1236" s="58"/>
      <c r="P1236" s="58"/>
      <c r="Q1236" s="85"/>
      <c r="R1236" s="85"/>
      <c r="S1236" s="85"/>
      <c r="T1236" s="85"/>
    </row>
    <row r="1237" spans="1:20" s="86" customFormat="1" ht="14.4" outlineLevel="1" x14ac:dyDescent="0.3">
      <c r="A1237" s="66"/>
      <c r="B1237" s="67"/>
      <c r="C1237" s="68" t="s">
        <v>1702</v>
      </c>
      <c r="D1237" s="68"/>
      <c r="E1237" s="68"/>
      <c r="F1237" s="69">
        <v>36967.449999999997</v>
      </c>
      <c r="G1237" s="203"/>
      <c r="H1237" s="57"/>
      <c r="I1237" s="57"/>
      <c r="J1237" s="58"/>
      <c r="K1237" s="57"/>
      <c r="L1237" s="58"/>
      <c r="M1237" s="58"/>
      <c r="N1237" s="58"/>
      <c r="O1237" s="58"/>
      <c r="P1237" s="58"/>
      <c r="Q1237" s="85"/>
      <c r="R1237" s="85"/>
      <c r="S1237" s="85"/>
      <c r="T1237" s="85"/>
    </row>
    <row r="1238" spans="1:20" s="86" customFormat="1" ht="14.4" outlineLevel="1" x14ac:dyDescent="0.3">
      <c r="A1238" s="66"/>
      <c r="B1238" s="67"/>
      <c r="C1238" s="68" t="s">
        <v>917</v>
      </c>
      <c r="D1238" s="68"/>
      <c r="E1238" s="68"/>
      <c r="F1238" s="69">
        <v>191177.26</v>
      </c>
      <c r="G1238" s="204">
        <f>F1238/D1235/100</f>
        <v>460.66809638554219</v>
      </c>
      <c r="H1238" s="57">
        <f>G1238*H1225</f>
        <v>552.80171566265062</v>
      </c>
      <c r="I1238" s="57">
        <f>H1238*I1225</f>
        <v>12.382758430843374</v>
      </c>
      <c r="J1238" s="71">
        <f>H1238*J1225</f>
        <v>10.613792940722892</v>
      </c>
      <c r="K1238" s="57">
        <f>H1238+I1238+J1238</f>
        <v>575.79826703421691</v>
      </c>
      <c r="L1238" s="58"/>
      <c r="M1238" s="58"/>
      <c r="N1238" s="58"/>
      <c r="O1238" s="58"/>
      <c r="P1238" s="58"/>
      <c r="Q1238" s="85"/>
      <c r="R1238" s="85"/>
      <c r="S1238" s="85"/>
      <c r="T1238" s="85"/>
    </row>
    <row r="1239" spans="1:20" s="86" customFormat="1" ht="33.75" customHeight="1" outlineLevel="1" x14ac:dyDescent="0.3">
      <c r="A1239" s="61">
        <v>171</v>
      </c>
      <c r="B1239" s="62" t="s">
        <v>1703</v>
      </c>
      <c r="C1239" s="63" t="s">
        <v>1704</v>
      </c>
      <c r="D1239" s="64">
        <v>0.12</v>
      </c>
      <c r="E1239" s="65">
        <v>17775.04</v>
      </c>
      <c r="F1239" s="65">
        <v>6782.96</v>
      </c>
      <c r="G1239" s="203"/>
      <c r="H1239" s="58"/>
      <c r="I1239" s="57"/>
      <c r="J1239" s="58"/>
      <c r="K1239" s="57"/>
      <c r="L1239" s="87">
        <f>F1239/414.72</f>
        <v>16.355516975308642</v>
      </c>
      <c r="M1239" s="58">
        <f>L1239*M1225</f>
        <v>19.626620370370372</v>
      </c>
      <c r="N1239" s="71">
        <f>M1239*N1225</f>
        <v>0.4396362962962963</v>
      </c>
      <c r="O1239" s="58">
        <f>M1239*O1225</f>
        <v>0.37683111111111112</v>
      </c>
      <c r="P1239" s="71">
        <f>M1239+N1239+O1239</f>
        <v>20.44308777777778</v>
      </c>
      <c r="Q1239" s="85"/>
      <c r="R1239" s="85"/>
      <c r="S1239" s="85"/>
      <c r="T1239" s="85"/>
    </row>
    <row r="1240" spans="1:20" s="86" customFormat="1" ht="22.5" customHeight="1" outlineLevel="1" x14ac:dyDescent="0.3">
      <c r="A1240" s="61">
        <v>172</v>
      </c>
      <c r="B1240" s="62" t="s">
        <v>1697</v>
      </c>
      <c r="C1240" s="63" t="s">
        <v>1698</v>
      </c>
      <c r="D1240" s="70">
        <v>83</v>
      </c>
      <c r="E1240" s="65">
        <v>15.25</v>
      </c>
      <c r="F1240" s="65">
        <v>7543.87</v>
      </c>
      <c r="G1240" s="203"/>
      <c r="H1240" s="58"/>
      <c r="I1240" s="57"/>
      <c r="J1240" s="58"/>
      <c r="K1240" s="57"/>
      <c r="L1240" s="87">
        <f>F1240/414.72</f>
        <v>18.190272955246911</v>
      </c>
      <c r="M1240" s="58">
        <f>L1240*M1225</f>
        <v>21.828327546296293</v>
      </c>
      <c r="N1240" s="71">
        <f>M1240*N1225</f>
        <v>0.48895453703703695</v>
      </c>
      <c r="O1240" s="58">
        <f>M1240*O1225</f>
        <v>0.41910388888888878</v>
      </c>
      <c r="P1240" s="71">
        <f>M1240+N1240+O1240</f>
        <v>22.736385972222219</v>
      </c>
      <c r="Q1240" s="85"/>
      <c r="R1240" s="85"/>
      <c r="S1240" s="85"/>
      <c r="T1240" s="85"/>
    </row>
    <row r="1241" spans="1:20" s="86" customFormat="1" ht="14.4" outlineLevel="1" x14ac:dyDescent="0.3">
      <c r="A1241" s="88"/>
      <c r="B1241" s="89"/>
      <c r="C1241" s="90"/>
      <c r="D1241" s="91"/>
      <c r="E1241" s="92"/>
      <c r="F1241" s="93"/>
      <c r="G1241" s="203" t="s">
        <v>1705</v>
      </c>
      <c r="H1241" s="58"/>
      <c r="I1241" s="57"/>
      <c r="J1241" s="58"/>
      <c r="K1241" s="57">
        <f>SUM(K1227:K1240)</f>
        <v>1346.9186170342168</v>
      </c>
      <c r="L1241" s="58"/>
      <c r="M1241" s="58"/>
      <c r="N1241" s="58"/>
      <c r="O1241" s="58"/>
      <c r="P1241" s="57">
        <f>SUM(P1227:P1240)</f>
        <v>58.856608611111113</v>
      </c>
      <c r="Q1241" s="85"/>
      <c r="R1241" s="85"/>
      <c r="S1241" s="85"/>
      <c r="T1241" s="85"/>
    </row>
    <row r="1242" spans="1:20" ht="14.4" outlineLevel="1" x14ac:dyDescent="0.3">
      <c r="A1242" s="77"/>
      <c r="B1242" s="45"/>
      <c r="C1242" s="78"/>
      <c r="D1242" s="79"/>
      <c r="E1242" s="80"/>
      <c r="F1242" s="81"/>
      <c r="G1242" s="200"/>
      <c r="H1242" s="3"/>
      <c r="I1242" s="3"/>
      <c r="J1242" s="3"/>
      <c r="K1242" s="52"/>
      <c r="L1242" s="3"/>
      <c r="M1242" s="3"/>
      <c r="N1242" s="3"/>
      <c r="O1242" s="3"/>
      <c r="P1242" s="56"/>
    </row>
    <row r="1243" spans="1:20" ht="14.4" outlineLevel="1" x14ac:dyDescent="0.3">
      <c r="A1243" s="443" t="s">
        <v>1706</v>
      </c>
      <c r="B1243" s="444"/>
      <c r="C1243" s="444"/>
      <c r="D1243" s="444"/>
      <c r="E1243" s="444"/>
      <c r="F1243" s="445"/>
      <c r="G1243" s="200"/>
      <c r="H1243" s="3"/>
      <c r="I1243" s="3"/>
      <c r="J1243" s="3"/>
      <c r="K1243" s="52"/>
      <c r="L1243" s="3"/>
      <c r="M1243" s="3"/>
      <c r="N1243" s="3"/>
      <c r="O1243" s="3"/>
      <c r="P1243" s="3"/>
    </row>
    <row r="1244" spans="1:20" ht="33.75" customHeight="1" outlineLevel="1" x14ac:dyDescent="0.3">
      <c r="A1244" s="21">
        <v>173</v>
      </c>
      <c r="B1244" s="22" t="s">
        <v>1693</v>
      </c>
      <c r="C1244" s="23" t="s">
        <v>1694</v>
      </c>
      <c r="D1244" s="24">
        <v>0.216</v>
      </c>
      <c r="E1244" s="25">
        <v>81.790000000000006</v>
      </c>
      <c r="F1244" s="25">
        <v>519.95000000000005</v>
      </c>
      <c r="G1244" s="200"/>
      <c r="H1244" s="3"/>
      <c r="I1244" s="52"/>
      <c r="J1244" s="3"/>
      <c r="K1244" s="52"/>
      <c r="L1244" s="3"/>
      <c r="M1244" s="3"/>
      <c r="N1244" s="3"/>
      <c r="O1244" s="3"/>
      <c r="P1244" s="3"/>
    </row>
    <row r="1245" spans="1:20" ht="14.4" outlineLevel="1" x14ac:dyDescent="0.3">
      <c r="A1245" s="26"/>
      <c r="B1245" s="27"/>
      <c r="C1245" s="28" t="s">
        <v>1707</v>
      </c>
      <c r="D1245" s="28"/>
      <c r="E1245" s="28"/>
      <c r="F1245" s="29">
        <v>464.94</v>
      </c>
      <c r="G1245" s="200"/>
      <c r="H1245" s="3"/>
      <c r="I1245" s="52"/>
      <c r="J1245" s="3"/>
      <c r="K1245" s="52"/>
      <c r="L1245" s="3"/>
      <c r="M1245" s="3"/>
      <c r="N1245" s="3"/>
      <c r="O1245" s="3"/>
      <c r="P1245" s="3"/>
    </row>
    <row r="1246" spans="1:20" ht="14.4" outlineLevel="1" x14ac:dyDescent="0.3">
      <c r="A1246" s="26"/>
      <c r="B1246" s="27"/>
      <c r="C1246" s="28" t="s">
        <v>1708</v>
      </c>
      <c r="D1246" s="28"/>
      <c r="E1246" s="28"/>
      <c r="F1246" s="29">
        <v>227.82</v>
      </c>
      <c r="G1246" s="200"/>
      <c r="H1246" s="3"/>
      <c r="I1246" s="52"/>
      <c r="J1246" s="3"/>
      <c r="K1246" s="52"/>
      <c r="L1246" s="3"/>
      <c r="M1246" s="3"/>
      <c r="N1246" s="3"/>
      <c r="O1246" s="3"/>
      <c r="P1246" s="3"/>
    </row>
    <row r="1247" spans="1:20" ht="14.4" outlineLevel="1" x14ac:dyDescent="0.3">
      <c r="A1247" s="26"/>
      <c r="B1247" s="27"/>
      <c r="C1247" s="28" t="s">
        <v>917</v>
      </c>
      <c r="D1247" s="28"/>
      <c r="E1247" s="28"/>
      <c r="F1247" s="29">
        <v>1212.71</v>
      </c>
      <c r="G1247" s="205">
        <f>F1247/D1244/100*1.2*1.0224*1.0192</f>
        <v>70.204461017600011</v>
      </c>
      <c r="H1247" s="3"/>
      <c r="I1247" s="52"/>
      <c r="J1247" s="3"/>
      <c r="K1247" s="52"/>
      <c r="L1247" s="3"/>
      <c r="M1247" s="3"/>
      <c r="N1247" s="3"/>
      <c r="O1247" s="3"/>
      <c r="P1247" s="3"/>
    </row>
    <row r="1248" spans="1:20" ht="22.5" customHeight="1" outlineLevel="1" x14ac:dyDescent="0.3">
      <c r="A1248" s="21">
        <v>174</v>
      </c>
      <c r="B1248" s="22" t="s">
        <v>1697</v>
      </c>
      <c r="C1248" s="23" t="s">
        <v>1698</v>
      </c>
      <c r="D1248" s="30">
        <v>2.98</v>
      </c>
      <c r="E1248" s="25">
        <v>15.25</v>
      </c>
      <c r="F1248" s="25">
        <v>270.85000000000002</v>
      </c>
      <c r="G1248" s="200">
        <f>F1248/D1244/100*1.2*1.0224*1.0192</f>
        <v>15.679658176000002</v>
      </c>
      <c r="H1248" s="3"/>
      <c r="I1248" s="52"/>
      <c r="J1248" s="3"/>
      <c r="K1248" s="52"/>
      <c r="L1248" s="3"/>
      <c r="M1248" s="3"/>
      <c r="N1248" s="3"/>
      <c r="O1248" s="3"/>
      <c r="P1248" s="3"/>
    </row>
    <row r="1249" spans="1:16" ht="33.75" customHeight="1" outlineLevel="1" x14ac:dyDescent="0.3">
      <c r="A1249" s="21">
        <v>175</v>
      </c>
      <c r="B1249" s="22" t="s">
        <v>1709</v>
      </c>
      <c r="C1249" s="23" t="s">
        <v>1710</v>
      </c>
      <c r="D1249" s="24">
        <v>0.216</v>
      </c>
      <c r="E1249" s="25">
        <v>2229.48</v>
      </c>
      <c r="F1249" s="25">
        <v>12245.72</v>
      </c>
      <c r="G1249" s="200"/>
      <c r="H1249" s="3"/>
      <c r="I1249" s="52"/>
      <c r="J1249" s="3"/>
      <c r="K1249" s="52"/>
      <c r="L1249" s="3"/>
      <c r="M1249" s="3"/>
      <c r="N1249" s="3"/>
      <c r="O1249" s="3"/>
      <c r="P1249" s="3"/>
    </row>
    <row r="1250" spans="1:16" ht="14.4" outlineLevel="1" x14ac:dyDescent="0.3">
      <c r="A1250" s="26"/>
      <c r="B1250" s="27"/>
      <c r="C1250" s="28" t="s">
        <v>1711</v>
      </c>
      <c r="D1250" s="28"/>
      <c r="E1250" s="28"/>
      <c r="F1250" s="29">
        <v>10153.61</v>
      </c>
      <c r="G1250" s="200"/>
      <c r="H1250" s="3"/>
      <c r="I1250" s="52"/>
      <c r="J1250" s="3"/>
      <c r="K1250" s="52"/>
      <c r="L1250" s="3"/>
      <c r="M1250" s="3"/>
      <c r="N1250" s="3"/>
      <c r="O1250" s="3"/>
      <c r="P1250" s="3"/>
    </row>
    <row r="1251" spans="1:16" ht="14.4" outlineLevel="1" x14ac:dyDescent="0.3">
      <c r="A1251" s="26"/>
      <c r="B1251" s="27"/>
      <c r="C1251" s="28" t="s">
        <v>1712</v>
      </c>
      <c r="D1251" s="28"/>
      <c r="E1251" s="28"/>
      <c r="F1251" s="29">
        <v>4975.2700000000004</v>
      </c>
      <c r="G1251" s="200"/>
      <c r="H1251" s="3"/>
      <c r="I1251" s="52"/>
      <c r="J1251" s="3"/>
      <c r="K1251" s="52"/>
      <c r="L1251" s="3"/>
      <c r="M1251" s="3"/>
      <c r="N1251" s="3"/>
      <c r="O1251" s="3"/>
      <c r="P1251" s="3"/>
    </row>
    <row r="1252" spans="1:16" ht="14.4" outlineLevel="1" x14ac:dyDescent="0.3">
      <c r="A1252" s="26"/>
      <c r="B1252" s="27"/>
      <c r="C1252" s="28" t="s">
        <v>917</v>
      </c>
      <c r="D1252" s="28"/>
      <c r="E1252" s="28"/>
      <c r="F1252" s="29">
        <v>27374.6</v>
      </c>
      <c r="G1252" s="205">
        <f>F1252/D1249/100*1.2*1.0224*1.0192</f>
        <v>1584.7309237760001</v>
      </c>
      <c r="H1252" s="3"/>
      <c r="I1252" s="52"/>
      <c r="J1252" s="3"/>
      <c r="K1252" s="52"/>
      <c r="L1252" s="3"/>
      <c r="M1252" s="3"/>
      <c r="N1252" s="3"/>
      <c r="O1252" s="3"/>
      <c r="P1252" s="3"/>
    </row>
    <row r="1253" spans="1:16" ht="33.75" customHeight="1" outlineLevel="1" x14ac:dyDescent="0.3">
      <c r="A1253" s="21">
        <v>176</v>
      </c>
      <c r="B1253" s="22" t="s">
        <v>1693</v>
      </c>
      <c r="C1253" s="23" t="s">
        <v>1694</v>
      </c>
      <c r="D1253" s="24">
        <v>0.216</v>
      </c>
      <c r="E1253" s="25">
        <v>81.790000000000006</v>
      </c>
      <c r="F1253" s="25">
        <v>519.95000000000005</v>
      </c>
      <c r="G1253" s="200"/>
      <c r="H1253" s="3"/>
      <c r="I1253" s="52"/>
      <c r="J1253" s="3"/>
      <c r="K1253" s="52"/>
      <c r="L1253" s="3"/>
      <c r="M1253" s="3"/>
      <c r="N1253" s="3"/>
      <c r="O1253" s="3"/>
      <c r="P1253" s="3"/>
    </row>
    <row r="1254" spans="1:16" ht="14.4" outlineLevel="1" x14ac:dyDescent="0.3">
      <c r="A1254" s="26"/>
      <c r="B1254" s="27"/>
      <c r="C1254" s="28" t="s">
        <v>1707</v>
      </c>
      <c r="D1254" s="28"/>
      <c r="E1254" s="28"/>
      <c r="F1254" s="29">
        <v>464.94</v>
      </c>
      <c r="G1254" s="200"/>
      <c r="H1254" s="3"/>
      <c r="I1254" s="52"/>
      <c r="J1254" s="3"/>
      <c r="K1254" s="52"/>
      <c r="L1254" s="3"/>
      <c r="M1254" s="3"/>
      <c r="N1254" s="3"/>
      <c r="O1254" s="3"/>
      <c r="P1254" s="3"/>
    </row>
    <row r="1255" spans="1:16" ht="14.4" outlineLevel="1" x14ac:dyDescent="0.3">
      <c r="A1255" s="26"/>
      <c r="B1255" s="27"/>
      <c r="C1255" s="28" t="s">
        <v>1708</v>
      </c>
      <c r="D1255" s="28"/>
      <c r="E1255" s="28"/>
      <c r="F1255" s="29">
        <v>227.82</v>
      </c>
      <c r="G1255" s="200"/>
      <c r="H1255" s="3"/>
      <c r="I1255" s="52"/>
      <c r="J1255" s="3"/>
      <c r="K1255" s="52"/>
      <c r="L1255" s="3"/>
      <c r="M1255" s="3"/>
      <c r="N1255" s="3"/>
      <c r="O1255" s="3"/>
      <c r="P1255" s="3"/>
    </row>
    <row r="1256" spans="1:16" ht="14.4" outlineLevel="1" x14ac:dyDescent="0.3">
      <c r="A1256" s="26"/>
      <c r="B1256" s="27"/>
      <c r="C1256" s="28" t="s">
        <v>917</v>
      </c>
      <c r="D1256" s="28"/>
      <c r="E1256" s="28"/>
      <c r="F1256" s="29">
        <v>1212.71</v>
      </c>
      <c r="G1256" s="205">
        <f>F1256/D1253/100*1.2*1.0224*1.0192</f>
        <v>70.204461017600011</v>
      </c>
      <c r="H1256" s="3"/>
      <c r="I1256" s="52"/>
      <c r="J1256" s="3"/>
      <c r="K1256" s="52"/>
      <c r="L1256" s="3"/>
      <c r="M1256" s="3"/>
      <c r="N1256" s="3"/>
      <c r="O1256" s="3"/>
      <c r="P1256" s="3"/>
    </row>
    <row r="1257" spans="1:16" ht="22.5" customHeight="1" outlineLevel="1" x14ac:dyDescent="0.3">
      <c r="A1257" s="21">
        <v>177</v>
      </c>
      <c r="B1257" s="22" t="s">
        <v>1697</v>
      </c>
      <c r="C1257" s="23" t="s">
        <v>1698</v>
      </c>
      <c r="D1257" s="30">
        <v>2.98</v>
      </c>
      <c r="E1257" s="25">
        <v>15.25</v>
      </c>
      <c r="F1257" s="25">
        <v>270.85000000000002</v>
      </c>
      <c r="G1257" s="200">
        <f>F1257/D1253/100*1.2*1.0224*1.0192</f>
        <v>15.679658176000002</v>
      </c>
      <c r="H1257" s="3"/>
      <c r="I1257" s="52"/>
      <c r="J1257" s="3"/>
      <c r="K1257" s="52"/>
      <c r="L1257" s="3"/>
      <c r="M1257" s="3"/>
      <c r="N1257" s="3"/>
      <c r="O1257" s="3"/>
      <c r="P1257" s="3"/>
    </row>
    <row r="1258" spans="1:16" ht="33.75" customHeight="1" outlineLevel="1" x14ac:dyDescent="0.3">
      <c r="A1258" s="21">
        <v>178</v>
      </c>
      <c r="B1258" s="22" t="s">
        <v>1699</v>
      </c>
      <c r="C1258" s="23" t="s">
        <v>1700</v>
      </c>
      <c r="D1258" s="24">
        <v>0.216</v>
      </c>
      <c r="E1258" s="25">
        <v>528.76</v>
      </c>
      <c r="F1258" s="25">
        <v>4099.63</v>
      </c>
      <c r="G1258" s="200"/>
      <c r="H1258" s="3"/>
      <c r="I1258" s="52"/>
      <c r="J1258" s="3"/>
      <c r="K1258" s="52"/>
      <c r="L1258" s="3"/>
      <c r="M1258" s="3"/>
      <c r="N1258" s="3"/>
      <c r="O1258" s="3"/>
      <c r="P1258" s="3"/>
    </row>
    <row r="1259" spans="1:16" ht="14.4" outlineLevel="1" x14ac:dyDescent="0.3">
      <c r="A1259" s="26"/>
      <c r="B1259" s="27"/>
      <c r="C1259" s="28" t="s">
        <v>1713</v>
      </c>
      <c r="D1259" s="28"/>
      <c r="E1259" s="28"/>
      <c r="F1259" s="29">
        <v>3926.71</v>
      </c>
      <c r="G1259" s="200"/>
      <c r="H1259" s="3"/>
      <c r="I1259" s="52"/>
      <c r="J1259" s="3"/>
      <c r="K1259" s="52"/>
      <c r="L1259" s="3"/>
      <c r="M1259" s="3"/>
      <c r="N1259" s="3"/>
      <c r="O1259" s="3"/>
      <c r="P1259" s="3"/>
    </row>
    <row r="1260" spans="1:16" ht="14.4" outlineLevel="1" x14ac:dyDescent="0.3">
      <c r="A1260" s="26"/>
      <c r="B1260" s="27"/>
      <c r="C1260" s="28" t="s">
        <v>1714</v>
      </c>
      <c r="D1260" s="28"/>
      <c r="E1260" s="28"/>
      <c r="F1260" s="29">
        <v>1924.09</v>
      </c>
      <c r="G1260" s="200"/>
      <c r="H1260" s="3"/>
      <c r="I1260" s="52"/>
      <c r="J1260" s="3"/>
      <c r="K1260" s="52"/>
      <c r="L1260" s="3"/>
      <c r="M1260" s="3"/>
      <c r="N1260" s="3"/>
      <c r="O1260" s="3"/>
      <c r="P1260" s="3"/>
    </row>
    <row r="1261" spans="1:16" ht="14.4" outlineLevel="1" x14ac:dyDescent="0.3">
      <c r="A1261" s="26"/>
      <c r="B1261" s="27"/>
      <c r="C1261" s="28" t="s">
        <v>917</v>
      </c>
      <c r="D1261" s="28"/>
      <c r="E1261" s="28"/>
      <c r="F1261" s="29">
        <v>9950.43</v>
      </c>
      <c r="G1261" s="205">
        <f>F1261/D1258/100*1.2*1.0224*1.0192</f>
        <v>576.0359649408</v>
      </c>
      <c r="H1261" s="3"/>
      <c r="I1261" s="52"/>
      <c r="J1261" s="3"/>
      <c r="K1261" s="52"/>
      <c r="L1261" s="3"/>
      <c r="M1261" s="3"/>
      <c r="N1261" s="3"/>
      <c r="O1261" s="3"/>
      <c r="P1261" s="3"/>
    </row>
    <row r="1262" spans="1:16" ht="33.75" customHeight="1" outlineLevel="1" x14ac:dyDescent="0.3">
      <c r="A1262" s="21">
        <v>179</v>
      </c>
      <c r="B1262" s="22" t="s">
        <v>1703</v>
      </c>
      <c r="C1262" s="23" t="s">
        <v>1704</v>
      </c>
      <c r="D1262" s="33">
        <v>6.4999999999999997E-3</v>
      </c>
      <c r="E1262" s="25">
        <v>17775.04</v>
      </c>
      <c r="F1262" s="25">
        <v>367.41</v>
      </c>
      <c r="G1262" s="200">
        <f>F1262/D1258/100*1.2*1.0224*1.0192</f>
        <v>21.269570649600002</v>
      </c>
      <c r="H1262" s="3"/>
      <c r="I1262" s="52"/>
      <c r="J1262" s="3"/>
      <c r="K1262" s="52"/>
      <c r="L1262" s="3"/>
      <c r="M1262" s="3"/>
      <c r="N1262" s="3"/>
      <c r="O1262" s="3"/>
      <c r="P1262" s="3"/>
    </row>
    <row r="1263" spans="1:16" ht="22.5" customHeight="1" outlineLevel="1" x14ac:dyDescent="0.3">
      <c r="A1263" s="21">
        <v>180</v>
      </c>
      <c r="B1263" s="22" t="s">
        <v>1697</v>
      </c>
      <c r="C1263" s="23" t="s">
        <v>1698</v>
      </c>
      <c r="D1263" s="30">
        <v>4.32</v>
      </c>
      <c r="E1263" s="25">
        <v>15.25</v>
      </c>
      <c r="F1263" s="25">
        <v>392.64</v>
      </c>
      <c r="G1263" s="200">
        <f>F1263/D1258/100*1.2*1.0224*1.0192</f>
        <v>22.730149478400001</v>
      </c>
      <c r="H1263" s="3"/>
      <c r="I1263" s="52"/>
      <c r="J1263" s="3"/>
      <c r="K1263" s="52"/>
      <c r="L1263" s="3"/>
      <c r="M1263" s="3"/>
      <c r="N1263" s="3"/>
      <c r="O1263" s="3"/>
      <c r="P1263" s="3"/>
    </row>
    <row r="1264" spans="1:16" ht="45" customHeight="1" outlineLevel="1" x14ac:dyDescent="0.3">
      <c r="A1264" s="21">
        <v>181</v>
      </c>
      <c r="B1264" s="22" t="s">
        <v>1715</v>
      </c>
      <c r="C1264" s="23" t="s">
        <v>1716</v>
      </c>
      <c r="D1264" s="24">
        <v>8.7129999999999992</v>
      </c>
      <c r="E1264" s="25">
        <v>1508.91</v>
      </c>
      <c r="F1264" s="25">
        <v>587754.25</v>
      </c>
      <c r="G1264" s="200"/>
      <c r="H1264" s="3"/>
      <c r="I1264" s="52"/>
      <c r="J1264" s="3"/>
      <c r="K1264" s="52"/>
      <c r="L1264" s="3"/>
      <c r="M1264" s="3"/>
      <c r="N1264" s="3"/>
      <c r="O1264" s="3"/>
      <c r="P1264" s="3"/>
    </row>
    <row r="1265" spans="1:16" ht="14.4" outlineLevel="1" x14ac:dyDescent="0.3">
      <c r="A1265" s="26"/>
      <c r="B1265" s="27"/>
      <c r="C1265" s="28" t="s">
        <v>1717</v>
      </c>
      <c r="D1265" s="28"/>
      <c r="E1265" s="28"/>
      <c r="F1265" s="29">
        <v>585538.18000000005</v>
      </c>
      <c r="G1265" s="200"/>
      <c r="H1265" s="3"/>
      <c r="I1265" s="52"/>
      <c r="J1265" s="3"/>
      <c r="K1265" s="52"/>
      <c r="L1265" s="3"/>
      <c r="M1265" s="3"/>
      <c r="N1265" s="3"/>
      <c r="O1265" s="3"/>
      <c r="P1265" s="3"/>
    </row>
    <row r="1266" spans="1:16" ht="14.4" outlineLevel="1" x14ac:dyDescent="0.3">
      <c r="A1266" s="26"/>
      <c r="B1266" s="27"/>
      <c r="C1266" s="28" t="s">
        <v>1718</v>
      </c>
      <c r="D1266" s="28"/>
      <c r="E1266" s="28"/>
      <c r="F1266" s="29">
        <v>286913.71000000002</v>
      </c>
      <c r="G1266" s="200"/>
      <c r="H1266" s="3"/>
      <c r="I1266" s="52"/>
      <c r="J1266" s="3"/>
      <c r="K1266" s="52"/>
      <c r="L1266" s="3"/>
      <c r="M1266" s="3"/>
      <c r="N1266" s="3"/>
      <c r="O1266" s="3"/>
      <c r="P1266" s="3"/>
    </row>
    <row r="1267" spans="1:16" ht="14.4" outlineLevel="1" x14ac:dyDescent="0.3">
      <c r="A1267" s="26"/>
      <c r="B1267" s="27"/>
      <c r="C1267" s="28" t="s">
        <v>917</v>
      </c>
      <c r="D1267" s="28"/>
      <c r="E1267" s="28"/>
      <c r="F1267" s="29">
        <v>1460206.14</v>
      </c>
      <c r="G1267" s="200"/>
      <c r="H1267" s="3"/>
      <c r="I1267" s="52"/>
      <c r="J1267" s="3"/>
      <c r="K1267" s="52"/>
      <c r="L1267" s="3"/>
      <c r="M1267" s="3"/>
      <c r="N1267" s="3"/>
      <c r="O1267" s="3"/>
      <c r="P1267" s="3"/>
    </row>
    <row r="1268" spans="1:16" ht="45" customHeight="1" outlineLevel="1" x14ac:dyDescent="0.3">
      <c r="A1268" s="21">
        <v>182</v>
      </c>
      <c r="B1268" s="22" t="s">
        <v>1719</v>
      </c>
      <c r="C1268" s="23" t="s">
        <v>1720</v>
      </c>
      <c r="D1268" s="32">
        <v>871.3</v>
      </c>
      <c r="E1268" s="25">
        <v>124.1</v>
      </c>
      <c r="F1268" s="25">
        <v>785011.68</v>
      </c>
      <c r="G1268" s="200"/>
      <c r="H1268" s="3"/>
      <c r="I1268" s="52"/>
      <c r="J1268" s="3"/>
      <c r="K1268" s="52"/>
      <c r="L1268" s="3"/>
      <c r="M1268" s="3"/>
      <c r="N1268" s="3"/>
      <c r="O1268" s="3"/>
      <c r="P1268" s="3"/>
    </row>
    <row r="1269" spans="1:16" ht="22.5" customHeight="1" outlineLevel="1" x14ac:dyDescent="0.3">
      <c r="A1269" s="21">
        <v>183</v>
      </c>
      <c r="B1269" s="22" t="s">
        <v>1556</v>
      </c>
      <c r="C1269" s="23" t="s">
        <v>1557</v>
      </c>
      <c r="D1269" s="30">
        <v>3267.38</v>
      </c>
      <c r="E1269" s="25">
        <v>2.82</v>
      </c>
      <c r="F1269" s="25">
        <v>118952.89</v>
      </c>
      <c r="G1269" s="200"/>
      <c r="H1269" s="3"/>
      <c r="I1269" s="52"/>
      <c r="J1269" s="3"/>
      <c r="K1269" s="52"/>
      <c r="L1269" s="3"/>
      <c r="M1269" s="3"/>
      <c r="N1269" s="3"/>
      <c r="O1269" s="3"/>
      <c r="P1269" s="3"/>
    </row>
    <row r="1270" spans="1:16" ht="33.75" customHeight="1" outlineLevel="1" x14ac:dyDescent="0.3">
      <c r="A1270" s="21">
        <v>184</v>
      </c>
      <c r="B1270" s="22" t="s">
        <v>1377</v>
      </c>
      <c r="C1270" s="23" t="s">
        <v>1553</v>
      </c>
      <c r="D1270" s="24">
        <v>252.67699999999999</v>
      </c>
      <c r="E1270" s="25">
        <v>152.19999999999999</v>
      </c>
      <c r="F1270" s="25">
        <v>322647.28000000003</v>
      </c>
      <c r="G1270" s="200"/>
      <c r="H1270" s="3"/>
      <c r="I1270" s="52"/>
      <c r="J1270" s="3"/>
      <c r="K1270" s="52"/>
      <c r="L1270" s="3"/>
      <c r="M1270" s="3"/>
      <c r="N1270" s="3"/>
      <c r="O1270" s="3"/>
      <c r="P1270" s="3"/>
    </row>
    <row r="1271" spans="1:16" ht="14.4" outlineLevel="1" x14ac:dyDescent="0.3">
      <c r="A1271" s="443" t="s">
        <v>1721</v>
      </c>
      <c r="B1271" s="444"/>
      <c r="C1271" s="444"/>
      <c r="D1271" s="444"/>
      <c r="E1271" s="444"/>
      <c r="F1271" s="445"/>
      <c r="G1271" s="200"/>
      <c r="H1271" s="3"/>
      <c r="I1271" s="52"/>
      <c r="J1271" s="3"/>
      <c r="K1271" s="52"/>
      <c r="L1271" s="3"/>
      <c r="M1271" s="3"/>
      <c r="N1271" s="3"/>
      <c r="O1271" s="3"/>
      <c r="P1271" s="3"/>
    </row>
    <row r="1272" spans="1:16" ht="22.5" customHeight="1" outlineLevel="1" x14ac:dyDescent="0.3">
      <c r="A1272" s="21">
        <v>185</v>
      </c>
      <c r="B1272" s="22" t="s">
        <v>1689</v>
      </c>
      <c r="C1272" s="23" t="s">
        <v>1722</v>
      </c>
      <c r="D1272" s="32">
        <v>446.9</v>
      </c>
      <c r="E1272" s="25">
        <v>5.26</v>
      </c>
      <c r="F1272" s="25">
        <v>106194.06</v>
      </c>
      <c r="G1272" s="200"/>
      <c r="H1272" s="3"/>
      <c r="I1272" s="52"/>
      <c r="J1272" s="3"/>
      <c r="K1272" s="52"/>
      <c r="L1272" s="3"/>
      <c r="M1272" s="3"/>
      <c r="N1272" s="3"/>
      <c r="O1272" s="3"/>
      <c r="P1272" s="3"/>
    </row>
    <row r="1273" spans="1:16" ht="14.4" outlineLevel="1" x14ac:dyDescent="0.3">
      <c r="A1273" s="26"/>
      <c r="B1273" s="27"/>
      <c r="C1273" s="28" t="s">
        <v>1723</v>
      </c>
      <c r="D1273" s="28"/>
      <c r="E1273" s="28"/>
      <c r="F1273" s="29">
        <v>95574.65</v>
      </c>
      <c r="G1273" s="200"/>
      <c r="H1273" s="3"/>
      <c r="I1273" s="52"/>
      <c r="J1273" s="3"/>
      <c r="K1273" s="52"/>
      <c r="L1273" s="3"/>
      <c r="M1273" s="3"/>
      <c r="N1273" s="3"/>
      <c r="O1273" s="3"/>
      <c r="P1273" s="3"/>
    </row>
    <row r="1274" spans="1:16" ht="14.4" outlineLevel="1" x14ac:dyDescent="0.3">
      <c r="A1274" s="26"/>
      <c r="B1274" s="27"/>
      <c r="C1274" s="28" t="s">
        <v>1724</v>
      </c>
      <c r="D1274" s="28"/>
      <c r="E1274" s="28"/>
      <c r="F1274" s="29">
        <v>48849.27</v>
      </c>
      <c r="G1274" s="200"/>
      <c r="H1274" s="3"/>
      <c r="I1274" s="52"/>
      <c r="J1274" s="3"/>
      <c r="K1274" s="52"/>
      <c r="L1274" s="3"/>
      <c r="M1274" s="3"/>
      <c r="N1274" s="3"/>
      <c r="O1274" s="3"/>
      <c r="P1274" s="3"/>
    </row>
    <row r="1275" spans="1:16" ht="14.4" outlineLevel="1" x14ac:dyDescent="0.3">
      <c r="A1275" s="26"/>
      <c r="B1275" s="27"/>
      <c r="C1275" s="28" t="s">
        <v>917</v>
      </c>
      <c r="D1275" s="28"/>
      <c r="E1275" s="28"/>
      <c r="F1275" s="29">
        <v>250617.98</v>
      </c>
      <c r="G1275" s="200"/>
      <c r="H1275" s="3"/>
      <c r="I1275" s="52"/>
      <c r="J1275" s="3"/>
      <c r="K1275" s="52"/>
      <c r="L1275" s="3"/>
      <c r="M1275" s="3"/>
      <c r="N1275" s="3"/>
      <c r="O1275" s="3"/>
      <c r="P1275" s="3"/>
    </row>
    <row r="1276" spans="1:16" ht="33.75" customHeight="1" outlineLevel="1" x14ac:dyDescent="0.3">
      <c r="A1276" s="21">
        <v>186</v>
      </c>
      <c r="B1276" s="22" t="s">
        <v>1693</v>
      </c>
      <c r="C1276" s="23" t="s">
        <v>1694</v>
      </c>
      <c r="D1276" s="24">
        <v>4.4690000000000003</v>
      </c>
      <c r="E1276" s="25">
        <v>81.790000000000006</v>
      </c>
      <c r="F1276" s="25">
        <v>10757.69</v>
      </c>
      <c r="G1276" s="200"/>
      <c r="H1276" s="3"/>
      <c r="I1276" s="52"/>
      <c r="J1276" s="3"/>
      <c r="K1276" s="52"/>
      <c r="L1276" s="3"/>
      <c r="M1276" s="3"/>
      <c r="N1276" s="3"/>
      <c r="O1276" s="3"/>
      <c r="P1276" s="3"/>
    </row>
    <row r="1277" spans="1:16" ht="14.4" outlineLevel="1" x14ac:dyDescent="0.3">
      <c r="A1277" s="26"/>
      <c r="B1277" s="27"/>
      <c r="C1277" s="28" t="s">
        <v>1725</v>
      </c>
      <c r="D1277" s="28"/>
      <c r="E1277" s="28"/>
      <c r="F1277" s="29">
        <v>9619.41</v>
      </c>
      <c r="G1277" s="200"/>
      <c r="H1277" s="3"/>
      <c r="I1277" s="52"/>
      <c r="J1277" s="3"/>
      <c r="K1277" s="52"/>
      <c r="L1277" s="3"/>
      <c r="M1277" s="3"/>
      <c r="N1277" s="3"/>
      <c r="O1277" s="3"/>
      <c r="P1277" s="3"/>
    </row>
    <row r="1278" spans="1:16" ht="14.4" outlineLevel="1" x14ac:dyDescent="0.3">
      <c r="A1278" s="26"/>
      <c r="B1278" s="27"/>
      <c r="C1278" s="28" t="s">
        <v>1726</v>
      </c>
      <c r="D1278" s="28"/>
      <c r="E1278" s="28"/>
      <c r="F1278" s="29">
        <v>4713.51</v>
      </c>
      <c r="G1278" s="200"/>
      <c r="H1278" s="3"/>
      <c r="I1278" s="52"/>
      <c r="J1278" s="3"/>
      <c r="K1278" s="52"/>
      <c r="L1278" s="3"/>
      <c r="M1278" s="3"/>
      <c r="N1278" s="3"/>
      <c r="O1278" s="3"/>
      <c r="P1278" s="3"/>
    </row>
    <row r="1279" spans="1:16" ht="14.4" outlineLevel="1" x14ac:dyDescent="0.3">
      <c r="A1279" s="26"/>
      <c r="B1279" s="27"/>
      <c r="C1279" s="28" t="s">
        <v>917</v>
      </c>
      <c r="D1279" s="28"/>
      <c r="E1279" s="28"/>
      <c r="F1279" s="29">
        <v>25090.61</v>
      </c>
      <c r="G1279" s="200"/>
      <c r="H1279" s="3"/>
      <c r="I1279" s="52"/>
      <c r="J1279" s="3"/>
      <c r="K1279" s="52"/>
      <c r="L1279" s="3"/>
      <c r="M1279" s="3"/>
      <c r="N1279" s="3"/>
      <c r="O1279" s="3"/>
      <c r="P1279" s="3"/>
    </row>
    <row r="1280" spans="1:16" ht="22.5" customHeight="1" outlineLevel="1" x14ac:dyDescent="0.3">
      <c r="A1280" s="21">
        <v>187</v>
      </c>
      <c r="B1280" s="22" t="s">
        <v>1697</v>
      </c>
      <c r="C1280" s="23" t="s">
        <v>1698</v>
      </c>
      <c r="D1280" s="30">
        <v>61.67</v>
      </c>
      <c r="E1280" s="25">
        <v>15.25</v>
      </c>
      <c r="F1280" s="25">
        <v>5605.19</v>
      </c>
      <c r="G1280" s="200"/>
      <c r="H1280" s="3"/>
      <c r="I1280" s="52"/>
      <c r="J1280" s="3"/>
      <c r="K1280" s="52"/>
      <c r="L1280" s="3"/>
      <c r="M1280" s="3"/>
      <c r="N1280" s="3"/>
      <c r="O1280" s="3"/>
      <c r="P1280" s="3"/>
    </row>
    <row r="1281" spans="1:16" ht="33.75" customHeight="1" outlineLevel="1" x14ac:dyDescent="0.3">
      <c r="A1281" s="21">
        <v>188</v>
      </c>
      <c r="B1281" s="22" t="s">
        <v>1709</v>
      </c>
      <c r="C1281" s="23" t="s">
        <v>1710</v>
      </c>
      <c r="D1281" s="24">
        <v>4.4690000000000003</v>
      </c>
      <c r="E1281" s="25">
        <v>2229.48</v>
      </c>
      <c r="F1281" s="25">
        <v>253361.69</v>
      </c>
      <c r="G1281" s="200"/>
      <c r="H1281" s="3"/>
      <c r="I1281" s="52"/>
      <c r="J1281" s="3"/>
      <c r="K1281" s="52"/>
      <c r="L1281" s="3"/>
      <c r="M1281" s="3"/>
      <c r="N1281" s="3"/>
      <c r="O1281" s="3"/>
      <c r="P1281" s="3"/>
    </row>
    <row r="1282" spans="1:16" ht="14.4" outlineLevel="1" x14ac:dyDescent="0.3">
      <c r="A1282" s="26"/>
      <c r="B1282" s="27"/>
      <c r="C1282" s="28" t="s">
        <v>1727</v>
      </c>
      <c r="D1282" s="28"/>
      <c r="E1282" s="28"/>
      <c r="F1282" s="29">
        <v>210076.33</v>
      </c>
      <c r="G1282" s="200"/>
      <c r="H1282" s="3"/>
      <c r="I1282" s="52"/>
      <c r="J1282" s="3"/>
      <c r="K1282" s="52"/>
      <c r="L1282" s="3"/>
      <c r="M1282" s="3"/>
      <c r="N1282" s="3"/>
      <c r="O1282" s="3"/>
      <c r="P1282" s="3"/>
    </row>
    <row r="1283" spans="1:16" ht="14.4" outlineLevel="1" x14ac:dyDescent="0.3">
      <c r="A1283" s="26"/>
      <c r="B1283" s="27"/>
      <c r="C1283" s="28" t="s">
        <v>1728</v>
      </c>
      <c r="D1283" s="28"/>
      <c r="E1283" s="28"/>
      <c r="F1283" s="29">
        <v>102937.4</v>
      </c>
      <c r="G1283" s="200"/>
      <c r="H1283" s="3"/>
      <c r="I1283" s="52"/>
      <c r="J1283" s="3"/>
      <c r="K1283" s="52"/>
      <c r="L1283" s="3"/>
      <c r="M1283" s="3"/>
      <c r="N1283" s="3"/>
      <c r="O1283" s="3"/>
      <c r="P1283" s="3"/>
    </row>
    <row r="1284" spans="1:16" ht="14.4" outlineLevel="1" x14ac:dyDescent="0.3">
      <c r="A1284" s="26"/>
      <c r="B1284" s="27"/>
      <c r="C1284" s="28" t="s">
        <v>917</v>
      </c>
      <c r="D1284" s="28"/>
      <c r="E1284" s="28"/>
      <c r="F1284" s="29">
        <v>566375.42000000004</v>
      </c>
      <c r="G1284" s="200"/>
      <c r="H1284" s="3"/>
      <c r="I1284" s="52"/>
      <c r="J1284" s="3"/>
      <c r="K1284" s="52"/>
      <c r="L1284" s="3"/>
      <c r="M1284" s="3"/>
      <c r="N1284" s="3"/>
      <c r="O1284" s="3"/>
      <c r="P1284" s="3"/>
    </row>
    <row r="1285" spans="1:16" ht="22.5" customHeight="1" outlineLevel="1" x14ac:dyDescent="0.3">
      <c r="A1285" s="21">
        <v>189</v>
      </c>
      <c r="B1285" s="22" t="s">
        <v>1729</v>
      </c>
      <c r="C1285" s="23" t="s">
        <v>1730</v>
      </c>
      <c r="D1285" s="24">
        <v>4.4690000000000003</v>
      </c>
      <c r="E1285" s="25">
        <v>5086.1099999999997</v>
      </c>
      <c r="F1285" s="25">
        <v>383197.56</v>
      </c>
      <c r="G1285" s="200"/>
      <c r="H1285" s="3"/>
      <c r="I1285" s="52"/>
      <c r="J1285" s="3"/>
      <c r="K1285" s="52"/>
      <c r="L1285" s="3"/>
      <c r="M1285" s="3"/>
      <c r="N1285" s="3"/>
      <c r="O1285" s="3"/>
      <c r="P1285" s="3"/>
    </row>
    <row r="1286" spans="1:16" ht="14.4" outlineLevel="1" x14ac:dyDescent="0.3">
      <c r="A1286" s="26"/>
      <c r="B1286" s="27"/>
      <c r="C1286" s="28" t="s">
        <v>1731</v>
      </c>
      <c r="D1286" s="28"/>
      <c r="E1286" s="28"/>
      <c r="F1286" s="29">
        <v>70386.66</v>
      </c>
      <c r="G1286" s="200"/>
      <c r="H1286" s="3"/>
      <c r="I1286" s="52"/>
      <c r="J1286" s="3"/>
      <c r="K1286" s="52"/>
      <c r="L1286" s="3"/>
      <c r="M1286" s="3"/>
      <c r="N1286" s="3"/>
      <c r="O1286" s="3"/>
      <c r="P1286" s="3"/>
    </row>
    <row r="1287" spans="1:16" ht="14.4" outlineLevel="1" x14ac:dyDescent="0.3">
      <c r="A1287" s="26"/>
      <c r="B1287" s="27"/>
      <c r="C1287" s="28" t="s">
        <v>1732</v>
      </c>
      <c r="D1287" s="28"/>
      <c r="E1287" s="28"/>
      <c r="F1287" s="29">
        <v>34489.46</v>
      </c>
      <c r="G1287" s="200"/>
      <c r="H1287" s="3"/>
      <c r="I1287" s="52"/>
      <c r="J1287" s="3"/>
      <c r="K1287" s="52"/>
      <c r="L1287" s="3"/>
      <c r="M1287" s="3"/>
      <c r="N1287" s="3"/>
      <c r="O1287" s="3"/>
      <c r="P1287" s="3"/>
    </row>
    <row r="1288" spans="1:16" ht="14.4" outlineLevel="1" x14ac:dyDescent="0.3">
      <c r="A1288" s="26"/>
      <c r="B1288" s="27"/>
      <c r="C1288" s="28" t="s">
        <v>917</v>
      </c>
      <c r="D1288" s="28"/>
      <c r="E1288" s="28"/>
      <c r="F1288" s="29">
        <v>488073.68</v>
      </c>
      <c r="G1288" s="200"/>
      <c r="H1288" s="3"/>
      <c r="I1288" s="52"/>
      <c r="J1288" s="3"/>
      <c r="K1288" s="52"/>
      <c r="L1288" s="3"/>
      <c r="M1288" s="3"/>
      <c r="N1288" s="3"/>
      <c r="O1288" s="3"/>
      <c r="P1288" s="3"/>
    </row>
    <row r="1289" spans="1:16" ht="33.75" customHeight="1" outlineLevel="1" x14ac:dyDescent="0.3">
      <c r="A1289" s="21">
        <v>190</v>
      </c>
      <c r="B1289" s="22" t="s">
        <v>1693</v>
      </c>
      <c r="C1289" s="23" t="s">
        <v>1694</v>
      </c>
      <c r="D1289" s="24">
        <v>4.4690000000000003</v>
      </c>
      <c r="E1289" s="25">
        <v>81.790000000000006</v>
      </c>
      <c r="F1289" s="25">
        <v>10757.69</v>
      </c>
      <c r="G1289" s="200"/>
      <c r="H1289" s="3"/>
      <c r="I1289" s="52"/>
      <c r="J1289" s="3"/>
      <c r="K1289" s="52"/>
      <c r="L1289" s="3"/>
      <c r="M1289" s="3"/>
      <c r="N1289" s="3"/>
      <c r="O1289" s="3"/>
      <c r="P1289" s="3"/>
    </row>
    <row r="1290" spans="1:16" ht="14.4" outlineLevel="1" x14ac:dyDescent="0.3">
      <c r="A1290" s="26"/>
      <c r="B1290" s="27"/>
      <c r="C1290" s="28" t="s">
        <v>1725</v>
      </c>
      <c r="D1290" s="28"/>
      <c r="E1290" s="28"/>
      <c r="F1290" s="29">
        <v>9619.41</v>
      </c>
      <c r="G1290" s="200"/>
      <c r="H1290" s="3"/>
      <c r="I1290" s="52"/>
      <c r="J1290" s="3"/>
      <c r="K1290" s="52"/>
      <c r="L1290" s="3"/>
      <c r="M1290" s="3"/>
      <c r="N1290" s="3"/>
      <c r="O1290" s="3"/>
      <c r="P1290" s="3"/>
    </row>
    <row r="1291" spans="1:16" ht="14.4" outlineLevel="1" x14ac:dyDescent="0.3">
      <c r="A1291" s="26"/>
      <c r="B1291" s="27"/>
      <c r="C1291" s="28" t="s">
        <v>1726</v>
      </c>
      <c r="D1291" s="28"/>
      <c r="E1291" s="28"/>
      <c r="F1291" s="29">
        <v>4713.51</v>
      </c>
      <c r="G1291" s="200"/>
      <c r="H1291" s="3"/>
      <c r="I1291" s="52"/>
      <c r="J1291" s="3"/>
      <c r="K1291" s="52"/>
      <c r="L1291" s="3"/>
      <c r="M1291" s="3"/>
      <c r="N1291" s="3"/>
      <c r="O1291" s="3"/>
      <c r="P1291" s="3"/>
    </row>
    <row r="1292" spans="1:16" ht="14.4" outlineLevel="1" x14ac:dyDescent="0.3">
      <c r="A1292" s="26"/>
      <c r="B1292" s="27"/>
      <c r="C1292" s="28" t="s">
        <v>917</v>
      </c>
      <c r="D1292" s="28"/>
      <c r="E1292" s="28"/>
      <c r="F1292" s="29">
        <v>25090.61</v>
      </c>
      <c r="G1292" s="200"/>
      <c r="H1292" s="3"/>
      <c r="I1292" s="52"/>
      <c r="J1292" s="3"/>
      <c r="K1292" s="52"/>
      <c r="L1292" s="3"/>
      <c r="M1292" s="3"/>
      <c r="N1292" s="3"/>
      <c r="O1292" s="3"/>
      <c r="P1292" s="3"/>
    </row>
    <row r="1293" spans="1:16" ht="22.5" customHeight="1" outlineLevel="1" x14ac:dyDescent="0.3">
      <c r="A1293" s="21">
        <v>191</v>
      </c>
      <c r="B1293" s="22" t="s">
        <v>1697</v>
      </c>
      <c r="C1293" s="23" t="s">
        <v>1698</v>
      </c>
      <c r="D1293" s="30">
        <v>61.67</v>
      </c>
      <c r="E1293" s="25">
        <v>15.25</v>
      </c>
      <c r="F1293" s="25">
        <v>5605.19</v>
      </c>
      <c r="G1293" s="200"/>
      <c r="H1293" s="3"/>
      <c r="I1293" s="52"/>
      <c r="J1293" s="3"/>
      <c r="K1293" s="52"/>
      <c r="L1293" s="3"/>
      <c r="M1293" s="3"/>
      <c r="N1293" s="3"/>
      <c r="O1293" s="3"/>
      <c r="P1293" s="3"/>
    </row>
    <row r="1294" spans="1:16" ht="33.75" customHeight="1" outlineLevel="1" x14ac:dyDescent="0.3">
      <c r="A1294" s="21">
        <v>192</v>
      </c>
      <c r="B1294" s="22" t="s">
        <v>1699</v>
      </c>
      <c r="C1294" s="23" t="s">
        <v>1700</v>
      </c>
      <c r="D1294" s="24">
        <v>4.4690000000000003</v>
      </c>
      <c r="E1294" s="25">
        <v>528.76</v>
      </c>
      <c r="F1294" s="25">
        <v>84820.59</v>
      </c>
      <c r="G1294" s="200"/>
      <c r="H1294" s="3"/>
      <c r="I1294" s="52"/>
      <c r="J1294" s="3"/>
      <c r="K1294" s="52"/>
      <c r="L1294" s="3"/>
      <c r="M1294" s="3"/>
      <c r="N1294" s="3"/>
      <c r="O1294" s="3"/>
      <c r="P1294" s="3"/>
    </row>
    <row r="1295" spans="1:16" ht="14.4" outlineLevel="1" x14ac:dyDescent="0.3">
      <c r="A1295" s="26"/>
      <c r="B1295" s="27"/>
      <c r="C1295" s="28" t="s">
        <v>1733</v>
      </c>
      <c r="D1295" s="28"/>
      <c r="E1295" s="28"/>
      <c r="F1295" s="29">
        <v>81242.94</v>
      </c>
      <c r="G1295" s="200"/>
      <c r="H1295" s="3"/>
      <c r="I1295" s="52"/>
      <c r="J1295" s="3"/>
      <c r="K1295" s="52"/>
      <c r="L1295" s="3"/>
      <c r="M1295" s="3"/>
      <c r="N1295" s="3"/>
      <c r="O1295" s="3"/>
      <c r="P1295" s="3"/>
    </row>
    <row r="1296" spans="1:16" ht="14.4" outlineLevel="1" x14ac:dyDescent="0.3">
      <c r="A1296" s="26"/>
      <c r="B1296" s="27"/>
      <c r="C1296" s="28" t="s">
        <v>1734</v>
      </c>
      <c r="D1296" s="28"/>
      <c r="E1296" s="28"/>
      <c r="F1296" s="29">
        <v>39809.040000000001</v>
      </c>
      <c r="G1296" s="200"/>
      <c r="H1296" s="3"/>
      <c r="I1296" s="52"/>
      <c r="J1296" s="3"/>
      <c r="K1296" s="52"/>
      <c r="L1296" s="3"/>
      <c r="M1296" s="3"/>
      <c r="N1296" s="3"/>
      <c r="O1296" s="3"/>
      <c r="P1296" s="3"/>
    </row>
    <row r="1297" spans="1:16" ht="14.4" outlineLevel="1" x14ac:dyDescent="0.3">
      <c r="A1297" s="26"/>
      <c r="B1297" s="27"/>
      <c r="C1297" s="28" t="s">
        <v>917</v>
      </c>
      <c r="D1297" s="28"/>
      <c r="E1297" s="28"/>
      <c r="F1297" s="29">
        <v>205872.57</v>
      </c>
      <c r="G1297" s="200"/>
      <c r="H1297" s="3"/>
      <c r="I1297" s="52"/>
      <c r="J1297" s="3"/>
      <c r="K1297" s="52"/>
      <c r="L1297" s="3"/>
      <c r="M1297" s="3"/>
      <c r="N1297" s="3"/>
      <c r="O1297" s="3"/>
      <c r="P1297" s="3"/>
    </row>
    <row r="1298" spans="1:16" ht="33.75" customHeight="1" outlineLevel="1" x14ac:dyDescent="0.3">
      <c r="A1298" s="21">
        <v>193</v>
      </c>
      <c r="B1298" s="22" t="s">
        <v>1703</v>
      </c>
      <c r="C1298" s="23" t="s">
        <v>1704</v>
      </c>
      <c r="D1298" s="24">
        <v>0.13400000000000001</v>
      </c>
      <c r="E1298" s="25">
        <v>17775.04</v>
      </c>
      <c r="F1298" s="25">
        <v>7574.3</v>
      </c>
      <c r="G1298" s="200"/>
      <c r="H1298" s="3"/>
      <c r="I1298" s="52"/>
      <c r="J1298" s="3"/>
      <c r="K1298" s="52"/>
      <c r="L1298" s="3"/>
      <c r="M1298" s="3"/>
      <c r="N1298" s="3"/>
      <c r="O1298" s="3"/>
      <c r="P1298" s="3"/>
    </row>
    <row r="1299" spans="1:16" ht="22.5" customHeight="1" outlineLevel="1" x14ac:dyDescent="0.3">
      <c r="A1299" s="21">
        <v>194</v>
      </c>
      <c r="B1299" s="22" t="s">
        <v>1697</v>
      </c>
      <c r="C1299" s="23" t="s">
        <v>1698</v>
      </c>
      <c r="D1299" s="32">
        <v>89.4</v>
      </c>
      <c r="E1299" s="25">
        <v>15.25</v>
      </c>
      <c r="F1299" s="25">
        <v>8125.57</v>
      </c>
      <c r="G1299" s="200"/>
      <c r="H1299" s="3"/>
      <c r="I1299" s="52"/>
      <c r="J1299" s="3"/>
      <c r="K1299" s="52"/>
      <c r="L1299" s="3"/>
      <c r="M1299" s="3"/>
      <c r="N1299" s="3"/>
      <c r="O1299" s="3"/>
      <c r="P1299" s="3"/>
    </row>
    <row r="1300" spans="1:16" ht="14.4" outlineLevel="1" x14ac:dyDescent="0.3">
      <c r="A1300" s="443" t="s">
        <v>1735</v>
      </c>
      <c r="B1300" s="444"/>
      <c r="C1300" s="444"/>
      <c r="D1300" s="444"/>
      <c r="E1300" s="444"/>
      <c r="F1300" s="445"/>
      <c r="G1300" s="200"/>
      <c r="H1300" s="3"/>
      <c r="I1300" s="52"/>
      <c r="J1300" s="3"/>
      <c r="K1300" s="52"/>
      <c r="L1300" s="3"/>
      <c r="M1300" s="3"/>
      <c r="N1300" s="3"/>
      <c r="O1300" s="3"/>
      <c r="P1300" s="3"/>
    </row>
    <row r="1301" spans="1:16" ht="33.75" customHeight="1" outlineLevel="1" x14ac:dyDescent="0.3">
      <c r="A1301" s="21">
        <v>195</v>
      </c>
      <c r="B1301" s="22" t="s">
        <v>1693</v>
      </c>
      <c r="C1301" s="23" t="s">
        <v>1694</v>
      </c>
      <c r="D1301" s="24">
        <v>1.875</v>
      </c>
      <c r="E1301" s="25">
        <v>81.790000000000006</v>
      </c>
      <c r="F1301" s="25">
        <v>4513.46</v>
      </c>
      <c r="G1301" s="200"/>
      <c r="H1301" s="3"/>
      <c r="I1301" s="52"/>
      <c r="J1301" s="3"/>
      <c r="K1301" s="52"/>
      <c r="L1301" s="3"/>
      <c r="M1301" s="3"/>
      <c r="N1301" s="3"/>
      <c r="O1301" s="3"/>
      <c r="P1301" s="3"/>
    </row>
    <row r="1302" spans="1:16" ht="14.4" outlineLevel="1" x14ac:dyDescent="0.3">
      <c r="A1302" s="26"/>
      <c r="B1302" s="27"/>
      <c r="C1302" s="28" t="s">
        <v>1736</v>
      </c>
      <c r="D1302" s="28"/>
      <c r="E1302" s="28"/>
      <c r="F1302" s="29">
        <v>4035.89</v>
      </c>
      <c r="G1302" s="200"/>
      <c r="H1302" s="3"/>
      <c r="I1302" s="52"/>
      <c r="J1302" s="3"/>
      <c r="K1302" s="52"/>
      <c r="L1302" s="3"/>
      <c r="M1302" s="3"/>
      <c r="N1302" s="3"/>
      <c r="O1302" s="3"/>
      <c r="P1302" s="3"/>
    </row>
    <row r="1303" spans="1:16" ht="14.4" outlineLevel="1" x14ac:dyDescent="0.3">
      <c r="A1303" s="26"/>
      <c r="B1303" s="27"/>
      <c r="C1303" s="28" t="s">
        <v>1737</v>
      </c>
      <c r="D1303" s="28"/>
      <c r="E1303" s="28"/>
      <c r="F1303" s="29">
        <v>1977.59</v>
      </c>
      <c r="G1303" s="200"/>
      <c r="H1303" s="3"/>
      <c r="I1303" s="52"/>
      <c r="J1303" s="3"/>
      <c r="K1303" s="52"/>
      <c r="L1303" s="3"/>
      <c r="M1303" s="3"/>
      <c r="N1303" s="3"/>
      <c r="O1303" s="3"/>
      <c r="P1303" s="3"/>
    </row>
    <row r="1304" spans="1:16" ht="14.4" outlineLevel="1" x14ac:dyDescent="0.3">
      <c r="A1304" s="26"/>
      <c r="B1304" s="27"/>
      <c r="C1304" s="28" t="s">
        <v>917</v>
      </c>
      <c r="D1304" s="28"/>
      <c r="E1304" s="28"/>
      <c r="F1304" s="29">
        <v>10526.94</v>
      </c>
      <c r="G1304" s="200"/>
      <c r="H1304" s="3"/>
      <c r="I1304" s="52"/>
      <c r="J1304" s="3"/>
      <c r="K1304" s="52"/>
      <c r="L1304" s="3"/>
      <c r="M1304" s="3"/>
      <c r="N1304" s="3"/>
      <c r="O1304" s="3"/>
      <c r="P1304" s="3"/>
    </row>
    <row r="1305" spans="1:16" ht="22.5" customHeight="1" outlineLevel="1" x14ac:dyDescent="0.3">
      <c r="A1305" s="21">
        <v>196</v>
      </c>
      <c r="B1305" s="22" t="s">
        <v>1697</v>
      </c>
      <c r="C1305" s="23" t="s">
        <v>1698</v>
      </c>
      <c r="D1305" s="30">
        <v>25.88</v>
      </c>
      <c r="E1305" s="25">
        <v>15.25</v>
      </c>
      <c r="F1305" s="25">
        <v>2352.23</v>
      </c>
      <c r="G1305" s="200"/>
      <c r="H1305" s="3"/>
      <c r="I1305" s="52"/>
      <c r="J1305" s="3"/>
      <c r="K1305" s="52"/>
      <c r="L1305" s="3"/>
      <c r="M1305" s="3"/>
      <c r="N1305" s="3"/>
      <c r="O1305" s="3"/>
      <c r="P1305" s="3"/>
    </row>
    <row r="1306" spans="1:16" ht="33.75" customHeight="1" outlineLevel="1" x14ac:dyDescent="0.3">
      <c r="A1306" s="21">
        <v>197</v>
      </c>
      <c r="B1306" s="22" t="s">
        <v>1699</v>
      </c>
      <c r="C1306" s="23" t="s">
        <v>1700</v>
      </c>
      <c r="D1306" s="24">
        <v>1.875</v>
      </c>
      <c r="E1306" s="25">
        <v>528.76</v>
      </c>
      <c r="F1306" s="25">
        <v>35587.06</v>
      </c>
      <c r="G1306" s="200"/>
      <c r="H1306" s="3"/>
      <c r="I1306" s="52"/>
      <c r="J1306" s="3"/>
      <c r="K1306" s="52"/>
      <c r="L1306" s="3"/>
      <c r="M1306" s="3"/>
      <c r="N1306" s="3"/>
      <c r="O1306" s="3"/>
      <c r="P1306" s="3"/>
    </row>
    <row r="1307" spans="1:16" ht="14.4" outlineLevel="1" x14ac:dyDescent="0.3">
      <c r="A1307" s="26"/>
      <c r="B1307" s="27"/>
      <c r="C1307" s="28" t="s">
        <v>1738</v>
      </c>
      <c r="D1307" s="28"/>
      <c r="E1307" s="28"/>
      <c r="F1307" s="29">
        <v>34086.04</v>
      </c>
      <c r="G1307" s="200"/>
      <c r="H1307" s="3"/>
      <c r="I1307" s="52"/>
      <c r="J1307" s="3"/>
      <c r="K1307" s="52"/>
      <c r="L1307" s="3"/>
      <c r="M1307" s="3"/>
      <c r="N1307" s="3"/>
      <c r="O1307" s="3"/>
      <c r="P1307" s="3"/>
    </row>
    <row r="1308" spans="1:16" ht="14.4" outlineLevel="1" x14ac:dyDescent="0.3">
      <c r="A1308" s="26"/>
      <c r="B1308" s="27"/>
      <c r="C1308" s="28" t="s">
        <v>1739</v>
      </c>
      <c r="D1308" s="28"/>
      <c r="E1308" s="28"/>
      <c r="F1308" s="29">
        <v>16702.16</v>
      </c>
      <c r="G1308" s="200"/>
      <c r="H1308" s="3"/>
      <c r="I1308" s="52"/>
      <c r="J1308" s="3"/>
      <c r="K1308" s="52"/>
      <c r="L1308" s="3"/>
      <c r="M1308" s="3"/>
      <c r="N1308" s="3"/>
      <c r="O1308" s="3"/>
      <c r="P1308" s="3"/>
    </row>
    <row r="1309" spans="1:16" ht="14.4" outlineLevel="1" x14ac:dyDescent="0.3">
      <c r="A1309" s="26"/>
      <c r="B1309" s="27"/>
      <c r="C1309" s="28" t="s">
        <v>917</v>
      </c>
      <c r="D1309" s="28"/>
      <c r="E1309" s="28"/>
      <c r="F1309" s="29">
        <v>86375.26</v>
      </c>
      <c r="G1309" s="200"/>
      <c r="H1309" s="3"/>
      <c r="I1309" s="52"/>
      <c r="J1309" s="3"/>
      <c r="K1309" s="52"/>
      <c r="L1309" s="3"/>
      <c r="M1309" s="3"/>
      <c r="N1309" s="3"/>
      <c r="O1309" s="3"/>
      <c r="P1309" s="3"/>
    </row>
    <row r="1310" spans="1:16" ht="33.75" customHeight="1" outlineLevel="1" x14ac:dyDescent="0.3">
      <c r="A1310" s="21">
        <v>198</v>
      </c>
      <c r="B1310" s="22" t="s">
        <v>1703</v>
      </c>
      <c r="C1310" s="23" t="s">
        <v>1704</v>
      </c>
      <c r="D1310" s="33">
        <v>5.6300000000000003E-2</v>
      </c>
      <c r="E1310" s="25">
        <v>17775.04</v>
      </c>
      <c r="F1310" s="25">
        <v>3182.34</v>
      </c>
      <c r="G1310" s="200"/>
      <c r="H1310" s="3"/>
      <c r="I1310" s="52"/>
      <c r="J1310" s="3"/>
      <c r="K1310" s="52"/>
      <c r="L1310" s="3"/>
      <c r="M1310" s="3"/>
      <c r="N1310" s="3"/>
      <c r="O1310" s="3"/>
      <c r="P1310" s="3"/>
    </row>
    <row r="1311" spans="1:16" ht="22.5" customHeight="1" outlineLevel="1" x14ac:dyDescent="0.3">
      <c r="A1311" s="21">
        <v>199</v>
      </c>
      <c r="B1311" s="22" t="s">
        <v>1697</v>
      </c>
      <c r="C1311" s="23" t="s">
        <v>1698</v>
      </c>
      <c r="D1311" s="32">
        <v>37.5</v>
      </c>
      <c r="E1311" s="25">
        <v>15.25</v>
      </c>
      <c r="F1311" s="25">
        <v>3408.38</v>
      </c>
      <c r="G1311" s="200"/>
      <c r="H1311" s="3"/>
      <c r="I1311" s="52"/>
      <c r="J1311" s="3"/>
      <c r="K1311" s="52"/>
      <c r="L1311" s="3"/>
      <c r="M1311" s="3"/>
      <c r="N1311" s="3"/>
      <c r="O1311" s="3"/>
      <c r="P1311" s="3"/>
    </row>
    <row r="1312" spans="1:16" ht="15" customHeight="1" outlineLevel="1" x14ac:dyDescent="0.3">
      <c r="A1312" s="435" t="s">
        <v>1007</v>
      </c>
      <c r="B1312" s="436"/>
      <c r="C1312" s="436"/>
      <c r="D1312" s="436"/>
      <c r="E1312" s="437"/>
      <c r="F1312" s="36">
        <v>2964920.99</v>
      </c>
      <c r="G1312" s="200"/>
      <c r="H1312" s="3"/>
      <c r="I1312" s="52"/>
      <c r="J1312" s="3"/>
      <c r="K1312" s="52"/>
      <c r="L1312" s="3"/>
      <c r="M1312" s="3"/>
      <c r="N1312" s="3"/>
      <c r="O1312" s="3"/>
      <c r="P1312" s="3"/>
    </row>
    <row r="1313" spans="1:16" ht="14.4" outlineLevel="1" x14ac:dyDescent="0.3">
      <c r="A1313" s="435" t="s">
        <v>1008</v>
      </c>
      <c r="B1313" s="436"/>
      <c r="C1313" s="436"/>
      <c r="D1313" s="436"/>
      <c r="E1313" s="437"/>
      <c r="F1313" s="36">
        <v>1288252.82</v>
      </c>
      <c r="G1313" s="200"/>
      <c r="H1313" s="3"/>
      <c r="I1313" s="52"/>
      <c r="J1313" s="3"/>
      <c r="K1313" s="52"/>
      <c r="L1313" s="3"/>
      <c r="M1313" s="3"/>
      <c r="N1313" s="3"/>
      <c r="O1313" s="3"/>
      <c r="P1313" s="3"/>
    </row>
    <row r="1314" spans="1:16" ht="14.4" outlineLevel="1" x14ac:dyDescent="0.3">
      <c r="A1314" s="435" t="s">
        <v>1009</v>
      </c>
      <c r="B1314" s="436"/>
      <c r="C1314" s="436"/>
      <c r="D1314" s="436"/>
      <c r="E1314" s="437"/>
      <c r="F1314" s="36">
        <v>635133.97</v>
      </c>
      <c r="G1314" s="200"/>
      <c r="H1314" s="3"/>
      <c r="I1314" s="52"/>
      <c r="J1314" s="3"/>
      <c r="K1314" s="52"/>
      <c r="L1314" s="3"/>
      <c r="M1314" s="3"/>
      <c r="N1314" s="3"/>
      <c r="O1314" s="3"/>
      <c r="P1314" s="3"/>
    </row>
    <row r="1315" spans="1:16" ht="15" customHeight="1" outlineLevel="1" x14ac:dyDescent="0.3">
      <c r="A1315" s="435" t="s">
        <v>1740</v>
      </c>
      <c r="B1315" s="436"/>
      <c r="C1315" s="436"/>
      <c r="D1315" s="436"/>
      <c r="E1315" s="437"/>
      <c r="F1315" s="36">
        <v>4888307.78</v>
      </c>
      <c r="G1315" s="200"/>
      <c r="H1315" s="3"/>
      <c r="I1315" s="52"/>
      <c r="J1315" s="3"/>
      <c r="K1315" s="52"/>
      <c r="L1315" s="3"/>
      <c r="M1315" s="3"/>
      <c r="N1315" s="3"/>
      <c r="O1315" s="3"/>
      <c r="P1315" s="3"/>
    </row>
    <row r="1316" spans="1:16" ht="15" customHeight="1" outlineLevel="1" x14ac:dyDescent="0.3">
      <c r="A1316" s="432" t="s">
        <v>1741</v>
      </c>
      <c r="B1316" s="433"/>
      <c r="C1316" s="433"/>
      <c r="D1316" s="433"/>
      <c r="E1316" s="433"/>
      <c r="F1316" s="434"/>
      <c r="G1316" s="200"/>
      <c r="H1316" s="3"/>
      <c r="I1316" s="52"/>
      <c r="J1316" s="3"/>
      <c r="K1316" s="52"/>
      <c r="L1316" s="3"/>
      <c r="M1316" s="3"/>
      <c r="N1316" s="3"/>
      <c r="O1316" s="3"/>
      <c r="P1316" s="3"/>
    </row>
    <row r="1317" spans="1:16" ht="33.75" customHeight="1" outlineLevel="1" x14ac:dyDescent="0.3">
      <c r="A1317" s="21">
        <v>200</v>
      </c>
      <c r="B1317" s="22" t="s">
        <v>1742</v>
      </c>
      <c r="C1317" s="23" t="s">
        <v>1743</v>
      </c>
      <c r="D1317" s="30">
        <v>1958.34</v>
      </c>
      <c r="E1317" s="25">
        <v>222.17</v>
      </c>
      <c r="F1317" s="25">
        <v>5881579.6799999997</v>
      </c>
      <c r="G1317" s="200"/>
      <c r="H1317" s="3"/>
      <c r="I1317" s="52"/>
      <c r="J1317" s="3"/>
      <c r="K1317" s="52"/>
      <c r="L1317" s="3"/>
      <c r="M1317" s="3"/>
      <c r="N1317" s="3"/>
      <c r="O1317" s="3"/>
      <c r="P1317" s="3"/>
    </row>
    <row r="1318" spans="1:16" ht="14.4" outlineLevel="1" x14ac:dyDescent="0.3">
      <c r="A1318" s="26"/>
      <c r="B1318" s="27"/>
      <c r="C1318" s="28" t="s">
        <v>1744</v>
      </c>
      <c r="D1318" s="28"/>
      <c r="E1318" s="28"/>
      <c r="F1318" s="29">
        <v>3178727.63</v>
      </c>
      <c r="G1318" s="200"/>
      <c r="H1318" s="3"/>
      <c r="I1318" s="52"/>
      <c r="J1318" s="3"/>
      <c r="K1318" s="52"/>
      <c r="L1318" s="3"/>
      <c r="M1318" s="3"/>
      <c r="N1318" s="3"/>
      <c r="O1318" s="3"/>
      <c r="P1318" s="3"/>
    </row>
    <row r="1319" spans="1:16" ht="14.4" outlineLevel="1" x14ac:dyDescent="0.3">
      <c r="A1319" s="26"/>
      <c r="B1319" s="27"/>
      <c r="C1319" s="28" t="s">
        <v>1745</v>
      </c>
      <c r="D1319" s="28"/>
      <c r="E1319" s="28"/>
      <c r="F1319" s="29">
        <v>1802371.33</v>
      </c>
      <c r="G1319" s="200"/>
      <c r="H1319" s="3"/>
      <c r="I1319" s="52"/>
      <c r="J1319" s="3"/>
      <c r="K1319" s="52"/>
      <c r="L1319" s="3"/>
      <c r="M1319" s="3"/>
      <c r="N1319" s="3"/>
      <c r="O1319" s="3"/>
      <c r="P1319" s="3"/>
    </row>
    <row r="1320" spans="1:16" ht="14.4" outlineLevel="1" x14ac:dyDescent="0.3">
      <c r="A1320" s="26"/>
      <c r="B1320" s="27"/>
      <c r="C1320" s="28" t="s">
        <v>917</v>
      </c>
      <c r="D1320" s="28"/>
      <c r="E1320" s="28"/>
      <c r="F1320" s="29">
        <v>10862678.640000001</v>
      </c>
      <c r="G1320" s="200"/>
      <c r="H1320" s="3"/>
      <c r="I1320" s="52"/>
      <c r="J1320" s="3"/>
      <c r="K1320" s="52"/>
      <c r="L1320" s="3"/>
      <c r="M1320" s="3"/>
      <c r="N1320" s="3"/>
      <c r="O1320" s="3"/>
      <c r="P1320" s="3"/>
    </row>
    <row r="1321" spans="1:16" ht="33.75" customHeight="1" outlineLevel="1" x14ac:dyDescent="0.3">
      <c r="A1321" s="21">
        <v>201</v>
      </c>
      <c r="B1321" s="22" t="s">
        <v>1746</v>
      </c>
      <c r="C1321" s="23" t="s">
        <v>1747</v>
      </c>
      <c r="D1321" s="33">
        <v>19.583400000000001</v>
      </c>
      <c r="E1321" s="25">
        <v>445.62</v>
      </c>
      <c r="F1321" s="25">
        <v>239380.32</v>
      </c>
      <c r="G1321" s="200"/>
      <c r="H1321" s="3"/>
      <c r="I1321" s="52"/>
      <c r="J1321" s="3"/>
      <c r="K1321" s="52"/>
      <c r="L1321" s="3"/>
      <c r="M1321" s="3"/>
      <c r="N1321" s="3"/>
      <c r="O1321" s="3"/>
      <c r="P1321" s="3"/>
    </row>
    <row r="1322" spans="1:16" ht="14.4" outlineLevel="1" x14ac:dyDescent="0.3">
      <c r="A1322" s="26"/>
      <c r="B1322" s="27"/>
      <c r="C1322" s="28" t="s">
        <v>1748</v>
      </c>
      <c r="D1322" s="28"/>
      <c r="E1322" s="28"/>
      <c r="F1322" s="29">
        <v>123692.59</v>
      </c>
      <c r="G1322" s="200"/>
      <c r="H1322" s="3"/>
      <c r="I1322" s="52"/>
      <c r="J1322" s="3"/>
      <c r="K1322" s="52"/>
      <c r="L1322" s="3"/>
      <c r="M1322" s="3"/>
      <c r="N1322" s="3"/>
      <c r="O1322" s="3"/>
      <c r="P1322" s="3"/>
    </row>
    <row r="1323" spans="1:16" ht="14.4" outlineLevel="1" x14ac:dyDescent="0.3">
      <c r="A1323" s="26"/>
      <c r="B1323" s="27"/>
      <c r="C1323" s="28" t="s">
        <v>1749</v>
      </c>
      <c r="D1323" s="28"/>
      <c r="E1323" s="28"/>
      <c r="F1323" s="29">
        <v>70134.97</v>
      </c>
      <c r="G1323" s="200"/>
      <c r="H1323" s="3"/>
      <c r="I1323" s="52"/>
      <c r="J1323" s="3"/>
      <c r="K1323" s="52"/>
      <c r="L1323" s="3"/>
      <c r="M1323" s="3"/>
      <c r="N1323" s="3"/>
      <c r="O1323" s="3"/>
      <c r="P1323" s="3"/>
    </row>
    <row r="1324" spans="1:16" ht="14.4" outlineLevel="1" x14ac:dyDescent="0.3">
      <c r="A1324" s="26"/>
      <c r="B1324" s="27"/>
      <c r="C1324" s="28" t="s">
        <v>917</v>
      </c>
      <c r="D1324" s="28"/>
      <c r="E1324" s="28"/>
      <c r="F1324" s="29">
        <v>433207.88</v>
      </c>
      <c r="G1324" s="200"/>
      <c r="H1324" s="3"/>
      <c r="I1324" s="52"/>
      <c r="J1324" s="3"/>
      <c r="K1324" s="52"/>
      <c r="L1324" s="3"/>
      <c r="M1324" s="3"/>
      <c r="N1324" s="3"/>
      <c r="O1324" s="3"/>
      <c r="P1324" s="3"/>
    </row>
    <row r="1325" spans="1:16" ht="22.5" customHeight="1" outlineLevel="1" x14ac:dyDescent="0.3">
      <c r="A1325" s="21">
        <v>202</v>
      </c>
      <c r="B1325" s="22" t="s">
        <v>1377</v>
      </c>
      <c r="C1325" s="23" t="s">
        <v>1750</v>
      </c>
      <c r="D1325" s="30">
        <v>1519.66</v>
      </c>
      <c r="E1325" s="25">
        <v>61.08</v>
      </c>
      <c r="F1325" s="25">
        <v>778796.06</v>
      </c>
      <c r="G1325" s="200"/>
      <c r="H1325" s="3"/>
      <c r="I1325" s="52"/>
      <c r="J1325" s="3"/>
      <c r="K1325" s="52"/>
      <c r="L1325" s="3"/>
      <c r="M1325" s="3"/>
      <c r="N1325" s="3"/>
      <c r="O1325" s="3"/>
      <c r="P1325" s="3"/>
    </row>
    <row r="1326" spans="1:16" ht="33.75" customHeight="1" outlineLevel="1" x14ac:dyDescent="0.3">
      <c r="A1326" s="21">
        <v>203</v>
      </c>
      <c r="B1326" s="22" t="s">
        <v>1053</v>
      </c>
      <c r="C1326" s="23" t="s">
        <v>1751</v>
      </c>
      <c r="D1326" s="33">
        <v>19.583400000000001</v>
      </c>
      <c r="E1326" s="25">
        <v>352.31</v>
      </c>
      <c r="F1326" s="25">
        <v>120768.94</v>
      </c>
      <c r="G1326" s="200"/>
      <c r="H1326" s="3"/>
      <c r="I1326" s="52"/>
      <c r="J1326" s="3"/>
      <c r="K1326" s="52"/>
      <c r="L1326" s="3"/>
      <c r="M1326" s="3"/>
      <c r="N1326" s="3"/>
      <c r="O1326" s="3"/>
      <c r="P1326" s="3"/>
    </row>
    <row r="1327" spans="1:16" ht="14.4" outlineLevel="1" x14ac:dyDescent="0.3">
      <c r="A1327" s="26"/>
      <c r="B1327" s="27"/>
      <c r="C1327" s="28" t="s">
        <v>1752</v>
      </c>
      <c r="D1327" s="28"/>
      <c r="E1327" s="28"/>
      <c r="F1327" s="29">
        <v>48786.12</v>
      </c>
      <c r="G1327" s="200"/>
      <c r="H1327" s="3"/>
      <c r="I1327" s="52"/>
      <c r="J1327" s="3"/>
      <c r="K1327" s="52"/>
      <c r="L1327" s="3"/>
      <c r="M1327" s="3"/>
      <c r="N1327" s="3"/>
      <c r="O1327" s="3"/>
      <c r="P1327" s="3"/>
    </row>
    <row r="1328" spans="1:16" ht="14.4" outlineLevel="1" x14ac:dyDescent="0.3">
      <c r="A1328" s="26"/>
      <c r="B1328" s="27"/>
      <c r="C1328" s="28" t="s">
        <v>1753</v>
      </c>
      <c r="D1328" s="28"/>
      <c r="E1328" s="28"/>
      <c r="F1328" s="29">
        <v>26469.07</v>
      </c>
      <c r="G1328" s="200"/>
      <c r="H1328" s="3"/>
      <c r="I1328" s="52"/>
      <c r="J1328" s="3"/>
      <c r="K1328" s="52"/>
      <c r="L1328" s="3"/>
      <c r="M1328" s="3"/>
      <c r="N1328" s="3"/>
      <c r="O1328" s="3"/>
      <c r="P1328" s="3"/>
    </row>
    <row r="1329" spans="1:16" ht="14.4" outlineLevel="1" x14ac:dyDescent="0.3">
      <c r="A1329" s="26"/>
      <c r="B1329" s="27"/>
      <c r="C1329" s="28" t="s">
        <v>917</v>
      </c>
      <c r="D1329" s="28"/>
      <c r="E1329" s="28"/>
      <c r="F1329" s="29">
        <v>196024.13</v>
      </c>
      <c r="G1329" s="200"/>
      <c r="H1329" s="3"/>
      <c r="I1329" s="52"/>
      <c r="J1329" s="3"/>
      <c r="K1329" s="52"/>
      <c r="L1329" s="3"/>
      <c r="M1329" s="3"/>
      <c r="N1329" s="3"/>
      <c r="O1329" s="3"/>
      <c r="P1329" s="3"/>
    </row>
    <row r="1330" spans="1:16" ht="22.5" customHeight="1" outlineLevel="1" x14ac:dyDescent="0.3">
      <c r="A1330" s="21">
        <v>204</v>
      </c>
      <c r="B1330" s="22" t="s">
        <v>1754</v>
      </c>
      <c r="C1330" s="23" t="s">
        <v>1755</v>
      </c>
      <c r="D1330" s="44">
        <v>-0.35250120000000001</v>
      </c>
      <c r="E1330" s="25">
        <v>14312.87</v>
      </c>
      <c r="F1330" s="25">
        <v>-57516.46</v>
      </c>
      <c r="G1330" s="200"/>
      <c r="H1330" s="3"/>
      <c r="I1330" s="52"/>
      <c r="J1330" s="3"/>
      <c r="K1330" s="52"/>
      <c r="L1330" s="3"/>
      <c r="M1330" s="3"/>
      <c r="N1330" s="3"/>
      <c r="O1330" s="3"/>
      <c r="P1330" s="3"/>
    </row>
    <row r="1331" spans="1:16" ht="22.5" customHeight="1" outlineLevel="1" x14ac:dyDescent="0.3">
      <c r="A1331" s="21">
        <v>205</v>
      </c>
      <c r="B1331" s="22" t="s">
        <v>1377</v>
      </c>
      <c r="C1331" s="23" t="s">
        <v>1756</v>
      </c>
      <c r="D1331" s="31">
        <v>470</v>
      </c>
      <c r="E1331" s="25">
        <v>49.7</v>
      </c>
      <c r="F1331" s="25">
        <v>195980.92</v>
      </c>
      <c r="G1331" s="200"/>
      <c r="H1331" s="3"/>
      <c r="I1331" s="52"/>
      <c r="J1331" s="3"/>
      <c r="K1331" s="52"/>
      <c r="L1331" s="3"/>
      <c r="M1331" s="3"/>
      <c r="N1331" s="3"/>
      <c r="O1331" s="3"/>
      <c r="P1331" s="3"/>
    </row>
    <row r="1332" spans="1:16" ht="15" customHeight="1" outlineLevel="1" x14ac:dyDescent="0.3">
      <c r="A1332" s="435" t="s">
        <v>1007</v>
      </c>
      <c r="B1332" s="436"/>
      <c r="C1332" s="436"/>
      <c r="D1332" s="436"/>
      <c r="E1332" s="437"/>
      <c r="F1332" s="36">
        <v>7158989.46</v>
      </c>
      <c r="G1332" s="200"/>
      <c r="H1332" s="3"/>
      <c r="I1332" s="52"/>
      <c r="J1332" s="3"/>
      <c r="K1332" s="52"/>
      <c r="L1332" s="3"/>
      <c r="M1332" s="3"/>
      <c r="N1332" s="3"/>
      <c r="O1332" s="3"/>
      <c r="P1332" s="3"/>
    </row>
    <row r="1333" spans="1:16" ht="14.4" outlineLevel="1" x14ac:dyDescent="0.3">
      <c r="A1333" s="435" t="s">
        <v>1008</v>
      </c>
      <c r="B1333" s="436"/>
      <c r="C1333" s="436"/>
      <c r="D1333" s="436"/>
      <c r="E1333" s="437"/>
      <c r="F1333" s="36">
        <v>3351206.33</v>
      </c>
      <c r="G1333" s="200"/>
      <c r="H1333" s="3"/>
      <c r="I1333" s="52"/>
      <c r="J1333" s="3"/>
      <c r="K1333" s="52"/>
      <c r="L1333" s="3"/>
      <c r="M1333" s="3"/>
      <c r="N1333" s="3"/>
      <c r="O1333" s="3"/>
      <c r="P1333" s="3"/>
    </row>
    <row r="1334" spans="1:16" ht="14.4" outlineLevel="1" x14ac:dyDescent="0.3">
      <c r="A1334" s="435" t="s">
        <v>1009</v>
      </c>
      <c r="B1334" s="436"/>
      <c r="C1334" s="436"/>
      <c r="D1334" s="436"/>
      <c r="E1334" s="437"/>
      <c r="F1334" s="36">
        <v>1898975.38</v>
      </c>
      <c r="G1334" s="200"/>
      <c r="H1334" s="3"/>
      <c r="I1334" s="52"/>
      <c r="J1334" s="3"/>
      <c r="K1334" s="52"/>
      <c r="L1334" s="3"/>
      <c r="M1334" s="3"/>
      <c r="N1334" s="3"/>
      <c r="O1334" s="3"/>
      <c r="P1334" s="3"/>
    </row>
    <row r="1335" spans="1:16" ht="15" customHeight="1" outlineLevel="1" x14ac:dyDescent="0.3">
      <c r="A1335" s="435" t="s">
        <v>1757</v>
      </c>
      <c r="B1335" s="436"/>
      <c r="C1335" s="436"/>
      <c r="D1335" s="436"/>
      <c r="E1335" s="437"/>
      <c r="F1335" s="36">
        <v>12409171.17</v>
      </c>
      <c r="G1335" s="200"/>
      <c r="H1335" s="3"/>
      <c r="I1335" s="52"/>
      <c r="J1335" s="3"/>
      <c r="K1335" s="52"/>
      <c r="L1335" s="3"/>
      <c r="M1335" s="3"/>
      <c r="N1335" s="3"/>
      <c r="O1335" s="3"/>
      <c r="P1335" s="3"/>
    </row>
    <row r="1336" spans="1:16" ht="15" customHeight="1" outlineLevel="1" x14ac:dyDescent="0.3">
      <c r="A1336" s="435" t="s">
        <v>1023</v>
      </c>
      <c r="B1336" s="436"/>
      <c r="C1336" s="436"/>
      <c r="D1336" s="436"/>
      <c r="E1336" s="437"/>
      <c r="F1336" s="36">
        <v>28032136.719999999</v>
      </c>
      <c r="G1336" s="200"/>
      <c r="H1336" s="3"/>
      <c r="I1336" s="52"/>
      <c r="J1336" s="3"/>
      <c r="K1336" s="52"/>
      <c r="L1336" s="3"/>
      <c r="M1336" s="3"/>
      <c r="N1336" s="3"/>
      <c r="O1336" s="3"/>
      <c r="P1336" s="3"/>
    </row>
    <row r="1337" spans="1:16" ht="14.4" outlineLevel="1" x14ac:dyDescent="0.3">
      <c r="A1337" s="435" t="s">
        <v>1008</v>
      </c>
      <c r="B1337" s="436"/>
      <c r="C1337" s="436"/>
      <c r="D1337" s="436"/>
      <c r="E1337" s="437"/>
      <c r="F1337" s="36">
        <v>7370107.0899999999</v>
      </c>
      <c r="G1337" s="200"/>
      <c r="H1337" s="3"/>
      <c r="I1337" s="52"/>
      <c r="J1337" s="3"/>
      <c r="K1337" s="52"/>
      <c r="L1337" s="3"/>
      <c r="M1337" s="3"/>
      <c r="N1337" s="3"/>
      <c r="O1337" s="3"/>
      <c r="P1337" s="3"/>
    </row>
    <row r="1338" spans="1:16" ht="14.4" outlineLevel="1" x14ac:dyDescent="0.3">
      <c r="A1338" s="435" t="s">
        <v>1009</v>
      </c>
      <c r="B1338" s="436"/>
      <c r="C1338" s="436"/>
      <c r="D1338" s="436"/>
      <c r="E1338" s="437"/>
      <c r="F1338" s="36">
        <v>4121846.32</v>
      </c>
      <c r="G1338" s="200"/>
      <c r="H1338" s="3"/>
      <c r="I1338" s="52"/>
      <c r="J1338" s="3"/>
      <c r="K1338" s="52"/>
      <c r="L1338" s="3"/>
      <c r="M1338" s="3"/>
      <c r="N1338" s="3"/>
      <c r="O1338" s="3"/>
      <c r="P1338" s="3"/>
    </row>
    <row r="1339" spans="1:16" ht="14.4" outlineLevel="1" x14ac:dyDescent="0.3">
      <c r="A1339" s="435" t="s">
        <v>1024</v>
      </c>
      <c r="B1339" s="436"/>
      <c r="C1339" s="436"/>
      <c r="D1339" s="436"/>
      <c r="E1339" s="437"/>
      <c r="F1339" s="36">
        <v>39524090.130000003</v>
      </c>
      <c r="G1339" s="200"/>
      <c r="H1339" s="3"/>
      <c r="I1339" s="52"/>
      <c r="J1339" s="3"/>
      <c r="K1339" s="52"/>
      <c r="L1339" s="3"/>
      <c r="M1339" s="3"/>
      <c r="N1339" s="3"/>
      <c r="O1339" s="3"/>
      <c r="P1339" s="3"/>
    </row>
    <row r="1340" spans="1:16" ht="14.4" outlineLevel="1" x14ac:dyDescent="0.3">
      <c r="A1340" s="38"/>
      <c r="B1340" s="38"/>
      <c r="C1340" s="38"/>
      <c r="D1340" s="38"/>
      <c r="E1340" s="38"/>
      <c r="F1340" s="38"/>
      <c r="G1340" s="206"/>
      <c r="H1340" s="38"/>
      <c r="I1340" s="54"/>
      <c r="J1340" s="38"/>
      <c r="K1340" s="54"/>
      <c r="L1340" s="39"/>
      <c r="M1340" s="39"/>
      <c r="N1340" s="39"/>
      <c r="O1340" s="40"/>
      <c r="P1340" s="3"/>
    </row>
    <row r="1341" spans="1:16" ht="14.4" outlineLevel="1" x14ac:dyDescent="0.3">
      <c r="A1341" s="3"/>
      <c r="B1341" s="3"/>
      <c r="C1341" s="3"/>
      <c r="D1341" s="3"/>
      <c r="E1341" s="3"/>
      <c r="F1341" s="3"/>
      <c r="G1341" s="200"/>
      <c r="H1341" s="3"/>
      <c r="I1341" s="52"/>
      <c r="J1341" s="3"/>
      <c r="K1341" s="52"/>
      <c r="L1341" s="3"/>
      <c r="M1341" s="3"/>
      <c r="N1341" s="3"/>
      <c r="O1341" s="3"/>
      <c r="P1341" s="3"/>
    </row>
    <row r="1342" spans="1:16" outlineLevel="1" x14ac:dyDescent="0.2">
      <c r="A1342" s="41" t="s">
        <v>1025</v>
      </c>
      <c r="B1342" s="428"/>
      <c r="C1342" s="428"/>
      <c r="D1342" s="428"/>
      <c r="E1342" s="428"/>
      <c r="F1342" s="428"/>
      <c r="G1342" s="197"/>
      <c r="H1342" s="10"/>
      <c r="I1342" s="53"/>
      <c r="J1342" s="10"/>
      <c r="K1342" s="53"/>
      <c r="L1342" s="10"/>
      <c r="M1342" s="10"/>
      <c r="N1342" s="10"/>
      <c r="O1342" s="10"/>
      <c r="P1342" s="42"/>
    </row>
    <row r="1343" spans="1:16" outlineLevel="1" x14ac:dyDescent="0.2">
      <c r="A1343" s="4"/>
      <c r="B1343" s="427" t="s">
        <v>1027</v>
      </c>
      <c r="C1343" s="427"/>
      <c r="D1343" s="427"/>
      <c r="E1343" s="427"/>
      <c r="F1343" s="427"/>
      <c r="G1343" s="197"/>
      <c r="H1343" s="10"/>
      <c r="I1343" s="53"/>
      <c r="J1343" s="10"/>
      <c r="K1343" s="53"/>
      <c r="L1343" s="10"/>
      <c r="M1343" s="10"/>
      <c r="N1343" s="10"/>
      <c r="O1343" s="10"/>
      <c r="P1343" s="42"/>
    </row>
    <row r="1344" spans="1:16" outlineLevel="1" x14ac:dyDescent="0.2">
      <c r="A1344" s="41" t="s">
        <v>1028</v>
      </c>
      <c r="B1344" s="428"/>
      <c r="C1344" s="428"/>
      <c r="D1344" s="428"/>
      <c r="E1344" s="428"/>
      <c r="F1344" s="428"/>
      <c r="G1344" s="197"/>
      <c r="H1344" s="10"/>
      <c r="I1344" s="53"/>
      <c r="J1344" s="10"/>
      <c r="K1344" s="53"/>
      <c r="L1344" s="10"/>
      <c r="M1344" s="10"/>
      <c r="N1344" s="10"/>
      <c r="O1344" s="10"/>
      <c r="P1344" s="42"/>
    </row>
    <row r="1345" spans="1:16" outlineLevel="1" x14ac:dyDescent="0.2">
      <c r="A1345" s="10"/>
      <c r="B1345" s="427" t="s">
        <v>1027</v>
      </c>
      <c r="C1345" s="427"/>
      <c r="D1345" s="427"/>
      <c r="E1345" s="427"/>
      <c r="F1345" s="427"/>
      <c r="G1345" s="197"/>
      <c r="H1345" s="10"/>
      <c r="I1345" s="53"/>
      <c r="J1345" s="10"/>
      <c r="K1345" s="53"/>
      <c r="L1345" s="10"/>
      <c r="M1345" s="10"/>
      <c r="N1345" s="10"/>
      <c r="O1345" s="10"/>
      <c r="P1345" s="42"/>
    </row>
    <row r="1346" spans="1:16" outlineLevel="1" x14ac:dyDescent="0.2"/>
    <row r="1347" spans="1:16" ht="14.4" outlineLevel="1" x14ac:dyDescent="0.3">
      <c r="A1347" s="3"/>
      <c r="B1347" s="3"/>
      <c r="C1347" s="3"/>
      <c r="D1347" s="3"/>
      <c r="E1347" s="3"/>
      <c r="F1347" s="3"/>
    </row>
    <row r="1348" spans="1:16" ht="17.399999999999999" x14ac:dyDescent="0.3">
      <c r="A1348" s="438" t="s">
        <v>1456</v>
      </c>
      <c r="B1348" s="438"/>
      <c r="C1348" s="438"/>
      <c r="D1348" s="438"/>
      <c r="E1348" s="438"/>
      <c r="F1348" s="438"/>
    </row>
    <row r="1349" spans="1:16" x14ac:dyDescent="0.2">
      <c r="A1349" s="6"/>
      <c r="B1349" s="6"/>
      <c r="C1349" s="6"/>
      <c r="D1349" s="6"/>
      <c r="E1349" s="6"/>
      <c r="F1349" s="6"/>
    </row>
    <row r="1350" spans="1:16" ht="12.75" customHeight="1" x14ac:dyDescent="0.25">
      <c r="A1350" s="439" t="s">
        <v>1457</v>
      </c>
      <c r="B1350" s="439"/>
      <c r="C1350" s="439"/>
      <c r="D1350" s="439"/>
      <c r="E1350" s="439"/>
      <c r="F1350" s="439"/>
    </row>
    <row r="1351" spans="1:16" x14ac:dyDescent="0.2">
      <c r="A1351" s="440" t="s">
        <v>903</v>
      </c>
      <c r="B1351" s="440"/>
      <c r="C1351" s="440"/>
      <c r="D1351" s="440"/>
      <c r="E1351" s="440"/>
      <c r="F1351" s="440"/>
    </row>
    <row r="1352" spans="1:16" outlineLevel="1" x14ac:dyDescent="0.2">
      <c r="A1352" s="9"/>
      <c r="B1352" s="9"/>
      <c r="C1352" s="9"/>
      <c r="D1352" s="9"/>
      <c r="E1352" s="9"/>
      <c r="F1352" s="9"/>
    </row>
    <row r="1353" spans="1:16" ht="14.4" outlineLevel="1" x14ac:dyDescent="0.3">
      <c r="A1353" s="10" t="s">
        <v>904</v>
      </c>
      <c r="B1353" s="10"/>
      <c r="C1353" s="11" t="s">
        <v>905</v>
      </c>
      <c r="D1353" s="12"/>
      <c r="E1353" s="12"/>
      <c r="F1353" s="3"/>
    </row>
    <row r="1354" spans="1:16" ht="14.4" outlineLevel="1" x14ac:dyDescent="0.3">
      <c r="A1354" s="10"/>
      <c r="B1354" s="10"/>
      <c r="C1354" s="3"/>
      <c r="D1354" s="15"/>
      <c r="E1354" s="16"/>
      <c r="F1354" s="3"/>
    </row>
    <row r="1355" spans="1:16" ht="14.4" outlineLevel="1" x14ac:dyDescent="0.3">
      <c r="A1355" s="18"/>
      <c r="B1355" s="3"/>
      <c r="C1355" s="3"/>
      <c r="D1355" s="3"/>
      <c r="E1355" s="3"/>
      <c r="F1355" s="3"/>
    </row>
    <row r="1356" spans="1:16" ht="11.25" customHeight="1" outlineLevel="1" x14ac:dyDescent="0.2">
      <c r="A1356" s="441" t="s">
        <v>906</v>
      </c>
      <c r="B1356" s="441" t="s">
        <v>907</v>
      </c>
      <c r="C1356" s="441" t="s">
        <v>908</v>
      </c>
      <c r="D1356" s="441" t="s">
        <v>909</v>
      </c>
      <c r="E1356" s="441" t="s">
        <v>910</v>
      </c>
      <c r="F1356" s="441" t="s">
        <v>911</v>
      </c>
    </row>
    <row r="1357" spans="1:16" ht="11.25" customHeight="1" outlineLevel="1" x14ac:dyDescent="0.2">
      <c r="A1357" s="442"/>
      <c r="B1357" s="442"/>
      <c r="C1357" s="442"/>
      <c r="D1357" s="442"/>
      <c r="E1357" s="442"/>
      <c r="F1357" s="442"/>
    </row>
    <row r="1358" spans="1:16" ht="11.4" outlineLevel="1" x14ac:dyDescent="0.2">
      <c r="A1358" s="19">
        <v>1</v>
      </c>
      <c r="B1358" s="19">
        <v>2</v>
      </c>
      <c r="C1358" s="429">
        <v>3</v>
      </c>
      <c r="D1358" s="430"/>
      <c r="E1358" s="431"/>
      <c r="F1358" s="19">
        <v>4</v>
      </c>
    </row>
    <row r="1359" spans="1:16" ht="12.75" customHeight="1" outlineLevel="1" x14ac:dyDescent="0.2">
      <c r="A1359" s="432" t="s">
        <v>1458</v>
      </c>
      <c r="B1359" s="433"/>
      <c r="C1359" s="433"/>
      <c r="D1359" s="433"/>
      <c r="E1359" s="433"/>
      <c r="F1359" s="434"/>
    </row>
    <row r="1360" spans="1:16" ht="11.4" outlineLevel="1" x14ac:dyDescent="0.2">
      <c r="A1360" s="443" t="s">
        <v>1459</v>
      </c>
      <c r="B1360" s="444"/>
      <c r="C1360" s="444"/>
      <c r="D1360" s="444"/>
      <c r="E1360" s="444"/>
      <c r="F1360" s="445"/>
    </row>
    <row r="1361" spans="1:6" ht="22.5" customHeight="1" outlineLevel="1" x14ac:dyDescent="0.2">
      <c r="A1361" s="21">
        <v>1</v>
      </c>
      <c r="B1361" s="22" t="s">
        <v>1460</v>
      </c>
      <c r="C1361" s="23" t="s">
        <v>1461</v>
      </c>
      <c r="D1361" s="30">
        <v>4.01</v>
      </c>
      <c r="E1361" s="25">
        <v>465.1</v>
      </c>
      <c r="F1361" s="25">
        <v>77201.08</v>
      </c>
    </row>
    <row r="1362" spans="1:6" outlineLevel="1" x14ac:dyDescent="0.2">
      <c r="A1362" s="26"/>
      <c r="B1362" s="27"/>
      <c r="C1362" s="28" t="s">
        <v>1462</v>
      </c>
      <c r="D1362" s="28"/>
      <c r="E1362" s="28"/>
      <c r="F1362" s="29">
        <v>85216.33</v>
      </c>
    </row>
    <row r="1363" spans="1:6" outlineLevel="1" x14ac:dyDescent="0.2">
      <c r="A1363" s="26"/>
      <c r="B1363" s="27"/>
      <c r="C1363" s="28" t="s">
        <v>1463</v>
      </c>
      <c r="D1363" s="28"/>
      <c r="E1363" s="28"/>
      <c r="F1363" s="29">
        <v>49455.91</v>
      </c>
    </row>
    <row r="1364" spans="1:6" outlineLevel="1" x14ac:dyDescent="0.2">
      <c r="A1364" s="26"/>
      <c r="B1364" s="27"/>
      <c r="C1364" s="28" t="s">
        <v>917</v>
      </c>
      <c r="D1364" s="28"/>
      <c r="E1364" s="28"/>
      <c r="F1364" s="29">
        <v>211873.32</v>
      </c>
    </row>
    <row r="1365" spans="1:6" ht="22.5" customHeight="1" outlineLevel="1" x14ac:dyDescent="0.2">
      <c r="A1365" s="21">
        <v>2</v>
      </c>
      <c r="B1365" s="22" t="s">
        <v>1464</v>
      </c>
      <c r="C1365" s="23" t="s">
        <v>1465</v>
      </c>
      <c r="D1365" s="30">
        <v>8.18</v>
      </c>
      <c r="E1365" s="25">
        <v>665.7</v>
      </c>
      <c r="F1365" s="25">
        <v>42801.05</v>
      </c>
    </row>
    <row r="1366" spans="1:6" ht="33.75" customHeight="1" outlineLevel="1" x14ac:dyDescent="0.2">
      <c r="A1366" s="21">
        <v>3</v>
      </c>
      <c r="B1366" s="22" t="s">
        <v>1466</v>
      </c>
      <c r="C1366" s="23" t="s">
        <v>1467</v>
      </c>
      <c r="D1366" s="30">
        <v>4.01</v>
      </c>
      <c r="E1366" s="25">
        <v>241.1</v>
      </c>
      <c r="F1366" s="25">
        <v>27236.97</v>
      </c>
    </row>
    <row r="1367" spans="1:6" outlineLevel="1" x14ac:dyDescent="0.2">
      <c r="A1367" s="26"/>
      <c r="B1367" s="27"/>
      <c r="C1367" s="28" t="s">
        <v>1468</v>
      </c>
      <c r="D1367" s="28"/>
      <c r="E1367" s="28"/>
      <c r="F1367" s="29">
        <v>27391.27</v>
      </c>
    </row>
    <row r="1368" spans="1:6" outlineLevel="1" x14ac:dyDescent="0.2">
      <c r="A1368" s="26"/>
      <c r="B1368" s="27"/>
      <c r="C1368" s="28" t="s">
        <v>1469</v>
      </c>
      <c r="D1368" s="28"/>
      <c r="E1368" s="28"/>
      <c r="F1368" s="29">
        <v>15896.72</v>
      </c>
    </row>
    <row r="1369" spans="1:6" outlineLevel="1" x14ac:dyDescent="0.2">
      <c r="A1369" s="26"/>
      <c r="B1369" s="27"/>
      <c r="C1369" s="28" t="s">
        <v>917</v>
      </c>
      <c r="D1369" s="28"/>
      <c r="E1369" s="28"/>
      <c r="F1369" s="29">
        <v>70524.960000000006</v>
      </c>
    </row>
    <row r="1370" spans="1:6" ht="22.5" customHeight="1" outlineLevel="1" x14ac:dyDescent="0.2">
      <c r="A1370" s="21">
        <v>4</v>
      </c>
      <c r="B1370" s="22" t="s">
        <v>1464</v>
      </c>
      <c r="C1370" s="23" t="s">
        <v>1465</v>
      </c>
      <c r="D1370" s="30">
        <v>30.68</v>
      </c>
      <c r="E1370" s="25">
        <v>665.7</v>
      </c>
      <c r="F1370" s="25">
        <v>160530.09</v>
      </c>
    </row>
    <row r="1371" spans="1:6" ht="22.5" customHeight="1" outlineLevel="1" x14ac:dyDescent="0.2">
      <c r="A1371" s="21">
        <v>5</v>
      </c>
      <c r="B1371" s="22" t="s">
        <v>1389</v>
      </c>
      <c r="C1371" s="23" t="s">
        <v>1390</v>
      </c>
      <c r="D1371" s="24">
        <v>1.2430000000000001</v>
      </c>
      <c r="E1371" s="25">
        <v>473.11</v>
      </c>
      <c r="F1371" s="25">
        <v>11794.07</v>
      </c>
    </row>
    <row r="1372" spans="1:6" outlineLevel="1" x14ac:dyDescent="0.2">
      <c r="A1372" s="26"/>
      <c r="B1372" s="27"/>
      <c r="C1372" s="28" t="s">
        <v>1470</v>
      </c>
      <c r="D1372" s="28"/>
      <c r="E1372" s="28"/>
      <c r="F1372" s="29">
        <v>8504.07</v>
      </c>
    </row>
    <row r="1373" spans="1:6" outlineLevel="1" x14ac:dyDescent="0.2">
      <c r="A1373" s="26"/>
      <c r="B1373" s="27"/>
      <c r="C1373" s="28" t="s">
        <v>1471</v>
      </c>
      <c r="D1373" s="28"/>
      <c r="E1373" s="28"/>
      <c r="F1373" s="29">
        <v>4835.6499999999996</v>
      </c>
    </row>
    <row r="1374" spans="1:6" outlineLevel="1" x14ac:dyDescent="0.2">
      <c r="A1374" s="26"/>
      <c r="B1374" s="27"/>
      <c r="C1374" s="28" t="s">
        <v>917</v>
      </c>
      <c r="D1374" s="28"/>
      <c r="E1374" s="28"/>
      <c r="F1374" s="29">
        <v>25133.79</v>
      </c>
    </row>
    <row r="1375" spans="1:6" ht="45" customHeight="1" outlineLevel="1" x14ac:dyDescent="0.2">
      <c r="A1375" s="21">
        <v>6</v>
      </c>
      <c r="B1375" s="22" t="s">
        <v>944</v>
      </c>
      <c r="C1375" s="23" t="s">
        <v>945</v>
      </c>
      <c r="D1375" s="24">
        <v>1.2430000000000001</v>
      </c>
      <c r="E1375" s="25">
        <v>8817.17</v>
      </c>
      <c r="F1375" s="25">
        <v>213276.59</v>
      </c>
    </row>
    <row r="1376" spans="1:6" ht="33.75" customHeight="1" outlineLevel="1" x14ac:dyDescent="0.2">
      <c r="A1376" s="21">
        <v>7</v>
      </c>
      <c r="B1376" s="22" t="s">
        <v>1472</v>
      </c>
      <c r="C1376" s="23" t="s">
        <v>1473</v>
      </c>
      <c r="D1376" s="30">
        <v>4.01</v>
      </c>
      <c r="E1376" s="25">
        <v>29630.76</v>
      </c>
      <c r="F1376" s="25">
        <v>1067130.06</v>
      </c>
    </row>
    <row r="1377" spans="1:6" outlineLevel="1" x14ac:dyDescent="0.2">
      <c r="A1377" s="26"/>
      <c r="B1377" s="27"/>
      <c r="C1377" s="28" t="s">
        <v>1474</v>
      </c>
      <c r="D1377" s="28"/>
      <c r="E1377" s="28"/>
      <c r="F1377" s="29">
        <v>139193.57999999999</v>
      </c>
    </row>
    <row r="1378" spans="1:6" outlineLevel="1" x14ac:dyDescent="0.2">
      <c r="A1378" s="26"/>
      <c r="B1378" s="27"/>
      <c r="C1378" s="28" t="s">
        <v>1475</v>
      </c>
      <c r="D1378" s="28"/>
      <c r="E1378" s="28"/>
      <c r="F1378" s="29">
        <v>80781.990000000005</v>
      </c>
    </row>
    <row r="1379" spans="1:6" outlineLevel="1" x14ac:dyDescent="0.2">
      <c r="A1379" s="26"/>
      <c r="B1379" s="27"/>
      <c r="C1379" s="28" t="s">
        <v>917</v>
      </c>
      <c r="D1379" s="28"/>
      <c r="E1379" s="28"/>
      <c r="F1379" s="29">
        <v>1287105.6299999999</v>
      </c>
    </row>
    <row r="1380" spans="1:6" ht="33.75" customHeight="1" outlineLevel="1" x14ac:dyDescent="0.2">
      <c r="A1380" s="21">
        <v>8</v>
      </c>
      <c r="B1380" s="22" t="s">
        <v>1476</v>
      </c>
      <c r="C1380" s="23" t="s">
        <v>1477</v>
      </c>
      <c r="D1380" s="30">
        <v>-2293.7199999999998</v>
      </c>
      <c r="E1380" s="25">
        <v>50.19</v>
      </c>
      <c r="F1380" s="25">
        <v>-931335.42</v>
      </c>
    </row>
    <row r="1381" spans="1:6" ht="45" customHeight="1" outlineLevel="1" x14ac:dyDescent="0.2">
      <c r="A1381" s="21">
        <v>9</v>
      </c>
      <c r="B1381" s="22" t="s">
        <v>1478</v>
      </c>
      <c r="C1381" s="23" t="s">
        <v>1479</v>
      </c>
      <c r="D1381" s="30">
        <v>4.01</v>
      </c>
      <c r="E1381" s="25">
        <v>7289.2</v>
      </c>
      <c r="F1381" s="25">
        <v>251265.36</v>
      </c>
    </row>
    <row r="1382" spans="1:6" outlineLevel="1" x14ac:dyDescent="0.2">
      <c r="A1382" s="26"/>
      <c r="B1382" s="27"/>
      <c r="C1382" s="28" t="s">
        <v>1480</v>
      </c>
      <c r="D1382" s="28"/>
      <c r="E1382" s="28"/>
      <c r="F1382" s="29">
        <v>20333.14</v>
      </c>
    </row>
    <row r="1383" spans="1:6" outlineLevel="1" x14ac:dyDescent="0.2">
      <c r="A1383" s="26"/>
      <c r="B1383" s="27"/>
      <c r="C1383" s="28" t="s">
        <v>1481</v>
      </c>
      <c r="D1383" s="28"/>
      <c r="E1383" s="28"/>
      <c r="F1383" s="29">
        <v>11800.48</v>
      </c>
    </row>
    <row r="1384" spans="1:6" outlineLevel="1" x14ac:dyDescent="0.2">
      <c r="A1384" s="26"/>
      <c r="B1384" s="27"/>
      <c r="C1384" s="28" t="s">
        <v>917</v>
      </c>
      <c r="D1384" s="28"/>
      <c r="E1384" s="28"/>
      <c r="F1384" s="29">
        <v>283398.98</v>
      </c>
    </row>
    <row r="1385" spans="1:6" ht="33.75" customHeight="1" outlineLevel="1" x14ac:dyDescent="0.2">
      <c r="A1385" s="21">
        <v>10</v>
      </c>
      <c r="B1385" s="22" t="s">
        <v>1476</v>
      </c>
      <c r="C1385" s="23" t="s">
        <v>1477</v>
      </c>
      <c r="D1385" s="30">
        <v>-573.42999999999995</v>
      </c>
      <c r="E1385" s="25">
        <v>50.19</v>
      </c>
      <c r="F1385" s="25">
        <v>-232833.85</v>
      </c>
    </row>
    <row r="1386" spans="1:6" ht="22.5" customHeight="1" outlineLevel="1" x14ac:dyDescent="0.2">
      <c r="A1386" s="21">
        <v>11</v>
      </c>
      <c r="B1386" s="22" t="s">
        <v>1377</v>
      </c>
      <c r="C1386" s="23" t="s">
        <v>1482</v>
      </c>
      <c r="D1386" s="30">
        <v>3869.65</v>
      </c>
      <c r="E1386" s="25">
        <v>51.97</v>
      </c>
      <c r="F1386" s="25">
        <v>1687344.1</v>
      </c>
    </row>
    <row r="1387" spans="1:6" ht="11.4" outlineLevel="1" x14ac:dyDescent="0.2">
      <c r="A1387" s="443" t="s">
        <v>1483</v>
      </c>
      <c r="B1387" s="444"/>
      <c r="C1387" s="444"/>
      <c r="D1387" s="444"/>
      <c r="E1387" s="444"/>
      <c r="F1387" s="445"/>
    </row>
    <row r="1388" spans="1:6" ht="22.5" customHeight="1" outlineLevel="1" x14ac:dyDescent="0.2">
      <c r="A1388" s="21">
        <v>12</v>
      </c>
      <c r="B1388" s="22" t="s">
        <v>1460</v>
      </c>
      <c r="C1388" s="23" t="s">
        <v>1461</v>
      </c>
      <c r="D1388" s="24">
        <v>17.347999999999999</v>
      </c>
      <c r="E1388" s="25">
        <v>465.1</v>
      </c>
      <c r="F1388" s="25">
        <v>333986.11</v>
      </c>
    </row>
    <row r="1389" spans="1:6" outlineLevel="1" x14ac:dyDescent="0.2">
      <c r="A1389" s="26"/>
      <c r="B1389" s="27"/>
      <c r="C1389" s="28" t="s">
        <v>1484</v>
      </c>
      <c r="D1389" s="28"/>
      <c r="E1389" s="28"/>
      <c r="F1389" s="29">
        <v>368661.57</v>
      </c>
    </row>
    <row r="1390" spans="1:6" outlineLevel="1" x14ac:dyDescent="0.2">
      <c r="A1390" s="26"/>
      <c r="B1390" s="27"/>
      <c r="C1390" s="28" t="s">
        <v>1485</v>
      </c>
      <c r="D1390" s="28"/>
      <c r="E1390" s="28"/>
      <c r="F1390" s="29">
        <v>213955.38</v>
      </c>
    </row>
    <row r="1391" spans="1:6" outlineLevel="1" x14ac:dyDescent="0.2">
      <c r="A1391" s="26"/>
      <c r="B1391" s="27"/>
      <c r="C1391" s="28" t="s">
        <v>917</v>
      </c>
      <c r="D1391" s="28"/>
      <c r="E1391" s="28"/>
      <c r="F1391" s="29">
        <v>916603.06</v>
      </c>
    </row>
    <row r="1392" spans="1:6" ht="22.5" customHeight="1" outlineLevel="1" x14ac:dyDescent="0.2">
      <c r="A1392" s="21">
        <v>13</v>
      </c>
      <c r="B1392" s="22" t="s">
        <v>1464</v>
      </c>
      <c r="C1392" s="23" t="s">
        <v>1465</v>
      </c>
      <c r="D1392" s="30">
        <v>35.39</v>
      </c>
      <c r="E1392" s="25">
        <v>665.7</v>
      </c>
      <c r="F1392" s="25">
        <v>185174.71</v>
      </c>
    </row>
    <row r="1393" spans="1:6" ht="33.75" customHeight="1" outlineLevel="1" x14ac:dyDescent="0.2">
      <c r="A1393" s="21">
        <v>14</v>
      </c>
      <c r="B1393" s="22" t="s">
        <v>1466</v>
      </c>
      <c r="C1393" s="23" t="s">
        <v>1486</v>
      </c>
      <c r="D1393" s="24">
        <v>17.347999999999999</v>
      </c>
      <c r="E1393" s="25">
        <v>241.1</v>
      </c>
      <c r="F1393" s="25">
        <v>117832.14</v>
      </c>
    </row>
    <row r="1394" spans="1:6" outlineLevel="1" x14ac:dyDescent="0.2">
      <c r="A1394" s="26"/>
      <c r="B1394" s="27"/>
      <c r="C1394" s="28" t="s">
        <v>1487</v>
      </c>
      <c r="D1394" s="28"/>
      <c r="E1394" s="28"/>
      <c r="F1394" s="29">
        <v>118499.66</v>
      </c>
    </row>
    <row r="1395" spans="1:6" outlineLevel="1" x14ac:dyDescent="0.2">
      <c r="A1395" s="26"/>
      <c r="B1395" s="27"/>
      <c r="C1395" s="28" t="s">
        <v>1488</v>
      </c>
      <c r="D1395" s="28"/>
      <c r="E1395" s="28"/>
      <c r="F1395" s="29">
        <v>68772.13</v>
      </c>
    </row>
    <row r="1396" spans="1:6" outlineLevel="1" x14ac:dyDescent="0.2">
      <c r="A1396" s="26"/>
      <c r="B1396" s="27"/>
      <c r="C1396" s="28" t="s">
        <v>917</v>
      </c>
      <c r="D1396" s="28"/>
      <c r="E1396" s="28"/>
      <c r="F1396" s="29">
        <v>305103.93</v>
      </c>
    </row>
    <row r="1397" spans="1:6" ht="22.5" customHeight="1" outlineLevel="1" x14ac:dyDescent="0.2">
      <c r="A1397" s="21">
        <v>15</v>
      </c>
      <c r="B1397" s="22" t="s">
        <v>1464</v>
      </c>
      <c r="C1397" s="23" t="s">
        <v>1465</v>
      </c>
      <c r="D1397" s="33">
        <v>132.7122</v>
      </c>
      <c r="E1397" s="25">
        <v>665.7</v>
      </c>
      <c r="F1397" s="25">
        <v>694403.58</v>
      </c>
    </row>
    <row r="1398" spans="1:6" ht="22.5" customHeight="1" outlineLevel="1" x14ac:dyDescent="0.2">
      <c r="A1398" s="21">
        <v>16</v>
      </c>
      <c r="B1398" s="22" t="s">
        <v>1389</v>
      </c>
      <c r="C1398" s="23" t="s">
        <v>1390</v>
      </c>
      <c r="D1398" s="24">
        <v>5.3780000000000001</v>
      </c>
      <c r="E1398" s="25">
        <v>473.11</v>
      </c>
      <c r="F1398" s="25">
        <v>51028.58</v>
      </c>
    </row>
    <row r="1399" spans="1:6" outlineLevel="1" x14ac:dyDescent="0.2">
      <c r="A1399" s="26"/>
      <c r="B1399" s="27"/>
      <c r="C1399" s="28" t="s">
        <v>1489</v>
      </c>
      <c r="D1399" s="28"/>
      <c r="E1399" s="28"/>
      <c r="F1399" s="29">
        <v>36793.94</v>
      </c>
    </row>
    <row r="1400" spans="1:6" outlineLevel="1" x14ac:dyDescent="0.2">
      <c r="A1400" s="26"/>
      <c r="B1400" s="27"/>
      <c r="C1400" s="28" t="s">
        <v>1490</v>
      </c>
      <c r="D1400" s="28"/>
      <c r="E1400" s="28"/>
      <c r="F1400" s="29">
        <v>20922.04</v>
      </c>
    </row>
    <row r="1401" spans="1:6" outlineLevel="1" x14ac:dyDescent="0.2">
      <c r="A1401" s="26"/>
      <c r="B1401" s="27"/>
      <c r="C1401" s="28" t="s">
        <v>917</v>
      </c>
      <c r="D1401" s="28"/>
      <c r="E1401" s="28"/>
      <c r="F1401" s="29">
        <v>108744.56</v>
      </c>
    </row>
    <row r="1402" spans="1:6" ht="45" customHeight="1" outlineLevel="1" x14ac:dyDescent="0.2">
      <c r="A1402" s="21">
        <v>17</v>
      </c>
      <c r="B1402" s="22" t="s">
        <v>944</v>
      </c>
      <c r="C1402" s="23" t="s">
        <v>945</v>
      </c>
      <c r="D1402" s="24">
        <v>5.3780000000000001</v>
      </c>
      <c r="E1402" s="25">
        <v>8817.17</v>
      </c>
      <c r="F1402" s="25">
        <v>922768.69</v>
      </c>
    </row>
    <row r="1403" spans="1:6" ht="33.75" customHeight="1" outlineLevel="1" x14ac:dyDescent="0.2">
      <c r="A1403" s="21">
        <v>18</v>
      </c>
      <c r="B1403" s="22" t="s">
        <v>1472</v>
      </c>
      <c r="C1403" s="23" t="s">
        <v>1473</v>
      </c>
      <c r="D1403" s="24">
        <v>17.347999999999999</v>
      </c>
      <c r="E1403" s="25">
        <v>29630.76</v>
      </c>
      <c r="F1403" s="25">
        <v>4616601.58</v>
      </c>
    </row>
    <row r="1404" spans="1:6" outlineLevel="1" x14ac:dyDescent="0.2">
      <c r="A1404" s="26"/>
      <c r="B1404" s="27"/>
      <c r="C1404" s="28" t="s">
        <v>1491</v>
      </c>
      <c r="D1404" s="28"/>
      <c r="E1404" s="28"/>
      <c r="F1404" s="29">
        <v>602177.09</v>
      </c>
    </row>
    <row r="1405" spans="1:6" outlineLevel="1" x14ac:dyDescent="0.2">
      <c r="A1405" s="26"/>
      <c r="B1405" s="27"/>
      <c r="C1405" s="28" t="s">
        <v>1492</v>
      </c>
      <c r="D1405" s="28"/>
      <c r="E1405" s="28"/>
      <c r="F1405" s="29">
        <v>349477.78</v>
      </c>
    </row>
    <row r="1406" spans="1:6" outlineLevel="1" x14ac:dyDescent="0.2">
      <c r="A1406" s="26"/>
      <c r="B1406" s="27"/>
      <c r="C1406" s="28" t="s">
        <v>917</v>
      </c>
      <c r="D1406" s="28"/>
      <c r="E1406" s="28"/>
      <c r="F1406" s="29">
        <v>5568256.4500000002</v>
      </c>
    </row>
    <row r="1407" spans="1:6" ht="33.75" customHeight="1" outlineLevel="1" x14ac:dyDescent="0.2">
      <c r="A1407" s="21">
        <v>19</v>
      </c>
      <c r="B1407" s="22" t="s">
        <v>1476</v>
      </c>
      <c r="C1407" s="23" t="s">
        <v>1477</v>
      </c>
      <c r="D1407" s="24">
        <v>-9923.0560000000005</v>
      </c>
      <c r="E1407" s="25">
        <v>50.19</v>
      </c>
      <c r="F1407" s="25">
        <v>-4029128.88</v>
      </c>
    </row>
    <row r="1408" spans="1:6" ht="45" customHeight="1" outlineLevel="1" x14ac:dyDescent="0.2">
      <c r="A1408" s="21">
        <v>20</v>
      </c>
      <c r="B1408" s="22" t="s">
        <v>1478</v>
      </c>
      <c r="C1408" s="23" t="s">
        <v>1493</v>
      </c>
      <c r="D1408" s="24">
        <v>17.347999999999999</v>
      </c>
      <c r="E1408" s="25">
        <v>7289.2</v>
      </c>
      <c r="F1408" s="25">
        <v>1087020.32</v>
      </c>
    </row>
    <row r="1409" spans="1:6" outlineLevel="1" x14ac:dyDescent="0.2">
      <c r="A1409" s="26"/>
      <c r="B1409" s="27"/>
      <c r="C1409" s="28" t="s">
        <v>1494</v>
      </c>
      <c r="D1409" s="28"/>
      <c r="E1409" s="28"/>
      <c r="F1409" s="29">
        <v>87964.92</v>
      </c>
    </row>
    <row r="1410" spans="1:6" outlineLevel="1" x14ac:dyDescent="0.2">
      <c r="A1410" s="26"/>
      <c r="B1410" s="27"/>
      <c r="C1410" s="28" t="s">
        <v>1495</v>
      </c>
      <c r="D1410" s="28"/>
      <c r="E1410" s="28"/>
      <c r="F1410" s="29">
        <v>51051.07</v>
      </c>
    </row>
    <row r="1411" spans="1:6" outlineLevel="1" x14ac:dyDescent="0.2">
      <c r="A1411" s="26"/>
      <c r="B1411" s="27"/>
      <c r="C1411" s="28" t="s">
        <v>917</v>
      </c>
      <c r="D1411" s="28"/>
      <c r="E1411" s="28"/>
      <c r="F1411" s="29">
        <v>1226036.31</v>
      </c>
    </row>
    <row r="1412" spans="1:6" ht="33.75" customHeight="1" outlineLevel="1" x14ac:dyDescent="0.2">
      <c r="A1412" s="21">
        <v>21</v>
      </c>
      <c r="B1412" s="22" t="s">
        <v>1476</v>
      </c>
      <c r="C1412" s="23" t="s">
        <v>1477</v>
      </c>
      <c r="D1412" s="24">
        <v>-2480.7640000000001</v>
      </c>
      <c r="E1412" s="25">
        <v>50.19</v>
      </c>
      <c r="F1412" s="25">
        <v>-1007282.22</v>
      </c>
    </row>
    <row r="1413" spans="1:6" ht="22.5" customHeight="1" outlineLevel="1" x14ac:dyDescent="0.2">
      <c r="A1413" s="21">
        <v>22</v>
      </c>
      <c r="B1413" s="22" t="s">
        <v>1377</v>
      </c>
      <c r="C1413" s="23" t="s">
        <v>1482</v>
      </c>
      <c r="D1413" s="30">
        <v>16740.82</v>
      </c>
      <c r="E1413" s="25">
        <v>51.97</v>
      </c>
      <c r="F1413" s="25">
        <v>7299761.9699999997</v>
      </c>
    </row>
    <row r="1414" spans="1:6" ht="11.4" outlineLevel="1" x14ac:dyDescent="0.2">
      <c r="A1414" s="443" t="s">
        <v>1496</v>
      </c>
      <c r="B1414" s="444"/>
      <c r="C1414" s="444"/>
      <c r="D1414" s="444"/>
      <c r="E1414" s="444"/>
      <c r="F1414" s="445"/>
    </row>
    <row r="1415" spans="1:6" ht="22.5" customHeight="1" outlineLevel="1" x14ac:dyDescent="0.2">
      <c r="A1415" s="21">
        <v>23</v>
      </c>
      <c r="B1415" s="22" t="s">
        <v>1460</v>
      </c>
      <c r="C1415" s="23" t="s">
        <v>1461</v>
      </c>
      <c r="D1415" s="24">
        <v>0.77300000000000002</v>
      </c>
      <c r="E1415" s="25">
        <v>465.1</v>
      </c>
      <c r="F1415" s="25">
        <v>14881.9</v>
      </c>
    </row>
    <row r="1416" spans="1:6" outlineLevel="1" x14ac:dyDescent="0.2">
      <c r="A1416" s="26"/>
      <c r="B1416" s="27"/>
      <c r="C1416" s="28" t="s">
        <v>1497</v>
      </c>
      <c r="D1416" s="28"/>
      <c r="E1416" s="28"/>
      <c r="F1416" s="29">
        <v>16426.98</v>
      </c>
    </row>
    <row r="1417" spans="1:6" outlineLevel="1" x14ac:dyDescent="0.2">
      <c r="A1417" s="26"/>
      <c r="B1417" s="27"/>
      <c r="C1417" s="28" t="s">
        <v>1498</v>
      </c>
      <c r="D1417" s="28"/>
      <c r="E1417" s="28"/>
      <c r="F1417" s="29">
        <v>9533.52</v>
      </c>
    </row>
    <row r="1418" spans="1:6" outlineLevel="1" x14ac:dyDescent="0.2">
      <c r="A1418" s="26"/>
      <c r="B1418" s="27"/>
      <c r="C1418" s="28" t="s">
        <v>917</v>
      </c>
      <c r="D1418" s="28"/>
      <c r="E1418" s="28"/>
      <c r="F1418" s="29">
        <v>40842.400000000001</v>
      </c>
    </row>
    <row r="1419" spans="1:6" ht="22.5" customHeight="1" outlineLevel="1" x14ac:dyDescent="0.2">
      <c r="A1419" s="21">
        <v>24</v>
      </c>
      <c r="B1419" s="22" t="s">
        <v>1464</v>
      </c>
      <c r="C1419" s="23" t="s">
        <v>1465</v>
      </c>
      <c r="D1419" s="30">
        <v>1.58</v>
      </c>
      <c r="E1419" s="25">
        <v>665.7</v>
      </c>
      <c r="F1419" s="25">
        <v>8267.2000000000007</v>
      </c>
    </row>
    <row r="1420" spans="1:6" ht="33.75" customHeight="1" outlineLevel="1" x14ac:dyDescent="0.2">
      <c r="A1420" s="21">
        <v>25</v>
      </c>
      <c r="B1420" s="22" t="s">
        <v>1466</v>
      </c>
      <c r="C1420" s="23" t="s">
        <v>1486</v>
      </c>
      <c r="D1420" s="24">
        <v>0.77300000000000002</v>
      </c>
      <c r="E1420" s="25">
        <v>241.1</v>
      </c>
      <c r="F1420" s="25">
        <v>5250.42</v>
      </c>
    </row>
    <row r="1421" spans="1:6" outlineLevel="1" x14ac:dyDescent="0.2">
      <c r="A1421" s="26"/>
      <c r="B1421" s="27"/>
      <c r="C1421" s="28" t="s">
        <v>1499</v>
      </c>
      <c r="D1421" s="28"/>
      <c r="E1421" s="28"/>
      <c r="F1421" s="29">
        <v>5280.16</v>
      </c>
    </row>
    <row r="1422" spans="1:6" outlineLevel="1" x14ac:dyDescent="0.2">
      <c r="A1422" s="26"/>
      <c r="B1422" s="27"/>
      <c r="C1422" s="28" t="s">
        <v>1500</v>
      </c>
      <c r="D1422" s="28"/>
      <c r="E1422" s="28"/>
      <c r="F1422" s="29">
        <v>3064.38</v>
      </c>
    </row>
    <row r="1423" spans="1:6" outlineLevel="1" x14ac:dyDescent="0.2">
      <c r="A1423" s="26"/>
      <c r="B1423" s="27"/>
      <c r="C1423" s="28" t="s">
        <v>917</v>
      </c>
      <c r="D1423" s="28"/>
      <c r="E1423" s="28"/>
      <c r="F1423" s="29">
        <v>13594.96</v>
      </c>
    </row>
    <row r="1424" spans="1:6" ht="22.5" customHeight="1" outlineLevel="1" x14ac:dyDescent="0.2">
      <c r="A1424" s="21">
        <v>26</v>
      </c>
      <c r="B1424" s="22" t="s">
        <v>1464</v>
      </c>
      <c r="C1424" s="23" t="s">
        <v>1465</v>
      </c>
      <c r="D1424" s="30">
        <v>5.91</v>
      </c>
      <c r="E1424" s="25">
        <v>665.7</v>
      </c>
      <c r="F1424" s="25">
        <v>30923.5</v>
      </c>
    </row>
    <row r="1425" spans="1:6" ht="22.5" customHeight="1" outlineLevel="1" x14ac:dyDescent="0.2">
      <c r="A1425" s="21">
        <v>27</v>
      </c>
      <c r="B1425" s="22" t="s">
        <v>1389</v>
      </c>
      <c r="C1425" s="23" t="s">
        <v>1390</v>
      </c>
      <c r="D1425" s="30">
        <v>0.24</v>
      </c>
      <c r="E1425" s="25">
        <v>473.11</v>
      </c>
      <c r="F1425" s="25">
        <v>2277.21</v>
      </c>
    </row>
    <row r="1426" spans="1:6" outlineLevel="1" x14ac:dyDescent="0.2">
      <c r="A1426" s="26"/>
      <c r="B1426" s="27"/>
      <c r="C1426" s="28" t="s">
        <v>1501</v>
      </c>
      <c r="D1426" s="28"/>
      <c r="E1426" s="28"/>
      <c r="F1426" s="29">
        <v>1641.98</v>
      </c>
    </row>
    <row r="1427" spans="1:6" outlineLevel="1" x14ac:dyDescent="0.2">
      <c r="A1427" s="26"/>
      <c r="B1427" s="27"/>
      <c r="C1427" s="28" t="s">
        <v>1502</v>
      </c>
      <c r="D1427" s="28"/>
      <c r="E1427" s="28"/>
      <c r="F1427" s="29">
        <v>933.67</v>
      </c>
    </row>
    <row r="1428" spans="1:6" outlineLevel="1" x14ac:dyDescent="0.2">
      <c r="A1428" s="26"/>
      <c r="B1428" s="27"/>
      <c r="C1428" s="28" t="s">
        <v>917</v>
      </c>
      <c r="D1428" s="28"/>
      <c r="E1428" s="28"/>
      <c r="F1428" s="29">
        <v>4852.8599999999997</v>
      </c>
    </row>
    <row r="1429" spans="1:6" ht="45" customHeight="1" outlineLevel="1" x14ac:dyDescent="0.2">
      <c r="A1429" s="21">
        <v>28</v>
      </c>
      <c r="B1429" s="22" t="s">
        <v>944</v>
      </c>
      <c r="C1429" s="23" t="s">
        <v>945</v>
      </c>
      <c r="D1429" s="30">
        <v>0.24</v>
      </c>
      <c r="E1429" s="25">
        <v>8817.17</v>
      </c>
      <c r="F1429" s="25">
        <v>41179.71</v>
      </c>
    </row>
    <row r="1430" spans="1:6" ht="33.75" customHeight="1" outlineLevel="1" x14ac:dyDescent="0.2">
      <c r="A1430" s="21">
        <v>29</v>
      </c>
      <c r="B1430" s="22" t="s">
        <v>1472</v>
      </c>
      <c r="C1430" s="23" t="s">
        <v>1473</v>
      </c>
      <c r="D1430" s="24">
        <v>0.77300000000000002</v>
      </c>
      <c r="E1430" s="25">
        <v>29630.76</v>
      </c>
      <c r="F1430" s="25">
        <v>205708.61</v>
      </c>
    </row>
    <row r="1431" spans="1:6" outlineLevel="1" x14ac:dyDescent="0.2">
      <c r="A1431" s="26"/>
      <c r="B1431" s="27"/>
      <c r="C1431" s="28" t="s">
        <v>1503</v>
      </c>
      <c r="D1431" s="28"/>
      <c r="E1431" s="28"/>
      <c r="F1431" s="29">
        <v>26832.09</v>
      </c>
    </row>
    <row r="1432" spans="1:6" outlineLevel="1" x14ac:dyDescent="0.2">
      <c r="A1432" s="26"/>
      <c r="B1432" s="27"/>
      <c r="C1432" s="28" t="s">
        <v>1504</v>
      </c>
      <c r="D1432" s="28"/>
      <c r="E1432" s="28"/>
      <c r="F1432" s="29">
        <v>15572.19</v>
      </c>
    </row>
    <row r="1433" spans="1:6" outlineLevel="1" x14ac:dyDescent="0.2">
      <c r="A1433" s="26"/>
      <c r="B1433" s="27"/>
      <c r="C1433" s="28" t="s">
        <v>917</v>
      </c>
      <c r="D1433" s="28"/>
      <c r="E1433" s="28"/>
      <c r="F1433" s="29">
        <v>248112.89</v>
      </c>
    </row>
    <row r="1434" spans="1:6" ht="33.75" customHeight="1" outlineLevel="1" x14ac:dyDescent="0.2">
      <c r="A1434" s="21">
        <v>30</v>
      </c>
      <c r="B1434" s="22" t="s">
        <v>1476</v>
      </c>
      <c r="C1434" s="23" t="s">
        <v>1477</v>
      </c>
      <c r="D1434" s="24">
        <v>-442.15600000000001</v>
      </c>
      <c r="E1434" s="25">
        <v>50.19</v>
      </c>
      <c r="F1434" s="25">
        <v>-179531.74</v>
      </c>
    </row>
    <row r="1435" spans="1:6" ht="45" customHeight="1" outlineLevel="1" x14ac:dyDescent="0.2">
      <c r="A1435" s="21">
        <v>31</v>
      </c>
      <c r="B1435" s="22" t="s">
        <v>1478</v>
      </c>
      <c r="C1435" s="23" t="s">
        <v>1505</v>
      </c>
      <c r="D1435" s="24">
        <v>0.77300000000000002</v>
      </c>
      <c r="E1435" s="25">
        <v>10933.8</v>
      </c>
      <c r="F1435" s="25">
        <v>72653.919999999998</v>
      </c>
    </row>
    <row r="1436" spans="1:6" outlineLevel="1" x14ac:dyDescent="0.2">
      <c r="A1436" s="26"/>
      <c r="B1436" s="27"/>
      <c r="C1436" s="28" t="s">
        <v>1506</v>
      </c>
      <c r="D1436" s="28"/>
      <c r="E1436" s="28"/>
      <c r="F1436" s="29">
        <v>5879.37</v>
      </c>
    </row>
    <row r="1437" spans="1:6" outlineLevel="1" x14ac:dyDescent="0.2">
      <c r="A1437" s="26"/>
      <c r="B1437" s="27"/>
      <c r="C1437" s="28" t="s">
        <v>1507</v>
      </c>
      <c r="D1437" s="28"/>
      <c r="E1437" s="28"/>
      <c r="F1437" s="29">
        <v>3412.14</v>
      </c>
    </row>
    <row r="1438" spans="1:6" outlineLevel="1" x14ac:dyDescent="0.2">
      <c r="A1438" s="26"/>
      <c r="B1438" s="27"/>
      <c r="C1438" s="28" t="s">
        <v>917</v>
      </c>
      <c r="D1438" s="28"/>
      <c r="E1438" s="28"/>
      <c r="F1438" s="29">
        <v>81945.429999999993</v>
      </c>
    </row>
    <row r="1439" spans="1:6" ht="33.75" customHeight="1" outlineLevel="1" x14ac:dyDescent="0.2">
      <c r="A1439" s="21">
        <v>32</v>
      </c>
      <c r="B1439" s="22" t="s">
        <v>1476</v>
      </c>
      <c r="C1439" s="23" t="s">
        <v>1477</v>
      </c>
      <c r="D1439" s="24">
        <v>-165.809</v>
      </c>
      <c r="E1439" s="25">
        <v>50.19</v>
      </c>
      <c r="F1439" s="25">
        <v>-67324.61</v>
      </c>
    </row>
    <row r="1440" spans="1:6" ht="22.5" customHeight="1" outlineLevel="1" x14ac:dyDescent="0.2">
      <c r="A1440" s="21">
        <v>33</v>
      </c>
      <c r="B1440" s="22" t="s">
        <v>1377</v>
      </c>
      <c r="C1440" s="23" t="s">
        <v>1482</v>
      </c>
      <c r="D1440" s="33">
        <v>820.53949999999998</v>
      </c>
      <c r="E1440" s="25">
        <v>51.97</v>
      </c>
      <c r="F1440" s="25">
        <v>357792.69</v>
      </c>
    </row>
    <row r="1441" spans="1:6" ht="11.4" outlineLevel="1" x14ac:dyDescent="0.2">
      <c r="A1441" s="443" t="s">
        <v>1508</v>
      </c>
      <c r="B1441" s="444"/>
      <c r="C1441" s="444"/>
      <c r="D1441" s="444"/>
      <c r="E1441" s="444"/>
      <c r="F1441" s="445"/>
    </row>
    <row r="1442" spans="1:6" ht="22.5" customHeight="1" outlineLevel="1" x14ac:dyDescent="0.2">
      <c r="A1442" s="21">
        <v>34</v>
      </c>
      <c r="B1442" s="22" t="s">
        <v>1460</v>
      </c>
      <c r="C1442" s="23" t="s">
        <v>1461</v>
      </c>
      <c r="D1442" s="24">
        <v>0.77500000000000002</v>
      </c>
      <c r="E1442" s="25">
        <v>465.1</v>
      </c>
      <c r="F1442" s="25">
        <v>14920.41</v>
      </c>
    </row>
    <row r="1443" spans="1:6" outlineLevel="1" x14ac:dyDescent="0.2">
      <c r="A1443" s="26"/>
      <c r="B1443" s="27"/>
      <c r="C1443" s="28" t="s">
        <v>1509</v>
      </c>
      <c r="D1443" s="28"/>
      <c r="E1443" s="28"/>
      <c r="F1443" s="29">
        <v>16469.5</v>
      </c>
    </row>
    <row r="1444" spans="1:6" outlineLevel="1" x14ac:dyDescent="0.2">
      <c r="A1444" s="26"/>
      <c r="B1444" s="27"/>
      <c r="C1444" s="28" t="s">
        <v>1510</v>
      </c>
      <c r="D1444" s="28"/>
      <c r="E1444" s="28"/>
      <c r="F1444" s="29">
        <v>9558.19</v>
      </c>
    </row>
    <row r="1445" spans="1:6" outlineLevel="1" x14ac:dyDescent="0.2">
      <c r="A1445" s="26"/>
      <c r="B1445" s="27"/>
      <c r="C1445" s="28" t="s">
        <v>917</v>
      </c>
      <c r="D1445" s="28"/>
      <c r="E1445" s="28"/>
      <c r="F1445" s="29">
        <v>40948.1</v>
      </c>
    </row>
    <row r="1446" spans="1:6" ht="22.5" customHeight="1" outlineLevel="1" x14ac:dyDescent="0.2">
      <c r="A1446" s="21">
        <v>35</v>
      </c>
      <c r="B1446" s="22" t="s">
        <v>1464</v>
      </c>
      <c r="C1446" s="23" t="s">
        <v>1465</v>
      </c>
      <c r="D1446" s="30">
        <v>1.58</v>
      </c>
      <c r="E1446" s="25">
        <v>665.7</v>
      </c>
      <c r="F1446" s="25">
        <v>8267.2000000000007</v>
      </c>
    </row>
    <row r="1447" spans="1:6" ht="33.75" customHeight="1" outlineLevel="1" x14ac:dyDescent="0.2">
      <c r="A1447" s="21">
        <v>36</v>
      </c>
      <c r="B1447" s="22" t="s">
        <v>1466</v>
      </c>
      <c r="C1447" s="23" t="s">
        <v>1486</v>
      </c>
      <c r="D1447" s="24">
        <v>0.77500000000000002</v>
      </c>
      <c r="E1447" s="25">
        <v>183.24</v>
      </c>
      <c r="F1447" s="25">
        <v>4000.64</v>
      </c>
    </row>
    <row r="1448" spans="1:6" outlineLevel="1" x14ac:dyDescent="0.2">
      <c r="A1448" s="26"/>
      <c r="B1448" s="27"/>
      <c r="C1448" s="28" t="s">
        <v>1511</v>
      </c>
      <c r="D1448" s="28"/>
      <c r="E1448" s="28"/>
      <c r="F1448" s="29">
        <v>4023.3</v>
      </c>
    </row>
    <row r="1449" spans="1:6" outlineLevel="1" x14ac:dyDescent="0.2">
      <c r="A1449" s="26"/>
      <c r="B1449" s="27"/>
      <c r="C1449" s="28" t="s">
        <v>1512</v>
      </c>
      <c r="D1449" s="28"/>
      <c r="E1449" s="28"/>
      <c r="F1449" s="29">
        <v>2334.9499999999998</v>
      </c>
    </row>
    <row r="1450" spans="1:6" outlineLevel="1" x14ac:dyDescent="0.2">
      <c r="A1450" s="26"/>
      <c r="B1450" s="27"/>
      <c r="C1450" s="28" t="s">
        <v>917</v>
      </c>
      <c r="D1450" s="28"/>
      <c r="E1450" s="28"/>
      <c r="F1450" s="29">
        <v>10358.89</v>
      </c>
    </row>
    <row r="1451" spans="1:6" ht="22.5" customHeight="1" outlineLevel="1" x14ac:dyDescent="0.2">
      <c r="A1451" s="21">
        <v>37</v>
      </c>
      <c r="B1451" s="22" t="s">
        <v>1464</v>
      </c>
      <c r="C1451" s="23" t="s">
        <v>1465</v>
      </c>
      <c r="D1451" s="24">
        <v>4.5060000000000002</v>
      </c>
      <c r="E1451" s="25">
        <v>665.7</v>
      </c>
      <c r="F1451" s="25">
        <v>23577.200000000001</v>
      </c>
    </row>
    <row r="1452" spans="1:6" ht="22.5" customHeight="1" outlineLevel="1" x14ac:dyDescent="0.2">
      <c r="A1452" s="21">
        <v>38</v>
      </c>
      <c r="B1452" s="22" t="s">
        <v>1389</v>
      </c>
      <c r="C1452" s="23" t="s">
        <v>1390</v>
      </c>
      <c r="D1452" s="30">
        <v>0.24</v>
      </c>
      <c r="E1452" s="25">
        <v>473.11</v>
      </c>
      <c r="F1452" s="25">
        <v>2277.21</v>
      </c>
    </row>
    <row r="1453" spans="1:6" outlineLevel="1" x14ac:dyDescent="0.2">
      <c r="A1453" s="26"/>
      <c r="B1453" s="27"/>
      <c r="C1453" s="28" t="s">
        <v>1501</v>
      </c>
      <c r="D1453" s="28"/>
      <c r="E1453" s="28"/>
      <c r="F1453" s="29">
        <v>1641.98</v>
      </c>
    </row>
    <row r="1454" spans="1:6" outlineLevel="1" x14ac:dyDescent="0.2">
      <c r="A1454" s="26"/>
      <c r="B1454" s="27"/>
      <c r="C1454" s="28" t="s">
        <v>1502</v>
      </c>
      <c r="D1454" s="28"/>
      <c r="E1454" s="28"/>
      <c r="F1454" s="29">
        <v>933.67</v>
      </c>
    </row>
    <row r="1455" spans="1:6" outlineLevel="1" x14ac:dyDescent="0.2">
      <c r="A1455" s="26"/>
      <c r="B1455" s="27"/>
      <c r="C1455" s="28" t="s">
        <v>917</v>
      </c>
      <c r="D1455" s="28"/>
      <c r="E1455" s="28"/>
      <c r="F1455" s="29">
        <v>4852.8599999999997</v>
      </c>
    </row>
    <row r="1456" spans="1:6" ht="45" customHeight="1" outlineLevel="1" x14ac:dyDescent="0.2">
      <c r="A1456" s="21">
        <v>39</v>
      </c>
      <c r="B1456" s="22" t="s">
        <v>944</v>
      </c>
      <c r="C1456" s="23" t="s">
        <v>945</v>
      </c>
      <c r="D1456" s="30">
        <v>0.24</v>
      </c>
      <c r="E1456" s="25">
        <v>8817.17</v>
      </c>
      <c r="F1456" s="25">
        <v>41179.71</v>
      </c>
    </row>
    <row r="1457" spans="1:6" ht="33.75" customHeight="1" outlineLevel="1" x14ac:dyDescent="0.2">
      <c r="A1457" s="21">
        <v>40</v>
      </c>
      <c r="B1457" s="22" t="s">
        <v>1472</v>
      </c>
      <c r="C1457" s="23" t="s">
        <v>1473</v>
      </c>
      <c r="D1457" s="24">
        <v>0.77500000000000002</v>
      </c>
      <c r="E1457" s="25">
        <v>29630.76</v>
      </c>
      <c r="F1457" s="25">
        <v>206240.85</v>
      </c>
    </row>
    <row r="1458" spans="1:6" outlineLevel="1" x14ac:dyDescent="0.2">
      <c r="A1458" s="26"/>
      <c r="B1458" s="27"/>
      <c r="C1458" s="28" t="s">
        <v>1513</v>
      </c>
      <c r="D1458" s="28"/>
      <c r="E1458" s="28"/>
      <c r="F1458" s="29">
        <v>26901.5</v>
      </c>
    </row>
    <row r="1459" spans="1:6" outlineLevel="1" x14ac:dyDescent="0.2">
      <c r="A1459" s="26"/>
      <c r="B1459" s="27"/>
      <c r="C1459" s="28" t="s">
        <v>1514</v>
      </c>
      <c r="D1459" s="28"/>
      <c r="E1459" s="28"/>
      <c r="F1459" s="29">
        <v>15612.48</v>
      </c>
    </row>
    <row r="1460" spans="1:6" outlineLevel="1" x14ac:dyDescent="0.2">
      <c r="A1460" s="26"/>
      <c r="B1460" s="27"/>
      <c r="C1460" s="28" t="s">
        <v>917</v>
      </c>
      <c r="D1460" s="28"/>
      <c r="E1460" s="28"/>
      <c r="F1460" s="29">
        <v>248754.83</v>
      </c>
    </row>
    <row r="1461" spans="1:6" ht="33.75" customHeight="1" outlineLevel="1" x14ac:dyDescent="0.2">
      <c r="A1461" s="21">
        <v>41</v>
      </c>
      <c r="B1461" s="22" t="s">
        <v>1476</v>
      </c>
      <c r="C1461" s="23" t="s">
        <v>1477</v>
      </c>
      <c r="D1461" s="32">
        <v>-443.3</v>
      </c>
      <c r="E1461" s="25">
        <v>50.19</v>
      </c>
      <c r="F1461" s="25">
        <v>-179996.25</v>
      </c>
    </row>
    <row r="1462" spans="1:6" ht="45" customHeight="1" outlineLevel="1" x14ac:dyDescent="0.2">
      <c r="A1462" s="21">
        <v>42</v>
      </c>
      <c r="B1462" s="22" t="s">
        <v>1478</v>
      </c>
      <c r="C1462" s="23" t="s">
        <v>1515</v>
      </c>
      <c r="D1462" s="24">
        <v>0.77500000000000002</v>
      </c>
      <c r="E1462" s="25">
        <v>14578.4</v>
      </c>
      <c r="F1462" s="25">
        <v>97122.53</v>
      </c>
    </row>
    <row r="1463" spans="1:6" outlineLevel="1" x14ac:dyDescent="0.2">
      <c r="A1463" s="26"/>
      <c r="B1463" s="27"/>
      <c r="C1463" s="28" t="s">
        <v>1516</v>
      </c>
      <c r="D1463" s="28"/>
      <c r="E1463" s="28"/>
      <c r="F1463" s="29">
        <v>7859.45</v>
      </c>
    </row>
    <row r="1464" spans="1:6" outlineLevel="1" x14ac:dyDescent="0.2">
      <c r="A1464" s="26"/>
      <c r="B1464" s="27"/>
      <c r="C1464" s="28" t="s">
        <v>1517</v>
      </c>
      <c r="D1464" s="28"/>
      <c r="E1464" s="28"/>
      <c r="F1464" s="29">
        <v>4561.29</v>
      </c>
    </row>
    <row r="1465" spans="1:6" outlineLevel="1" x14ac:dyDescent="0.2">
      <c r="A1465" s="26"/>
      <c r="B1465" s="27"/>
      <c r="C1465" s="28" t="s">
        <v>917</v>
      </c>
      <c r="D1465" s="28"/>
      <c r="E1465" s="28"/>
      <c r="F1465" s="29">
        <v>109543.27</v>
      </c>
    </row>
    <row r="1466" spans="1:6" ht="33.75" customHeight="1" outlineLevel="1" x14ac:dyDescent="0.2">
      <c r="A1466" s="21">
        <v>43</v>
      </c>
      <c r="B1466" s="22" t="s">
        <v>1476</v>
      </c>
      <c r="C1466" s="23" t="s">
        <v>1477</v>
      </c>
      <c r="D1466" s="30">
        <v>-221.65</v>
      </c>
      <c r="E1466" s="25">
        <v>50.19</v>
      </c>
      <c r="F1466" s="25">
        <v>-89998.12</v>
      </c>
    </row>
    <row r="1467" spans="1:6" ht="22.5" customHeight="1" outlineLevel="1" x14ac:dyDescent="0.2">
      <c r="A1467" s="21">
        <v>44</v>
      </c>
      <c r="B1467" s="22" t="s">
        <v>1377</v>
      </c>
      <c r="C1467" s="23" t="s">
        <v>1518</v>
      </c>
      <c r="D1467" s="30">
        <v>973.98</v>
      </c>
      <c r="E1467" s="25">
        <v>51.97</v>
      </c>
      <c r="F1467" s="25">
        <v>424699.76</v>
      </c>
    </row>
    <row r="1468" spans="1:6" ht="11.4" outlineLevel="1" x14ac:dyDescent="0.2">
      <c r="A1468" s="443" t="s">
        <v>1519</v>
      </c>
      <c r="B1468" s="444"/>
      <c r="C1468" s="444"/>
      <c r="D1468" s="444"/>
      <c r="E1468" s="444"/>
      <c r="F1468" s="445"/>
    </row>
    <row r="1469" spans="1:6" ht="22.5" customHeight="1" outlineLevel="1" x14ac:dyDescent="0.2">
      <c r="A1469" s="21">
        <v>45</v>
      </c>
      <c r="B1469" s="22" t="s">
        <v>1460</v>
      </c>
      <c r="C1469" s="23" t="s">
        <v>1461</v>
      </c>
      <c r="D1469" s="24">
        <v>1.347</v>
      </c>
      <c r="E1469" s="25">
        <v>465.1</v>
      </c>
      <c r="F1469" s="25">
        <v>25932.639999999999</v>
      </c>
    </row>
    <row r="1470" spans="1:6" outlineLevel="1" x14ac:dyDescent="0.2">
      <c r="A1470" s="26"/>
      <c r="B1470" s="27"/>
      <c r="C1470" s="28" t="s">
        <v>1520</v>
      </c>
      <c r="D1470" s="28"/>
      <c r="E1470" s="28"/>
      <c r="F1470" s="29">
        <v>28625.040000000001</v>
      </c>
    </row>
    <row r="1471" spans="1:6" outlineLevel="1" x14ac:dyDescent="0.2">
      <c r="A1471" s="26"/>
      <c r="B1471" s="27"/>
      <c r="C1471" s="28" t="s">
        <v>1521</v>
      </c>
      <c r="D1471" s="28"/>
      <c r="E1471" s="28"/>
      <c r="F1471" s="29">
        <v>16612.75</v>
      </c>
    </row>
    <row r="1472" spans="1:6" outlineLevel="1" x14ac:dyDescent="0.2">
      <c r="A1472" s="26"/>
      <c r="B1472" s="27"/>
      <c r="C1472" s="28" t="s">
        <v>917</v>
      </c>
      <c r="D1472" s="28"/>
      <c r="E1472" s="28"/>
      <c r="F1472" s="29">
        <v>71170.429999999993</v>
      </c>
    </row>
    <row r="1473" spans="1:6" ht="22.5" customHeight="1" outlineLevel="1" x14ac:dyDescent="0.2">
      <c r="A1473" s="21">
        <v>46</v>
      </c>
      <c r="B1473" s="22" t="s">
        <v>1464</v>
      </c>
      <c r="C1473" s="23" t="s">
        <v>1465</v>
      </c>
      <c r="D1473" s="30">
        <v>2.75</v>
      </c>
      <c r="E1473" s="25">
        <v>665.7</v>
      </c>
      <c r="F1473" s="25">
        <v>14389.11</v>
      </c>
    </row>
    <row r="1474" spans="1:6" ht="33.75" customHeight="1" outlineLevel="1" x14ac:dyDescent="0.2">
      <c r="A1474" s="21">
        <v>47</v>
      </c>
      <c r="B1474" s="22" t="s">
        <v>1466</v>
      </c>
      <c r="C1474" s="23" t="s">
        <v>1486</v>
      </c>
      <c r="D1474" s="24">
        <v>1.347</v>
      </c>
      <c r="E1474" s="25">
        <v>241.1</v>
      </c>
      <c r="F1474" s="25">
        <v>9149.18</v>
      </c>
    </row>
    <row r="1475" spans="1:6" outlineLevel="1" x14ac:dyDescent="0.2">
      <c r="A1475" s="26"/>
      <c r="B1475" s="27"/>
      <c r="C1475" s="28" t="s">
        <v>1522</v>
      </c>
      <c r="D1475" s="28"/>
      <c r="E1475" s="28"/>
      <c r="F1475" s="29">
        <v>9201</v>
      </c>
    </row>
    <row r="1476" spans="1:6" outlineLevel="1" x14ac:dyDescent="0.2">
      <c r="A1476" s="26"/>
      <c r="B1476" s="27"/>
      <c r="C1476" s="28" t="s">
        <v>1523</v>
      </c>
      <c r="D1476" s="28"/>
      <c r="E1476" s="28"/>
      <c r="F1476" s="29">
        <v>5339.87</v>
      </c>
    </row>
    <row r="1477" spans="1:6" outlineLevel="1" x14ac:dyDescent="0.2">
      <c r="A1477" s="26"/>
      <c r="B1477" s="27"/>
      <c r="C1477" s="28" t="s">
        <v>917</v>
      </c>
      <c r="D1477" s="28"/>
      <c r="E1477" s="28"/>
      <c r="F1477" s="29">
        <v>23690.05</v>
      </c>
    </row>
    <row r="1478" spans="1:6" ht="22.5" customHeight="1" outlineLevel="1" x14ac:dyDescent="0.2">
      <c r="A1478" s="21">
        <v>48</v>
      </c>
      <c r="B1478" s="22" t="s">
        <v>1464</v>
      </c>
      <c r="C1478" s="23" t="s">
        <v>1465</v>
      </c>
      <c r="D1478" s="32">
        <v>10.3</v>
      </c>
      <c r="E1478" s="25">
        <v>665.7</v>
      </c>
      <c r="F1478" s="25">
        <v>53893.74</v>
      </c>
    </row>
    <row r="1479" spans="1:6" ht="22.5" customHeight="1" outlineLevel="1" x14ac:dyDescent="0.2">
      <c r="A1479" s="21">
        <v>49</v>
      </c>
      <c r="B1479" s="22" t="s">
        <v>1389</v>
      </c>
      <c r="C1479" s="23" t="s">
        <v>1390</v>
      </c>
      <c r="D1479" s="24">
        <v>0.41799999999999998</v>
      </c>
      <c r="E1479" s="25">
        <v>473.11</v>
      </c>
      <c r="F1479" s="25">
        <v>3966.14</v>
      </c>
    </row>
    <row r="1480" spans="1:6" outlineLevel="1" x14ac:dyDescent="0.2">
      <c r="A1480" s="26"/>
      <c r="B1480" s="27"/>
      <c r="C1480" s="28" t="s">
        <v>1524</v>
      </c>
      <c r="D1480" s="28"/>
      <c r="E1480" s="28"/>
      <c r="F1480" s="29">
        <v>2859.77</v>
      </c>
    </row>
    <row r="1481" spans="1:6" outlineLevel="1" x14ac:dyDescent="0.2">
      <c r="A1481" s="26"/>
      <c r="B1481" s="27"/>
      <c r="C1481" s="28" t="s">
        <v>1525</v>
      </c>
      <c r="D1481" s="28"/>
      <c r="E1481" s="28"/>
      <c r="F1481" s="29">
        <v>1626.15</v>
      </c>
    </row>
    <row r="1482" spans="1:6" outlineLevel="1" x14ac:dyDescent="0.2">
      <c r="A1482" s="26"/>
      <c r="B1482" s="27"/>
      <c r="C1482" s="28" t="s">
        <v>917</v>
      </c>
      <c r="D1482" s="28"/>
      <c r="E1482" s="28"/>
      <c r="F1482" s="29">
        <v>8452.06</v>
      </c>
    </row>
    <row r="1483" spans="1:6" ht="45" customHeight="1" outlineLevel="1" x14ac:dyDescent="0.2">
      <c r="A1483" s="21">
        <v>50</v>
      </c>
      <c r="B1483" s="22" t="s">
        <v>944</v>
      </c>
      <c r="C1483" s="23" t="s">
        <v>945</v>
      </c>
      <c r="D1483" s="24">
        <v>0.41799999999999998</v>
      </c>
      <c r="E1483" s="25">
        <v>8817.17</v>
      </c>
      <c r="F1483" s="25">
        <v>71721.33</v>
      </c>
    </row>
    <row r="1484" spans="1:6" ht="33.75" customHeight="1" outlineLevel="1" x14ac:dyDescent="0.2">
      <c r="A1484" s="21">
        <v>51</v>
      </c>
      <c r="B1484" s="22" t="s">
        <v>1472</v>
      </c>
      <c r="C1484" s="23" t="s">
        <v>1473</v>
      </c>
      <c r="D1484" s="24">
        <v>1.347</v>
      </c>
      <c r="E1484" s="25">
        <v>29630.76</v>
      </c>
      <c r="F1484" s="25">
        <v>358459.89</v>
      </c>
    </row>
    <row r="1485" spans="1:6" outlineLevel="1" x14ac:dyDescent="0.2">
      <c r="A1485" s="26"/>
      <c r="B1485" s="27"/>
      <c r="C1485" s="28" t="s">
        <v>1526</v>
      </c>
      <c r="D1485" s="28"/>
      <c r="E1485" s="28"/>
      <c r="F1485" s="29">
        <v>46756.54</v>
      </c>
    </row>
    <row r="1486" spans="1:6" outlineLevel="1" x14ac:dyDescent="0.2">
      <c r="A1486" s="26"/>
      <c r="B1486" s="27"/>
      <c r="C1486" s="28" t="s">
        <v>1527</v>
      </c>
      <c r="D1486" s="28"/>
      <c r="E1486" s="28"/>
      <c r="F1486" s="29">
        <v>27135.49</v>
      </c>
    </row>
    <row r="1487" spans="1:6" outlineLevel="1" x14ac:dyDescent="0.2">
      <c r="A1487" s="26"/>
      <c r="B1487" s="27"/>
      <c r="C1487" s="28" t="s">
        <v>917</v>
      </c>
      <c r="D1487" s="28"/>
      <c r="E1487" s="28"/>
      <c r="F1487" s="29">
        <v>432351.92</v>
      </c>
    </row>
    <row r="1488" spans="1:6" ht="33.75" customHeight="1" outlineLevel="1" x14ac:dyDescent="0.2">
      <c r="A1488" s="21">
        <v>52</v>
      </c>
      <c r="B1488" s="22" t="s">
        <v>1476</v>
      </c>
      <c r="C1488" s="23" t="s">
        <v>1477</v>
      </c>
      <c r="D1488" s="24">
        <v>-770.48400000000004</v>
      </c>
      <c r="E1488" s="25">
        <v>50.19</v>
      </c>
      <c r="F1488" s="25">
        <v>-312845.09000000003</v>
      </c>
    </row>
    <row r="1489" spans="1:6" ht="45" customHeight="1" outlineLevel="1" x14ac:dyDescent="0.2">
      <c r="A1489" s="21">
        <v>53</v>
      </c>
      <c r="B1489" s="22" t="s">
        <v>1478</v>
      </c>
      <c r="C1489" s="23" t="s">
        <v>1528</v>
      </c>
      <c r="D1489" s="24">
        <v>1.347</v>
      </c>
      <c r="E1489" s="25">
        <v>7289.2</v>
      </c>
      <c r="F1489" s="25">
        <v>84402.6</v>
      </c>
    </row>
    <row r="1490" spans="1:6" outlineLevel="1" x14ac:dyDescent="0.2">
      <c r="A1490" s="26"/>
      <c r="B1490" s="27"/>
      <c r="C1490" s="28" t="s">
        <v>1529</v>
      </c>
      <c r="D1490" s="28"/>
      <c r="E1490" s="28"/>
      <c r="F1490" s="29">
        <v>6830.11</v>
      </c>
    </row>
    <row r="1491" spans="1:6" outlineLevel="1" x14ac:dyDescent="0.2">
      <c r="A1491" s="26"/>
      <c r="B1491" s="27"/>
      <c r="C1491" s="28" t="s">
        <v>1530</v>
      </c>
      <c r="D1491" s="28"/>
      <c r="E1491" s="28"/>
      <c r="F1491" s="29">
        <v>3963.9</v>
      </c>
    </row>
    <row r="1492" spans="1:6" outlineLevel="1" x14ac:dyDescent="0.2">
      <c r="A1492" s="26"/>
      <c r="B1492" s="27"/>
      <c r="C1492" s="28" t="s">
        <v>917</v>
      </c>
      <c r="D1492" s="28"/>
      <c r="E1492" s="28"/>
      <c r="F1492" s="29">
        <v>95196.61</v>
      </c>
    </row>
    <row r="1493" spans="1:6" ht="33.75" customHeight="1" outlineLevel="1" x14ac:dyDescent="0.2">
      <c r="A1493" s="21">
        <v>54</v>
      </c>
      <c r="B1493" s="22" t="s">
        <v>1476</v>
      </c>
      <c r="C1493" s="23" t="s">
        <v>1477</v>
      </c>
      <c r="D1493" s="24">
        <v>-192.62100000000001</v>
      </c>
      <c r="E1493" s="25">
        <v>50.19</v>
      </c>
      <c r="F1493" s="25">
        <v>-78211.27</v>
      </c>
    </row>
    <row r="1494" spans="1:6" ht="22.5" customHeight="1" outlineLevel="1" x14ac:dyDescent="0.2">
      <c r="A1494" s="21">
        <v>55</v>
      </c>
      <c r="B1494" s="22" t="s">
        <v>1377</v>
      </c>
      <c r="C1494" s="23" t="s">
        <v>1482</v>
      </c>
      <c r="D1494" s="24">
        <v>1299.855</v>
      </c>
      <c r="E1494" s="25">
        <v>51.97</v>
      </c>
      <c r="F1494" s="25">
        <v>566796.14</v>
      </c>
    </row>
    <row r="1495" spans="1:6" ht="11.4" outlineLevel="1" x14ac:dyDescent="0.2">
      <c r="A1495" s="443" t="s">
        <v>1531</v>
      </c>
      <c r="B1495" s="444"/>
      <c r="C1495" s="444"/>
      <c r="D1495" s="444"/>
      <c r="E1495" s="444"/>
      <c r="F1495" s="445"/>
    </row>
    <row r="1496" spans="1:6" ht="22.5" customHeight="1" outlineLevel="1" x14ac:dyDescent="0.2">
      <c r="A1496" s="21">
        <v>56</v>
      </c>
      <c r="B1496" s="22" t="s">
        <v>1532</v>
      </c>
      <c r="C1496" s="23" t="s">
        <v>1533</v>
      </c>
      <c r="D1496" s="24">
        <v>4.1639999999999997</v>
      </c>
      <c r="E1496" s="25">
        <v>464.03</v>
      </c>
      <c r="F1496" s="25">
        <v>79737.72</v>
      </c>
    </row>
    <row r="1497" spans="1:6" outlineLevel="1" x14ac:dyDescent="0.2">
      <c r="A1497" s="26"/>
      <c r="B1497" s="27"/>
      <c r="C1497" s="28" t="s">
        <v>1534</v>
      </c>
      <c r="D1497" s="28"/>
      <c r="E1497" s="28"/>
      <c r="F1497" s="29">
        <v>87668.46</v>
      </c>
    </row>
    <row r="1498" spans="1:6" outlineLevel="1" x14ac:dyDescent="0.2">
      <c r="A1498" s="26"/>
      <c r="B1498" s="27"/>
      <c r="C1498" s="28" t="s">
        <v>1535</v>
      </c>
      <c r="D1498" s="28"/>
      <c r="E1498" s="28"/>
      <c r="F1498" s="29">
        <v>50879.02</v>
      </c>
    </row>
    <row r="1499" spans="1:6" outlineLevel="1" x14ac:dyDescent="0.2">
      <c r="A1499" s="26"/>
      <c r="B1499" s="27"/>
      <c r="C1499" s="28" t="s">
        <v>917</v>
      </c>
      <c r="D1499" s="28"/>
      <c r="E1499" s="28"/>
      <c r="F1499" s="29">
        <v>218285.2</v>
      </c>
    </row>
    <row r="1500" spans="1:6" ht="22.5" customHeight="1" outlineLevel="1" x14ac:dyDescent="0.2">
      <c r="A1500" s="21">
        <v>57</v>
      </c>
      <c r="B1500" s="22" t="s">
        <v>1536</v>
      </c>
      <c r="C1500" s="23" t="s">
        <v>1537</v>
      </c>
      <c r="D1500" s="30">
        <v>8.49</v>
      </c>
      <c r="E1500" s="25">
        <v>600</v>
      </c>
      <c r="F1500" s="25">
        <v>43299</v>
      </c>
    </row>
    <row r="1501" spans="1:6" ht="33.75" customHeight="1" outlineLevel="1" x14ac:dyDescent="0.2">
      <c r="A1501" s="21">
        <v>58</v>
      </c>
      <c r="B1501" s="22" t="s">
        <v>1538</v>
      </c>
      <c r="C1501" s="23" t="s">
        <v>1539</v>
      </c>
      <c r="D1501" s="24">
        <v>4.1639999999999997</v>
      </c>
      <c r="E1501" s="25">
        <v>242.34</v>
      </c>
      <c r="F1501" s="25">
        <v>28516.79</v>
      </c>
    </row>
    <row r="1502" spans="1:6" outlineLevel="1" x14ac:dyDescent="0.2">
      <c r="A1502" s="26"/>
      <c r="B1502" s="27"/>
      <c r="C1502" s="28" t="s">
        <v>1540</v>
      </c>
      <c r="D1502" s="28"/>
      <c r="E1502" s="28"/>
      <c r="F1502" s="29">
        <v>28705.07</v>
      </c>
    </row>
    <row r="1503" spans="1:6" outlineLevel="1" x14ac:dyDescent="0.2">
      <c r="A1503" s="26"/>
      <c r="B1503" s="27"/>
      <c r="C1503" s="28" t="s">
        <v>1541</v>
      </c>
      <c r="D1503" s="28"/>
      <c r="E1503" s="28"/>
      <c r="F1503" s="29">
        <v>16659.189999999999</v>
      </c>
    </row>
    <row r="1504" spans="1:6" outlineLevel="1" x14ac:dyDescent="0.2">
      <c r="A1504" s="26"/>
      <c r="B1504" s="27"/>
      <c r="C1504" s="28" t="s">
        <v>917</v>
      </c>
      <c r="D1504" s="28"/>
      <c r="E1504" s="28"/>
      <c r="F1504" s="29">
        <v>73881.05</v>
      </c>
    </row>
    <row r="1505" spans="1:6" ht="22.5" customHeight="1" outlineLevel="1" x14ac:dyDescent="0.2">
      <c r="A1505" s="21">
        <v>59</v>
      </c>
      <c r="B1505" s="22" t="s">
        <v>1536</v>
      </c>
      <c r="C1505" s="23" t="s">
        <v>1537</v>
      </c>
      <c r="D1505" s="30">
        <v>31.85</v>
      </c>
      <c r="E1505" s="25">
        <v>600</v>
      </c>
      <c r="F1505" s="25">
        <v>162435</v>
      </c>
    </row>
    <row r="1506" spans="1:6" ht="22.5" customHeight="1" outlineLevel="1" x14ac:dyDescent="0.2">
      <c r="A1506" s="21">
        <v>60</v>
      </c>
      <c r="B1506" s="22" t="s">
        <v>1389</v>
      </c>
      <c r="C1506" s="23" t="s">
        <v>1390</v>
      </c>
      <c r="D1506" s="24">
        <v>0.83299999999999996</v>
      </c>
      <c r="E1506" s="25">
        <v>473.11</v>
      </c>
      <c r="F1506" s="25">
        <v>7903.83</v>
      </c>
    </row>
    <row r="1507" spans="1:6" outlineLevel="1" x14ac:dyDescent="0.2">
      <c r="A1507" s="26"/>
      <c r="B1507" s="27"/>
      <c r="C1507" s="28" t="s">
        <v>1542</v>
      </c>
      <c r="D1507" s="28"/>
      <c r="E1507" s="28"/>
      <c r="F1507" s="29">
        <v>5699.03</v>
      </c>
    </row>
    <row r="1508" spans="1:6" outlineLevel="1" x14ac:dyDescent="0.2">
      <c r="A1508" s="26"/>
      <c r="B1508" s="27"/>
      <c r="C1508" s="28" t="s">
        <v>1543</v>
      </c>
      <c r="D1508" s="28"/>
      <c r="E1508" s="28"/>
      <c r="F1508" s="29">
        <v>3240.62</v>
      </c>
    </row>
    <row r="1509" spans="1:6" outlineLevel="1" x14ac:dyDescent="0.2">
      <c r="A1509" s="26"/>
      <c r="B1509" s="27"/>
      <c r="C1509" s="28" t="s">
        <v>917</v>
      </c>
      <c r="D1509" s="28"/>
      <c r="E1509" s="28"/>
      <c r="F1509" s="29">
        <v>16843.48</v>
      </c>
    </row>
    <row r="1510" spans="1:6" ht="33.75" customHeight="1" outlineLevel="1" x14ac:dyDescent="0.2">
      <c r="A1510" s="21">
        <v>61</v>
      </c>
      <c r="B1510" s="22" t="s">
        <v>944</v>
      </c>
      <c r="C1510" s="23" t="s">
        <v>1544</v>
      </c>
      <c r="D1510" s="30">
        <v>0.24</v>
      </c>
      <c r="E1510" s="25">
        <v>8817.17</v>
      </c>
      <c r="F1510" s="25">
        <v>41179.71</v>
      </c>
    </row>
    <row r="1511" spans="1:6" ht="22.5" customHeight="1" outlineLevel="1" x14ac:dyDescent="0.2">
      <c r="A1511" s="21">
        <v>62</v>
      </c>
      <c r="B1511" s="22" t="s">
        <v>1545</v>
      </c>
      <c r="C1511" s="23" t="s">
        <v>1546</v>
      </c>
      <c r="D1511" s="24">
        <v>4.2690000000000001</v>
      </c>
      <c r="E1511" s="25">
        <v>2929.74</v>
      </c>
      <c r="F1511" s="25">
        <v>557276.79</v>
      </c>
    </row>
    <row r="1512" spans="1:6" outlineLevel="1" x14ac:dyDescent="0.2">
      <c r="A1512" s="26"/>
      <c r="B1512" s="27"/>
      <c r="C1512" s="28" t="s">
        <v>1547</v>
      </c>
      <c r="D1512" s="28"/>
      <c r="E1512" s="28"/>
      <c r="F1512" s="29">
        <v>618159.9</v>
      </c>
    </row>
    <row r="1513" spans="1:6" outlineLevel="1" x14ac:dyDescent="0.2">
      <c r="A1513" s="26"/>
      <c r="B1513" s="27"/>
      <c r="C1513" s="28" t="s">
        <v>1548</v>
      </c>
      <c r="D1513" s="28"/>
      <c r="E1513" s="28"/>
      <c r="F1513" s="29">
        <v>358753.51</v>
      </c>
    </row>
    <row r="1514" spans="1:6" outlineLevel="1" x14ac:dyDescent="0.2">
      <c r="A1514" s="26"/>
      <c r="B1514" s="27"/>
      <c r="C1514" s="28" t="s">
        <v>917</v>
      </c>
      <c r="D1514" s="28"/>
      <c r="E1514" s="28"/>
      <c r="F1514" s="29">
        <v>1534190.2</v>
      </c>
    </row>
    <row r="1515" spans="1:6" ht="22.5" customHeight="1" outlineLevel="1" x14ac:dyDescent="0.2">
      <c r="A1515" s="21">
        <v>63</v>
      </c>
      <c r="B1515" s="22" t="s">
        <v>1549</v>
      </c>
      <c r="C1515" s="23" t="s">
        <v>1550</v>
      </c>
      <c r="D1515" s="24">
        <v>68.304000000000002</v>
      </c>
      <c r="E1515" s="25">
        <v>21.77</v>
      </c>
      <c r="F1515" s="25">
        <v>13576.11</v>
      </c>
    </row>
    <row r="1516" spans="1:6" ht="33.75" customHeight="1" outlineLevel="1" x14ac:dyDescent="0.2">
      <c r="A1516" s="21">
        <v>64</v>
      </c>
      <c r="B1516" s="22" t="s">
        <v>1551</v>
      </c>
      <c r="C1516" s="23" t="s">
        <v>1552</v>
      </c>
      <c r="D1516" s="43">
        <v>-3.8420999999999997E-2</v>
      </c>
      <c r="E1516" s="25">
        <v>6513</v>
      </c>
      <c r="F1516" s="25">
        <v>-4947.17</v>
      </c>
    </row>
    <row r="1517" spans="1:6" ht="33.75" customHeight="1" outlineLevel="1" x14ac:dyDescent="0.2">
      <c r="A1517" s="21">
        <v>65</v>
      </c>
      <c r="B1517" s="22" t="s">
        <v>1377</v>
      </c>
      <c r="C1517" s="23" t="s">
        <v>1553</v>
      </c>
      <c r="D1517" s="24">
        <v>123.801</v>
      </c>
      <c r="E1517" s="25">
        <v>152.19999999999999</v>
      </c>
      <c r="F1517" s="25">
        <v>158083.47</v>
      </c>
    </row>
    <row r="1518" spans="1:6" ht="33.75" customHeight="1" outlineLevel="1" x14ac:dyDescent="0.2">
      <c r="A1518" s="21">
        <v>66</v>
      </c>
      <c r="B1518" s="22" t="s">
        <v>1554</v>
      </c>
      <c r="C1518" s="23" t="s">
        <v>1555</v>
      </c>
      <c r="D1518" s="30">
        <v>435.44</v>
      </c>
      <c r="E1518" s="25">
        <v>201.9</v>
      </c>
      <c r="F1518" s="25">
        <v>471226.2</v>
      </c>
    </row>
    <row r="1519" spans="1:6" ht="22.5" customHeight="1" outlineLevel="1" x14ac:dyDescent="0.2">
      <c r="A1519" s="21">
        <v>67</v>
      </c>
      <c r="B1519" s="22" t="s">
        <v>1556</v>
      </c>
      <c r="C1519" s="23" t="s">
        <v>1557</v>
      </c>
      <c r="D1519" s="32">
        <v>5122.8</v>
      </c>
      <c r="E1519" s="25">
        <v>2.82</v>
      </c>
      <c r="F1519" s="25">
        <v>186501.68</v>
      </c>
    </row>
    <row r="1520" spans="1:6" ht="22.5" customHeight="1" outlineLevel="1" x14ac:dyDescent="0.2">
      <c r="A1520" s="21">
        <v>68</v>
      </c>
      <c r="B1520" s="22" t="s">
        <v>1558</v>
      </c>
      <c r="C1520" s="23" t="s">
        <v>1559</v>
      </c>
      <c r="D1520" s="24">
        <v>4.2999999999999997E-2</v>
      </c>
      <c r="E1520" s="25">
        <v>2500</v>
      </c>
      <c r="F1520" s="25">
        <v>792.28</v>
      </c>
    </row>
    <row r="1521" spans="1:6" ht="11.4" outlineLevel="1" x14ac:dyDescent="0.2">
      <c r="A1521" s="443" t="s">
        <v>1560</v>
      </c>
      <c r="B1521" s="444"/>
      <c r="C1521" s="444"/>
      <c r="D1521" s="444"/>
      <c r="E1521" s="444"/>
      <c r="F1521" s="445"/>
    </row>
    <row r="1522" spans="1:6" ht="33.75" customHeight="1" outlineLevel="1" x14ac:dyDescent="0.2">
      <c r="A1522" s="21">
        <v>69</v>
      </c>
      <c r="B1522" s="22" t="s">
        <v>1561</v>
      </c>
      <c r="C1522" s="23" t="s">
        <v>1562</v>
      </c>
      <c r="D1522" s="33">
        <v>1.9800000000000002E-2</v>
      </c>
      <c r="E1522" s="25">
        <v>6064.11</v>
      </c>
      <c r="F1522" s="25">
        <v>5340.4</v>
      </c>
    </row>
    <row r="1523" spans="1:6" outlineLevel="1" x14ac:dyDescent="0.2">
      <c r="A1523" s="26"/>
      <c r="B1523" s="27"/>
      <c r="C1523" s="28" t="s">
        <v>1563</v>
      </c>
      <c r="D1523" s="28"/>
      <c r="E1523" s="28"/>
      <c r="F1523" s="29">
        <v>4948.4399999999996</v>
      </c>
    </row>
    <row r="1524" spans="1:6" outlineLevel="1" x14ac:dyDescent="0.2">
      <c r="A1524" s="26"/>
      <c r="B1524" s="27"/>
      <c r="C1524" s="28" t="s">
        <v>1564</v>
      </c>
      <c r="D1524" s="28"/>
      <c r="E1524" s="28"/>
      <c r="F1524" s="29">
        <v>3298.96</v>
      </c>
    </row>
    <row r="1525" spans="1:6" outlineLevel="1" x14ac:dyDescent="0.2">
      <c r="A1525" s="26"/>
      <c r="B1525" s="27"/>
      <c r="C1525" s="28" t="s">
        <v>917</v>
      </c>
      <c r="D1525" s="28"/>
      <c r="E1525" s="28"/>
      <c r="F1525" s="29">
        <v>13587.8</v>
      </c>
    </row>
    <row r="1526" spans="1:6" ht="22.5" customHeight="1" outlineLevel="1" x14ac:dyDescent="0.2">
      <c r="A1526" s="21">
        <v>70</v>
      </c>
      <c r="B1526" s="22" t="s">
        <v>1377</v>
      </c>
      <c r="C1526" s="23" t="s">
        <v>1565</v>
      </c>
      <c r="D1526" s="31">
        <v>22</v>
      </c>
      <c r="E1526" s="25">
        <v>747.5</v>
      </c>
      <c r="F1526" s="25">
        <v>137973.03</v>
      </c>
    </row>
    <row r="1527" spans="1:6" ht="11.25" customHeight="1" outlineLevel="1" x14ac:dyDescent="0.2">
      <c r="A1527" s="435" t="s">
        <v>1007</v>
      </c>
      <c r="B1527" s="436"/>
      <c r="C1527" s="436"/>
      <c r="D1527" s="436"/>
      <c r="E1527" s="437"/>
      <c r="F1527" s="36">
        <v>16377495.880000001</v>
      </c>
    </row>
    <row r="1528" spans="1:6" outlineLevel="1" x14ac:dyDescent="0.2">
      <c r="A1528" s="435" t="s">
        <v>1008</v>
      </c>
      <c r="B1528" s="436"/>
      <c r="C1528" s="436"/>
      <c r="D1528" s="436"/>
      <c r="E1528" s="437"/>
      <c r="F1528" s="36">
        <v>2447145.25</v>
      </c>
    </row>
    <row r="1529" spans="1:6" outlineLevel="1" x14ac:dyDescent="0.2">
      <c r="A1529" s="435" t="s">
        <v>1009</v>
      </c>
      <c r="B1529" s="436"/>
      <c r="C1529" s="436"/>
      <c r="D1529" s="436"/>
      <c r="E1529" s="437"/>
      <c r="F1529" s="36">
        <v>1419975.07</v>
      </c>
    </row>
    <row r="1530" spans="1:6" ht="11.25" customHeight="1" outlineLevel="1" x14ac:dyDescent="0.2">
      <c r="A1530" s="435" t="s">
        <v>1566</v>
      </c>
      <c r="B1530" s="436"/>
      <c r="C1530" s="436"/>
      <c r="D1530" s="436"/>
      <c r="E1530" s="437"/>
      <c r="F1530" s="36">
        <v>20244616.199999999</v>
      </c>
    </row>
    <row r="1531" spans="1:6" ht="12.75" customHeight="1" outlineLevel="1" x14ac:dyDescent="0.2">
      <c r="A1531" s="432" t="s">
        <v>1567</v>
      </c>
      <c r="B1531" s="433"/>
      <c r="C1531" s="433"/>
      <c r="D1531" s="433"/>
      <c r="E1531" s="433"/>
      <c r="F1531" s="434"/>
    </row>
    <row r="1532" spans="1:6" ht="11.4" outlineLevel="1" x14ac:dyDescent="0.2">
      <c r="A1532" s="443" t="s">
        <v>1568</v>
      </c>
      <c r="B1532" s="444"/>
      <c r="C1532" s="444"/>
      <c r="D1532" s="444"/>
      <c r="E1532" s="444"/>
      <c r="F1532" s="445"/>
    </row>
    <row r="1533" spans="1:6" ht="11.4" outlineLevel="1" x14ac:dyDescent="0.2">
      <c r="A1533" s="443" t="s">
        <v>1569</v>
      </c>
      <c r="B1533" s="444"/>
      <c r="C1533" s="444"/>
      <c r="D1533" s="444"/>
      <c r="E1533" s="444"/>
      <c r="F1533" s="445"/>
    </row>
    <row r="1534" spans="1:6" ht="45" customHeight="1" outlineLevel="1" x14ac:dyDescent="0.2">
      <c r="A1534" s="21">
        <v>71</v>
      </c>
      <c r="B1534" s="22" t="s">
        <v>1570</v>
      </c>
      <c r="C1534" s="23" t="s">
        <v>1571</v>
      </c>
      <c r="D1534" s="32">
        <v>5.9</v>
      </c>
      <c r="E1534" s="25">
        <v>83.8</v>
      </c>
      <c r="F1534" s="25">
        <v>22201.01</v>
      </c>
    </row>
    <row r="1535" spans="1:6" outlineLevel="1" x14ac:dyDescent="0.2">
      <c r="A1535" s="26"/>
      <c r="B1535" s="27"/>
      <c r="C1535" s="28" t="s">
        <v>1572</v>
      </c>
      <c r="D1535" s="28"/>
      <c r="E1535" s="28"/>
      <c r="F1535" s="29">
        <v>22844.17</v>
      </c>
    </row>
    <row r="1536" spans="1:6" outlineLevel="1" x14ac:dyDescent="0.2">
      <c r="A1536" s="26"/>
      <c r="B1536" s="27"/>
      <c r="C1536" s="28" t="s">
        <v>1573</v>
      </c>
      <c r="D1536" s="28"/>
      <c r="E1536" s="28"/>
      <c r="F1536" s="29">
        <v>13085.5</v>
      </c>
    </row>
    <row r="1537" spans="1:6" outlineLevel="1" x14ac:dyDescent="0.2">
      <c r="A1537" s="26"/>
      <c r="B1537" s="27"/>
      <c r="C1537" s="28" t="s">
        <v>917</v>
      </c>
      <c r="D1537" s="28"/>
      <c r="E1537" s="28"/>
      <c r="F1537" s="29">
        <v>58130.68</v>
      </c>
    </row>
    <row r="1538" spans="1:6" ht="22.5" customHeight="1" outlineLevel="1" x14ac:dyDescent="0.2">
      <c r="A1538" s="21">
        <v>72</v>
      </c>
      <c r="B1538" s="22" t="s">
        <v>1377</v>
      </c>
      <c r="C1538" s="23" t="s">
        <v>1574</v>
      </c>
      <c r="D1538" s="31">
        <v>118</v>
      </c>
      <c r="E1538" s="25">
        <v>107.47</v>
      </c>
      <c r="F1538" s="25">
        <v>106394.79</v>
      </c>
    </row>
    <row r="1539" spans="1:6" ht="12" customHeight="1" outlineLevel="1" x14ac:dyDescent="0.2">
      <c r="A1539" s="443" t="s">
        <v>1575</v>
      </c>
      <c r="B1539" s="444"/>
      <c r="C1539" s="444"/>
      <c r="D1539" s="444"/>
      <c r="E1539" s="444"/>
      <c r="F1539" s="445"/>
    </row>
    <row r="1540" spans="1:6" ht="45" customHeight="1" outlineLevel="1" x14ac:dyDescent="0.2">
      <c r="A1540" s="21">
        <v>73</v>
      </c>
      <c r="B1540" s="22" t="s">
        <v>1570</v>
      </c>
      <c r="C1540" s="23" t="s">
        <v>1571</v>
      </c>
      <c r="D1540" s="30">
        <v>5.85</v>
      </c>
      <c r="E1540" s="25">
        <v>83.8</v>
      </c>
      <c r="F1540" s="25">
        <v>22012.86</v>
      </c>
    </row>
    <row r="1541" spans="1:6" outlineLevel="1" x14ac:dyDescent="0.2">
      <c r="A1541" s="26"/>
      <c r="B1541" s="27"/>
      <c r="C1541" s="28" t="s">
        <v>1576</v>
      </c>
      <c r="D1541" s="28"/>
      <c r="E1541" s="28"/>
      <c r="F1541" s="29">
        <v>22650.58</v>
      </c>
    </row>
    <row r="1542" spans="1:6" outlineLevel="1" x14ac:dyDescent="0.2">
      <c r="A1542" s="26"/>
      <c r="B1542" s="27"/>
      <c r="C1542" s="28" t="s">
        <v>1577</v>
      </c>
      <c r="D1542" s="28"/>
      <c r="E1542" s="28"/>
      <c r="F1542" s="29">
        <v>12974.6</v>
      </c>
    </row>
    <row r="1543" spans="1:6" outlineLevel="1" x14ac:dyDescent="0.2">
      <c r="A1543" s="26"/>
      <c r="B1543" s="27"/>
      <c r="C1543" s="28" t="s">
        <v>917</v>
      </c>
      <c r="D1543" s="28"/>
      <c r="E1543" s="28"/>
      <c r="F1543" s="29">
        <v>57638.04</v>
      </c>
    </row>
    <row r="1544" spans="1:6" ht="22.5" customHeight="1" outlineLevel="1" x14ac:dyDescent="0.2">
      <c r="A1544" s="21">
        <v>74</v>
      </c>
      <c r="B1544" s="22" t="s">
        <v>1377</v>
      </c>
      <c r="C1544" s="23" t="s">
        <v>1574</v>
      </c>
      <c r="D1544" s="31">
        <v>117</v>
      </c>
      <c r="E1544" s="25">
        <v>107.47</v>
      </c>
      <c r="F1544" s="25">
        <v>105493.14</v>
      </c>
    </row>
    <row r="1545" spans="1:6" ht="11.4" outlineLevel="1" x14ac:dyDescent="0.2">
      <c r="A1545" s="443" t="s">
        <v>1578</v>
      </c>
      <c r="B1545" s="444"/>
      <c r="C1545" s="444"/>
      <c r="D1545" s="444"/>
      <c r="E1545" s="444"/>
      <c r="F1545" s="445"/>
    </row>
    <row r="1546" spans="1:6" ht="22.5" customHeight="1" outlineLevel="1" x14ac:dyDescent="0.2">
      <c r="A1546" s="21">
        <v>75</v>
      </c>
      <c r="B1546" s="22" t="s">
        <v>1579</v>
      </c>
      <c r="C1546" s="23" t="s">
        <v>1580</v>
      </c>
      <c r="D1546" s="24">
        <v>2.4E-2</v>
      </c>
      <c r="E1546" s="25">
        <v>10577.18</v>
      </c>
      <c r="F1546" s="25">
        <v>3347.69</v>
      </c>
    </row>
    <row r="1547" spans="1:6" outlineLevel="1" x14ac:dyDescent="0.2">
      <c r="A1547" s="26"/>
      <c r="B1547" s="27"/>
      <c r="C1547" s="28" t="s">
        <v>1581</v>
      </c>
      <c r="D1547" s="28"/>
      <c r="E1547" s="28"/>
      <c r="F1547" s="29">
        <v>319.63</v>
      </c>
    </row>
    <row r="1548" spans="1:6" outlineLevel="1" x14ac:dyDescent="0.2">
      <c r="A1548" s="26"/>
      <c r="B1548" s="27"/>
      <c r="C1548" s="28" t="s">
        <v>1582</v>
      </c>
      <c r="D1548" s="28"/>
      <c r="E1548" s="28"/>
      <c r="F1548" s="29">
        <v>181.75</v>
      </c>
    </row>
    <row r="1549" spans="1:6" outlineLevel="1" x14ac:dyDescent="0.2">
      <c r="A1549" s="26"/>
      <c r="B1549" s="27"/>
      <c r="C1549" s="28" t="s">
        <v>917</v>
      </c>
      <c r="D1549" s="28"/>
      <c r="E1549" s="28"/>
      <c r="F1549" s="29">
        <v>3849.07</v>
      </c>
    </row>
    <row r="1550" spans="1:6" ht="22.5" customHeight="1" outlineLevel="1" x14ac:dyDescent="0.2">
      <c r="A1550" s="21">
        <v>76</v>
      </c>
      <c r="B1550" s="22" t="s">
        <v>1583</v>
      </c>
      <c r="C1550" s="23" t="s">
        <v>1584</v>
      </c>
      <c r="D1550" s="24">
        <v>-4.4640000000000004</v>
      </c>
      <c r="E1550" s="25">
        <v>17.82</v>
      </c>
      <c r="F1550" s="25">
        <v>-1244.93</v>
      </c>
    </row>
    <row r="1551" spans="1:6" ht="56.25" customHeight="1" outlineLevel="1" x14ac:dyDescent="0.2">
      <c r="A1551" s="21">
        <v>77</v>
      </c>
      <c r="B1551" s="22" t="s">
        <v>1585</v>
      </c>
      <c r="C1551" s="23" t="s">
        <v>1586</v>
      </c>
      <c r="D1551" s="24">
        <v>-4.4160000000000004</v>
      </c>
      <c r="E1551" s="25">
        <v>37.799999999999997</v>
      </c>
      <c r="F1551" s="25">
        <v>-1786.1</v>
      </c>
    </row>
    <row r="1552" spans="1:6" ht="22.5" customHeight="1" outlineLevel="1" x14ac:dyDescent="0.2">
      <c r="A1552" s="21">
        <v>78</v>
      </c>
      <c r="B1552" s="22" t="s">
        <v>989</v>
      </c>
      <c r="C1552" s="23" t="s">
        <v>990</v>
      </c>
      <c r="D1552" s="32">
        <v>0.1</v>
      </c>
      <c r="E1552" s="25">
        <v>200</v>
      </c>
      <c r="F1552" s="25">
        <v>380.6</v>
      </c>
    </row>
    <row r="1553" spans="1:6" ht="22.5" customHeight="1" outlineLevel="1" x14ac:dyDescent="0.2">
      <c r="A1553" s="21">
        <v>79</v>
      </c>
      <c r="B1553" s="22" t="s">
        <v>1377</v>
      </c>
      <c r="C1553" s="23" t="s">
        <v>1574</v>
      </c>
      <c r="D1553" s="31">
        <v>1</v>
      </c>
      <c r="E1553" s="25">
        <v>107.47</v>
      </c>
      <c r="F1553" s="25">
        <v>901.65</v>
      </c>
    </row>
    <row r="1554" spans="1:6" ht="22.5" customHeight="1" outlineLevel="1" x14ac:dyDescent="0.2">
      <c r="A1554" s="21">
        <v>80</v>
      </c>
      <c r="B1554" s="22" t="s">
        <v>1587</v>
      </c>
      <c r="C1554" s="23" t="s">
        <v>1588</v>
      </c>
      <c r="D1554" s="24">
        <v>2.4E-2</v>
      </c>
      <c r="E1554" s="25">
        <v>276.27999999999997</v>
      </c>
      <c r="F1554" s="25">
        <v>216.72</v>
      </c>
    </row>
    <row r="1555" spans="1:6" outlineLevel="1" x14ac:dyDescent="0.2">
      <c r="A1555" s="26"/>
      <c r="B1555" s="27"/>
      <c r="C1555" s="28" t="s">
        <v>1589</v>
      </c>
      <c r="D1555" s="28"/>
      <c r="E1555" s="28"/>
      <c r="F1555" s="29">
        <v>238.03</v>
      </c>
    </row>
    <row r="1556" spans="1:6" outlineLevel="1" x14ac:dyDescent="0.2">
      <c r="A1556" s="26"/>
      <c r="B1556" s="27"/>
      <c r="C1556" s="28" t="s">
        <v>1590</v>
      </c>
      <c r="D1556" s="28"/>
      <c r="E1556" s="28"/>
      <c r="F1556" s="29">
        <v>138.13999999999999</v>
      </c>
    </row>
    <row r="1557" spans="1:6" outlineLevel="1" x14ac:dyDescent="0.2">
      <c r="A1557" s="26"/>
      <c r="B1557" s="27"/>
      <c r="C1557" s="28" t="s">
        <v>917</v>
      </c>
      <c r="D1557" s="28"/>
      <c r="E1557" s="28"/>
      <c r="F1557" s="29">
        <v>592.89</v>
      </c>
    </row>
    <row r="1558" spans="1:6" ht="33.75" customHeight="1" outlineLevel="1" x14ac:dyDescent="0.2">
      <c r="A1558" s="21">
        <v>81</v>
      </c>
      <c r="B1558" s="22" t="s">
        <v>1377</v>
      </c>
      <c r="C1558" s="23" t="s">
        <v>1591</v>
      </c>
      <c r="D1558" s="32">
        <v>2.4</v>
      </c>
      <c r="E1558" s="25">
        <v>496.96</v>
      </c>
      <c r="F1558" s="25">
        <v>10006.700000000001</v>
      </c>
    </row>
    <row r="1559" spans="1:6" ht="11.4" outlineLevel="1" x14ac:dyDescent="0.2">
      <c r="A1559" s="443" t="s">
        <v>1592</v>
      </c>
      <c r="B1559" s="444"/>
      <c r="C1559" s="444"/>
      <c r="D1559" s="444"/>
      <c r="E1559" s="444"/>
      <c r="F1559" s="445"/>
    </row>
    <row r="1560" spans="1:6" ht="45" customHeight="1" outlineLevel="1" x14ac:dyDescent="0.2">
      <c r="A1560" s="21">
        <v>82</v>
      </c>
      <c r="B1560" s="22" t="s">
        <v>1570</v>
      </c>
      <c r="C1560" s="23" t="s">
        <v>1571</v>
      </c>
      <c r="D1560" s="32">
        <v>0.1</v>
      </c>
      <c r="E1560" s="25">
        <v>83.8</v>
      </c>
      <c r="F1560" s="25">
        <v>376.29</v>
      </c>
    </row>
    <row r="1561" spans="1:6" outlineLevel="1" x14ac:dyDescent="0.2">
      <c r="A1561" s="26"/>
      <c r="B1561" s="27"/>
      <c r="C1561" s="28" t="s">
        <v>1593</v>
      </c>
      <c r="D1561" s="28"/>
      <c r="E1561" s="28"/>
      <c r="F1561" s="29">
        <v>387.19</v>
      </c>
    </row>
    <row r="1562" spans="1:6" outlineLevel="1" x14ac:dyDescent="0.2">
      <c r="A1562" s="26"/>
      <c r="B1562" s="27"/>
      <c r="C1562" s="28" t="s">
        <v>1594</v>
      </c>
      <c r="D1562" s="28"/>
      <c r="E1562" s="28"/>
      <c r="F1562" s="29">
        <v>221.79</v>
      </c>
    </row>
    <row r="1563" spans="1:6" outlineLevel="1" x14ac:dyDescent="0.2">
      <c r="A1563" s="26"/>
      <c r="B1563" s="27"/>
      <c r="C1563" s="28" t="s">
        <v>917</v>
      </c>
      <c r="D1563" s="28"/>
      <c r="E1563" s="28"/>
      <c r="F1563" s="29">
        <v>985.27</v>
      </c>
    </row>
    <row r="1564" spans="1:6" ht="22.5" customHeight="1" outlineLevel="1" x14ac:dyDescent="0.2">
      <c r="A1564" s="21">
        <v>83</v>
      </c>
      <c r="B1564" s="22" t="s">
        <v>1377</v>
      </c>
      <c r="C1564" s="23" t="s">
        <v>1574</v>
      </c>
      <c r="D1564" s="31">
        <v>2</v>
      </c>
      <c r="E1564" s="25">
        <v>107.47</v>
      </c>
      <c r="F1564" s="25">
        <v>1803.3</v>
      </c>
    </row>
    <row r="1565" spans="1:6" ht="11.4" outlineLevel="1" x14ac:dyDescent="0.2">
      <c r="A1565" s="443" t="s">
        <v>1595</v>
      </c>
      <c r="B1565" s="444"/>
      <c r="C1565" s="444"/>
      <c r="D1565" s="444"/>
      <c r="E1565" s="444"/>
      <c r="F1565" s="445"/>
    </row>
    <row r="1566" spans="1:6" ht="11.4" outlineLevel="1" x14ac:dyDescent="0.2">
      <c r="A1566" s="443" t="s">
        <v>1569</v>
      </c>
      <c r="B1566" s="444"/>
      <c r="C1566" s="444"/>
      <c r="D1566" s="444"/>
      <c r="E1566" s="444"/>
      <c r="F1566" s="445"/>
    </row>
    <row r="1567" spans="1:6" ht="45" customHeight="1" outlineLevel="1" x14ac:dyDescent="0.2">
      <c r="A1567" s="21">
        <v>84</v>
      </c>
      <c r="B1567" s="22" t="s">
        <v>1570</v>
      </c>
      <c r="C1567" s="23" t="s">
        <v>1571</v>
      </c>
      <c r="D1567" s="30">
        <v>0.65</v>
      </c>
      <c r="E1567" s="25">
        <v>83.8</v>
      </c>
      <c r="F1567" s="25">
        <v>2445.88</v>
      </c>
    </row>
    <row r="1568" spans="1:6" outlineLevel="1" x14ac:dyDescent="0.2">
      <c r="A1568" s="26"/>
      <c r="B1568" s="27"/>
      <c r="C1568" s="28" t="s">
        <v>1596</v>
      </c>
      <c r="D1568" s="28"/>
      <c r="E1568" s="28"/>
      <c r="F1568" s="29">
        <v>2516.73</v>
      </c>
    </row>
    <row r="1569" spans="1:6" outlineLevel="1" x14ac:dyDescent="0.2">
      <c r="A1569" s="26"/>
      <c r="B1569" s="27"/>
      <c r="C1569" s="28" t="s">
        <v>1597</v>
      </c>
      <c r="D1569" s="28"/>
      <c r="E1569" s="28"/>
      <c r="F1569" s="29">
        <v>1441.62</v>
      </c>
    </row>
    <row r="1570" spans="1:6" outlineLevel="1" x14ac:dyDescent="0.2">
      <c r="A1570" s="26"/>
      <c r="B1570" s="27"/>
      <c r="C1570" s="28" t="s">
        <v>917</v>
      </c>
      <c r="D1570" s="28"/>
      <c r="E1570" s="28"/>
      <c r="F1570" s="29">
        <v>6404.23</v>
      </c>
    </row>
    <row r="1571" spans="1:6" ht="22.5" customHeight="1" outlineLevel="1" x14ac:dyDescent="0.2">
      <c r="A1571" s="21">
        <v>85</v>
      </c>
      <c r="B1571" s="22" t="s">
        <v>1377</v>
      </c>
      <c r="C1571" s="23" t="s">
        <v>1574</v>
      </c>
      <c r="D1571" s="31">
        <v>13</v>
      </c>
      <c r="E1571" s="25">
        <v>107.47</v>
      </c>
      <c r="F1571" s="25">
        <v>11721.46</v>
      </c>
    </row>
    <row r="1572" spans="1:6" ht="12" customHeight="1" outlineLevel="1" x14ac:dyDescent="0.2">
      <c r="A1572" s="443" t="s">
        <v>1575</v>
      </c>
      <c r="B1572" s="444"/>
      <c r="C1572" s="444"/>
      <c r="D1572" s="444"/>
      <c r="E1572" s="444"/>
      <c r="F1572" s="445"/>
    </row>
    <row r="1573" spans="1:6" ht="45" customHeight="1" outlineLevel="1" x14ac:dyDescent="0.2">
      <c r="A1573" s="21">
        <v>86</v>
      </c>
      <c r="B1573" s="22" t="s">
        <v>1570</v>
      </c>
      <c r="C1573" s="23" t="s">
        <v>1571</v>
      </c>
      <c r="D1573" s="30">
        <v>1.75</v>
      </c>
      <c r="E1573" s="25">
        <v>83.8</v>
      </c>
      <c r="F1573" s="25">
        <v>6585.05</v>
      </c>
    </row>
    <row r="1574" spans="1:6" outlineLevel="1" x14ac:dyDescent="0.2">
      <c r="A1574" s="26"/>
      <c r="B1574" s="27"/>
      <c r="C1574" s="28" t="s">
        <v>1598</v>
      </c>
      <c r="D1574" s="28"/>
      <c r="E1574" s="28"/>
      <c r="F1574" s="29">
        <v>6775.81</v>
      </c>
    </row>
    <row r="1575" spans="1:6" outlineLevel="1" x14ac:dyDescent="0.2">
      <c r="A1575" s="26"/>
      <c r="B1575" s="27"/>
      <c r="C1575" s="28" t="s">
        <v>1599</v>
      </c>
      <c r="D1575" s="28"/>
      <c r="E1575" s="28"/>
      <c r="F1575" s="29">
        <v>3881.29</v>
      </c>
    </row>
    <row r="1576" spans="1:6" outlineLevel="1" x14ac:dyDescent="0.2">
      <c r="A1576" s="26"/>
      <c r="B1576" s="27"/>
      <c r="C1576" s="28" t="s">
        <v>917</v>
      </c>
      <c r="D1576" s="28"/>
      <c r="E1576" s="28"/>
      <c r="F1576" s="29">
        <v>17242.150000000001</v>
      </c>
    </row>
    <row r="1577" spans="1:6" ht="22.5" customHeight="1" outlineLevel="1" x14ac:dyDescent="0.2">
      <c r="A1577" s="21">
        <v>87</v>
      </c>
      <c r="B1577" s="22" t="s">
        <v>1377</v>
      </c>
      <c r="C1577" s="23" t="s">
        <v>1574</v>
      </c>
      <c r="D1577" s="31">
        <v>35</v>
      </c>
      <c r="E1577" s="25">
        <v>107.47</v>
      </c>
      <c r="F1577" s="25">
        <v>31557.78</v>
      </c>
    </row>
    <row r="1578" spans="1:6" ht="11.4" outlineLevel="1" x14ac:dyDescent="0.2">
      <c r="A1578" s="443" t="s">
        <v>1578</v>
      </c>
      <c r="B1578" s="444"/>
      <c r="C1578" s="444"/>
      <c r="D1578" s="444"/>
      <c r="E1578" s="444"/>
      <c r="F1578" s="445"/>
    </row>
    <row r="1579" spans="1:6" ht="22.5" customHeight="1" outlineLevel="1" x14ac:dyDescent="0.2">
      <c r="A1579" s="21">
        <v>88</v>
      </c>
      <c r="B1579" s="22" t="s">
        <v>1579</v>
      </c>
      <c r="C1579" s="23" t="s">
        <v>1580</v>
      </c>
      <c r="D1579" s="24">
        <v>0.25800000000000001</v>
      </c>
      <c r="E1579" s="25">
        <v>10577.18</v>
      </c>
      <c r="F1579" s="25">
        <v>35987.620000000003</v>
      </c>
    </row>
    <row r="1580" spans="1:6" outlineLevel="1" x14ac:dyDescent="0.2">
      <c r="A1580" s="26"/>
      <c r="B1580" s="27"/>
      <c r="C1580" s="28" t="s">
        <v>1600</v>
      </c>
      <c r="D1580" s="28"/>
      <c r="E1580" s="28"/>
      <c r="F1580" s="29">
        <v>3435.94</v>
      </c>
    </row>
    <row r="1581" spans="1:6" outlineLevel="1" x14ac:dyDescent="0.2">
      <c r="A1581" s="26"/>
      <c r="B1581" s="27"/>
      <c r="C1581" s="28" t="s">
        <v>1601</v>
      </c>
      <c r="D1581" s="28"/>
      <c r="E1581" s="28"/>
      <c r="F1581" s="29">
        <v>1953.77</v>
      </c>
    </row>
    <row r="1582" spans="1:6" outlineLevel="1" x14ac:dyDescent="0.2">
      <c r="A1582" s="26"/>
      <c r="B1582" s="27"/>
      <c r="C1582" s="28" t="s">
        <v>917</v>
      </c>
      <c r="D1582" s="28"/>
      <c r="E1582" s="28"/>
      <c r="F1582" s="29">
        <v>41377.33</v>
      </c>
    </row>
    <row r="1583" spans="1:6" ht="22.5" customHeight="1" outlineLevel="1" x14ac:dyDescent="0.2">
      <c r="A1583" s="21">
        <v>89</v>
      </c>
      <c r="B1583" s="22" t="s">
        <v>1583</v>
      </c>
      <c r="C1583" s="23" t="s">
        <v>1584</v>
      </c>
      <c r="D1583" s="24">
        <v>-47.988</v>
      </c>
      <c r="E1583" s="25">
        <v>17.82</v>
      </c>
      <c r="F1583" s="25">
        <v>-13383.04</v>
      </c>
    </row>
    <row r="1584" spans="1:6" ht="56.25" customHeight="1" outlineLevel="1" x14ac:dyDescent="0.2">
      <c r="A1584" s="21">
        <v>90</v>
      </c>
      <c r="B1584" s="22" t="s">
        <v>1585</v>
      </c>
      <c r="C1584" s="23" t="s">
        <v>1586</v>
      </c>
      <c r="D1584" s="24">
        <v>-47.472000000000001</v>
      </c>
      <c r="E1584" s="25">
        <v>37.799999999999997</v>
      </c>
      <c r="F1584" s="25">
        <v>-19200.53</v>
      </c>
    </row>
    <row r="1585" spans="1:6" ht="22.5" customHeight="1" outlineLevel="1" x14ac:dyDescent="0.2">
      <c r="A1585" s="21">
        <v>91</v>
      </c>
      <c r="B1585" s="22" t="s">
        <v>989</v>
      </c>
      <c r="C1585" s="23" t="s">
        <v>990</v>
      </c>
      <c r="D1585" s="32">
        <v>0.6</v>
      </c>
      <c r="E1585" s="25">
        <v>200</v>
      </c>
      <c r="F1585" s="25">
        <v>2283.6</v>
      </c>
    </row>
    <row r="1586" spans="1:6" ht="22.5" customHeight="1" outlineLevel="1" x14ac:dyDescent="0.2">
      <c r="A1586" s="21">
        <v>92</v>
      </c>
      <c r="B1586" s="22" t="s">
        <v>1377</v>
      </c>
      <c r="C1586" s="23" t="s">
        <v>1574</v>
      </c>
      <c r="D1586" s="31">
        <v>9</v>
      </c>
      <c r="E1586" s="25">
        <v>107.47</v>
      </c>
      <c r="F1586" s="25">
        <v>8114.86</v>
      </c>
    </row>
    <row r="1587" spans="1:6" ht="22.5" customHeight="1" outlineLevel="1" x14ac:dyDescent="0.2">
      <c r="A1587" s="21">
        <v>93</v>
      </c>
      <c r="B1587" s="22" t="s">
        <v>1587</v>
      </c>
      <c r="C1587" s="23" t="s">
        <v>1588</v>
      </c>
      <c r="D1587" s="24">
        <v>0.25800000000000001</v>
      </c>
      <c r="E1587" s="25">
        <v>276.27999999999997</v>
      </c>
      <c r="F1587" s="25">
        <v>2329.7600000000002</v>
      </c>
    </row>
    <row r="1588" spans="1:6" outlineLevel="1" x14ac:dyDescent="0.2">
      <c r="A1588" s="26"/>
      <c r="B1588" s="27"/>
      <c r="C1588" s="28" t="s">
        <v>1602</v>
      </c>
      <c r="D1588" s="28"/>
      <c r="E1588" s="28"/>
      <c r="F1588" s="29">
        <v>2558.92</v>
      </c>
    </row>
    <row r="1589" spans="1:6" outlineLevel="1" x14ac:dyDescent="0.2">
      <c r="A1589" s="26"/>
      <c r="B1589" s="27"/>
      <c r="C1589" s="28" t="s">
        <v>1603</v>
      </c>
      <c r="D1589" s="28"/>
      <c r="E1589" s="28"/>
      <c r="F1589" s="29">
        <v>1485.09</v>
      </c>
    </row>
    <row r="1590" spans="1:6" outlineLevel="1" x14ac:dyDescent="0.2">
      <c r="A1590" s="26"/>
      <c r="B1590" s="27"/>
      <c r="C1590" s="28" t="s">
        <v>917</v>
      </c>
      <c r="D1590" s="28"/>
      <c r="E1590" s="28"/>
      <c r="F1590" s="29">
        <v>6373.77</v>
      </c>
    </row>
    <row r="1591" spans="1:6" ht="33.75" customHeight="1" outlineLevel="1" x14ac:dyDescent="0.2">
      <c r="A1591" s="21">
        <v>94</v>
      </c>
      <c r="B1591" s="22" t="s">
        <v>1377</v>
      </c>
      <c r="C1591" s="23" t="s">
        <v>1591</v>
      </c>
      <c r="D1591" s="32">
        <v>25.8</v>
      </c>
      <c r="E1591" s="25">
        <v>496.96</v>
      </c>
      <c r="F1591" s="25">
        <v>107571.99</v>
      </c>
    </row>
    <row r="1592" spans="1:6" ht="11.4" outlineLevel="1" x14ac:dyDescent="0.2">
      <c r="A1592" s="443" t="s">
        <v>1604</v>
      </c>
      <c r="B1592" s="444"/>
      <c r="C1592" s="444"/>
      <c r="D1592" s="444"/>
      <c r="E1592" s="444"/>
      <c r="F1592" s="445"/>
    </row>
    <row r="1593" spans="1:6" ht="33.75" customHeight="1" outlineLevel="1" x14ac:dyDescent="0.2">
      <c r="A1593" s="21">
        <v>95</v>
      </c>
      <c r="B1593" s="22" t="s">
        <v>1605</v>
      </c>
      <c r="C1593" s="23" t="s">
        <v>1606</v>
      </c>
      <c r="D1593" s="35">
        <v>0.10822</v>
      </c>
      <c r="E1593" s="25">
        <v>21799.18</v>
      </c>
      <c r="F1593" s="25">
        <v>20629.03</v>
      </c>
    </row>
    <row r="1594" spans="1:6" outlineLevel="1" x14ac:dyDescent="0.2">
      <c r="A1594" s="26"/>
      <c r="B1594" s="27"/>
      <c r="C1594" s="28" t="s">
        <v>1607</v>
      </c>
      <c r="D1594" s="28"/>
      <c r="E1594" s="28"/>
      <c r="F1594" s="29">
        <v>7069.74</v>
      </c>
    </row>
    <row r="1595" spans="1:6" outlineLevel="1" x14ac:dyDescent="0.2">
      <c r="A1595" s="26"/>
      <c r="B1595" s="27"/>
      <c r="C1595" s="28" t="s">
        <v>1608</v>
      </c>
      <c r="D1595" s="28"/>
      <c r="E1595" s="28"/>
      <c r="F1595" s="29">
        <v>4102.9799999999996</v>
      </c>
    </row>
    <row r="1596" spans="1:6" outlineLevel="1" x14ac:dyDescent="0.2">
      <c r="A1596" s="26"/>
      <c r="B1596" s="27"/>
      <c r="C1596" s="28" t="s">
        <v>917</v>
      </c>
      <c r="D1596" s="28"/>
      <c r="E1596" s="28"/>
      <c r="F1596" s="29">
        <v>31801.75</v>
      </c>
    </row>
    <row r="1597" spans="1:6" ht="33.75" customHeight="1" outlineLevel="1" x14ac:dyDescent="0.2">
      <c r="A1597" s="21">
        <v>96</v>
      </c>
      <c r="B1597" s="22" t="s">
        <v>1609</v>
      </c>
      <c r="C1597" s="23" t="s">
        <v>1610</v>
      </c>
      <c r="D1597" s="43">
        <v>-3.2466000000000002E-2</v>
      </c>
      <c r="E1597" s="25">
        <v>59210</v>
      </c>
      <c r="F1597" s="25">
        <v>-11899.11</v>
      </c>
    </row>
    <row r="1598" spans="1:6" ht="33.75" customHeight="1" outlineLevel="1" x14ac:dyDescent="0.2">
      <c r="A1598" s="21">
        <v>97</v>
      </c>
      <c r="B1598" s="22" t="s">
        <v>1611</v>
      </c>
      <c r="C1598" s="23" t="s">
        <v>1612</v>
      </c>
      <c r="D1598" s="44">
        <v>-6.4932000000000002E-3</v>
      </c>
      <c r="E1598" s="25">
        <v>44408</v>
      </c>
      <c r="F1598" s="25">
        <v>-2338.52</v>
      </c>
    </row>
    <row r="1599" spans="1:6" ht="22.5" customHeight="1" outlineLevel="1" x14ac:dyDescent="0.2">
      <c r="A1599" s="21">
        <v>98</v>
      </c>
      <c r="B1599" s="22" t="s">
        <v>1377</v>
      </c>
      <c r="C1599" s="23" t="s">
        <v>1613</v>
      </c>
      <c r="D1599" s="33">
        <v>2.7054999999999998</v>
      </c>
      <c r="E1599" s="25">
        <v>128.69</v>
      </c>
      <c r="F1599" s="25">
        <v>2921.15</v>
      </c>
    </row>
    <row r="1600" spans="1:6" ht="22.5" customHeight="1" outlineLevel="1" x14ac:dyDescent="0.2">
      <c r="A1600" s="21">
        <v>99</v>
      </c>
      <c r="B1600" s="22" t="s">
        <v>1377</v>
      </c>
      <c r="C1600" s="23" t="s">
        <v>1614</v>
      </c>
      <c r="D1600" s="33">
        <v>30.301600000000001</v>
      </c>
      <c r="E1600" s="25">
        <v>48.97</v>
      </c>
      <c r="F1600" s="25">
        <v>12449.68</v>
      </c>
    </row>
    <row r="1601" spans="1:6" ht="22.5" customHeight="1" outlineLevel="1" x14ac:dyDescent="0.2">
      <c r="A1601" s="21">
        <v>100</v>
      </c>
      <c r="B1601" s="22" t="s">
        <v>1369</v>
      </c>
      <c r="C1601" s="23" t="s">
        <v>1615</v>
      </c>
      <c r="D1601" s="35">
        <v>0.10822</v>
      </c>
      <c r="E1601" s="25">
        <v>1157.5899999999999</v>
      </c>
      <c r="F1601" s="25">
        <v>4751.1499999999996</v>
      </c>
    </row>
    <row r="1602" spans="1:6" outlineLevel="1" x14ac:dyDescent="0.2">
      <c r="A1602" s="26"/>
      <c r="B1602" s="27"/>
      <c r="C1602" s="28" t="s">
        <v>1616</v>
      </c>
      <c r="D1602" s="28"/>
      <c r="E1602" s="28"/>
      <c r="F1602" s="29">
        <v>4476.66</v>
      </c>
    </row>
    <row r="1603" spans="1:6" outlineLevel="1" x14ac:dyDescent="0.2">
      <c r="A1603" s="26"/>
      <c r="B1603" s="27"/>
      <c r="C1603" s="28" t="s">
        <v>1617</v>
      </c>
      <c r="D1603" s="28"/>
      <c r="E1603" s="28"/>
      <c r="F1603" s="29">
        <v>2598.06</v>
      </c>
    </row>
    <row r="1604" spans="1:6" outlineLevel="1" x14ac:dyDescent="0.2">
      <c r="A1604" s="26"/>
      <c r="B1604" s="27"/>
      <c r="C1604" s="28" t="s">
        <v>917</v>
      </c>
      <c r="D1604" s="28"/>
      <c r="E1604" s="28"/>
      <c r="F1604" s="29">
        <v>11825.87</v>
      </c>
    </row>
    <row r="1605" spans="1:6" ht="22.5" customHeight="1" outlineLevel="1" x14ac:dyDescent="0.2">
      <c r="A1605" s="21">
        <v>101</v>
      </c>
      <c r="B1605" s="22" t="s">
        <v>1618</v>
      </c>
      <c r="C1605" s="23" t="s">
        <v>1619</v>
      </c>
      <c r="D1605" s="44">
        <v>-4.3287999999999998E-3</v>
      </c>
      <c r="E1605" s="25">
        <v>1383.1</v>
      </c>
      <c r="F1605" s="25">
        <v>-167.4</v>
      </c>
    </row>
    <row r="1606" spans="1:6" ht="22.5" customHeight="1" outlineLevel="1" x14ac:dyDescent="0.2">
      <c r="A1606" s="21">
        <v>102</v>
      </c>
      <c r="B1606" s="22" t="s">
        <v>1377</v>
      </c>
      <c r="C1606" s="23" t="s">
        <v>1620</v>
      </c>
      <c r="D1606" s="33">
        <v>7.5754000000000001</v>
      </c>
      <c r="E1606" s="25">
        <v>64.5</v>
      </c>
      <c r="F1606" s="25">
        <v>4099.54</v>
      </c>
    </row>
    <row r="1607" spans="1:6" ht="12" customHeight="1" outlineLevel="1" x14ac:dyDescent="0.2">
      <c r="A1607" s="443" t="s">
        <v>1621</v>
      </c>
      <c r="B1607" s="444"/>
      <c r="C1607" s="444"/>
      <c r="D1607" s="444"/>
      <c r="E1607" s="444"/>
      <c r="F1607" s="445"/>
    </row>
    <row r="1608" spans="1:6" ht="22.5" customHeight="1" outlineLevel="1" x14ac:dyDescent="0.2">
      <c r="A1608" s="21">
        <v>103</v>
      </c>
      <c r="B1608" s="22" t="s">
        <v>1622</v>
      </c>
      <c r="C1608" s="23" t="s">
        <v>1623</v>
      </c>
      <c r="D1608" s="30">
        <v>5.94</v>
      </c>
      <c r="E1608" s="25">
        <v>62.12</v>
      </c>
      <c r="F1608" s="25">
        <v>6719.54</v>
      </c>
    </row>
    <row r="1609" spans="1:6" outlineLevel="1" x14ac:dyDescent="0.2">
      <c r="A1609" s="26"/>
      <c r="B1609" s="27"/>
      <c r="C1609" s="28" t="s">
        <v>1624</v>
      </c>
      <c r="D1609" s="28"/>
      <c r="E1609" s="28"/>
      <c r="F1609" s="29">
        <v>5189.9799999999996</v>
      </c>
    </row>
    <row r="1610" spans="1:6" outlineLevel="1" x14ac:dyDescent="0.2">
      <c r="A1610" s="26"/>
      <c r="B1610" s="27"/>
      <c r="C1610" s="28" t="s">
        <v>1625</v>
      </c>
      <c r="D1610" s="28"/>
      <c r="E1610" s="28"/>
      <c r="F1610" s="29">
        <v>3255.53</v>
      </c>
    </row>
    <row r="1611" spans="1:6" outlineLevel="1" x14ac:dyDescent="0.2">
      <c r="A1611" s="26"/>
      <c r="B1611" s="27"/>
      <c r="C1611" s="28" t="s">
        <v>917</v>
      </c>
      <c r="D1611" s="28"/>
      <c r="E1611" s="28"/>
      <c r="F1611" s="29">
        <v>15165.05</v>
      </c>
    </row>
    <row r="1612" spans="1:6" ht="22.5" customHeight="1" outlineLevel="1" x14ac:dyDescent="0.2">
      <c r="A1612" s="21">
        <v>104</v>
      </c>
      <c r="B1612" s="22" t="s">
        <v>1377</v>
      </c>
      <c r="C1612" s="23" t="s">
        <v>1626</v>
      </c>
      <c r="D1612" s="30">
        <v>611.82000000000005</v>
      </c>
      <c r="E1612" s="25">
        <v>3.31</v>
      </c>
      <c r="F1612" s="25">
        <v>17014.939999999999</v>
      </c>
    </row>
    <row r="1613" spans="1:6" ht="45" customHeight="1" outlineLevel="1" x14ac:dyDescent="0.2">
      <c r="A1613" s="21">
        <v>105</v>
      </c>
      <c r="B1613" s="22" t="s">
        <v>1570</v>
      </c>
      <c r="C1613" s="23" t="s">
        <v>1571</v>
      </c>
      <c r="D1613" s="30">
        <v>0.05</v>
      </c>
      <c r="E1613" s="25">
        <v>83.8</v>
      </c>
      <c r="F1613" s="25">
        <v>188.14</v>
      </c>
    </row>
    <row r="1614" spans="1:6" outlineLevel="1" x14ac:dyDescent="0.2">
      <c r="A1614" s="26"/>
      <c r="B1614" s="27"/>
      <c r="C1614" s="28" t="s">
        <v>1627</v>
      </c>
      <c r="D1614" s="28"/>
      <c r="E1614" s="28"/>
      <c r="F1614" s="29">
        <v>193.6</v>
      </c>
    </row>
    <row r="1615" spans="1:6" outlineLevel="1" x14ac:dyDescent="0.2">
      <c r="A1615" s="26"/>
      <c r="B1615" s="27"/>
      <c r="C1615" s="28" t="s">
        <v>1628</v>
      </c>
      <c r="D1615" s="28"/>
      <c r="E1615" s="28"/>
      <c r="F1615" s="29">
        <v>110.9</v>
      </c>
    </row>
    <row r="1616" spans="1:6" outlineLevel="1" x14ac:dyDescent="0.2">
      <c r="A1616" s="26"/>
      <c r="B1616" s="27"/>
      <c r="C1616" s="28" t="s">
        <v>917</v>
      </c>
      <c r="D1616" s="28"/>
      <c r="E1616" s="28"/>
      <c r="F1616" s="29">
        <v>492.64</v>
      </c>
    </row>
    <row r="1617" spans="1:16" ht="22.5" customHeight="1" outlineLevel="1" x14ac:dyDescent="0.2">
      <c r="A1617" s="21">
        <v>106</v>
      </c>
      <c r="B1617" s="22" t="s">
        <v>1377</v>
      </c>
      <c r="C1617" s="23" t="s">
        <v>1574</v>
      </c>
      <c r="D1617" s="31">
        <v>1</v>
      </c>
      <c r="E1617" s="25">
        <v>107.47</v>
      </c>
      <c r="F1617" s="25">
        <v>901.65</v>
      </c>
    </row>
    <row r="1618" spans="1:16" ht="11.4" outlineLevel="1" x14ac:dyDescent="0.2">
      <c r="A1618" s="443" t="s">
        <v>1629</v>
      </c>
      <c r="B1618" s="444"/>
      <c r="C1618" s="444"/>
      <c r="D1618" s="444"/>
      <c r="E1618" s="444"/>
      <c r="F1618" s="445"/>
    </row>
    <row r="1619" spans="1:16" ht="45" customHeight="1" outlineLevel="1" x14ac:dyDescent="0.2">
      <c r="A1619" s="21">
        <v>107</v>
      </c>
      <c r="B1619" s="22" t="s">
        <v>1570</v>
      </c>
      <c r="C1619" s="23" t="s">
        <v>1571</v>
      </c>
      <c r="D1619" s="30">
        <v>0.55000000000000004</v>
      </c>
      <c r="E1619" s="25">
        <v>83.8</v>
      </c>
      <c r="F1619" s="25">
        <v>2069.59</v>
      </c>
    </row>
    <row r="1620" spans="1:16" outlineLevel="1" x14ac:dyDescent="0.2">
      <c r="A1620" s="26"/>
      <c r="B1620" s="27"/>
      <c r="C1620" s="28" t="s">
        <v>1630</v>
      </c>
      <c r="D1620" s="28"/>
      <c r="E1620" s="28"/>
      <c r="F1620" s="29">
        <v>2129.5500000000002</v>
      </c>
    </row>
    <row r="1621" spans="1:16" outlineLevel="1" x14ac:dyDescent="0.2">
      <c r="A1621" s="26"/>
      <c r="B1621" s="27"/>
      <c r="C1621" s="28" t="s">
        <v>1631</v>
      </c>
      <c r="D1621" s="28"/>
      <c r="E1621" s="28"/>
      <c r="F1621" s="29">
        <v>1219.8399999999999</v>
      </c>
    </row>
    <row r="1622" spans="1:16" outlineLevel="1" x14ac:dyDescent="0.2">
      <c r="A1622" s="26"/>
      <c r="B1622" s="27"/>
      <c r="C1622" s="28" t="s">
        <v>917</v>
      </c>
      <c r="D1622" s="28"/>
      <c r="E1622" s="28"/>
      <c r="F1622" s="29">
        <v>5418.98</v>
      </c>
    </row>
    <row r="1623" spans="1:16" ht="22.5" customHeight="1" outlineLevel="1" x14ac:dyDescent="0.2">
      <c r="A1623" s="21">
        <v>108</v>
      </c>
      <c r="B1623" s="22" t="s">
        <v>1377</v>
      </c>
      <c r="C1623" s="23" t="s">
        <v>1574</v>
      </c>
      <c r="D1623" s="31">
        <v>11</v>
      </c>
      <c r="E1623" s="25">
        <v>107.47</v>
      </c>
      <c r="F1623" s="25">
        <v>9918.16</v>
      </c>
      <c r="P1623" s="2" t="s">
        <v>1758</v>
      </c>
    </row>
    <row r="1624" spans="1:16" ht="11.4" outlineLevel="1" x14ac:dyDescent="0.2">
      <c r="A1624" s="443" t="s">
        <v>1632</v>
      </c>
      <c r="B1624" s="444"/>
      <c r="C1624" s="444"/>
      <c r="D1624" s="444"/>
      <c r="E1624" s="444"/>
      <c r="F1624" s="445"/>
    </row>
    <row r="1625" spans="1:16" ht="11.4" outlineLevel="1" x14ac:dyDescent="0.2">
      <c r="A1625" s="443" t="s">
        <v>1569</v>
      </c>
      <c r="B1625" s="444"/>
      <c r="C1625" s="444"/>
      <c r="D1625" s="444"/>
      <c r="E1625" s="444"/>
      <c r="F1625" s="445"/>
    </row>
    <row r="1626" spans="1:16" ht="45" customHeight="1" outlineLevel="1" x14ac:dyDescent="0.2">
      <c r="A1626" s="21">
        <v>109</v>
      </c>
      <c r="B1626" s="22" t="s">
        <v>1570</v>
      </c>
      <c r="C1626" s="23" t="s">
        <v>1571</v>
      </c>
      <c r="D1626" s="32">
        <v>0.4</v>
      </c>
      <c r="E1626" s="25">
        <v>83.8</v>
      </c>
      <c r="F1626" s="25">
        <v>1505.15</v>
      </c>
    </row>
    <row r="1627" spans="1:16" outlineLevel="1" x14ac:dyDescent="0.2">
      <c r="A1627" s="26"/>
      <c r="B1627" s="27"/>
      <c r="C1627" s="28" t="s">
        <v>1633</v>
      </c>
      <c r="D1627" s="28"/>
      <c r="E1627" s="28"/>
      <c r="F1627" s="29">
        <v>1548.75</v>
      </c>
    </row>
    <row r="1628" spans="1:16" outlineLevel="1" x14ac:dyDescent="0.2">
      <c r="A1628" s="26"/>
      <c r="B1628" s="27"/>
      <c r="C1628" s="28" t="s">
        <v>1634</v>
      </c>
      <c r="D1628" s="28"/>
      <c r="E1628" s="28"/>
      <c r="F1628" s="29">
        <v>887.15</v>
      </c>
    </row>
    <row r="1629" spans="1:16" outlineLevel="1" x14ac:dyDescent="0.2">
      <c r="A1629" s="26"/>
      <c r="B1629" s="27"/>
      <c r="C1629" s="28" t="s">
        <v>917</v>
      </c>
      <c r="D1629" s="28"/>
      <c r="E1629" s="28"/>
      <c r="F1629" s="29">
        <v>3941.05</v>
      </c>
    </row>
    <row r="1630" spans="1:16" ht="22.5" customHeight="1" outlineLevel="1" x14ac:dyDescent="0.2">
      <c r="A1630" s="21">
        <v>110</v>
      </c>
      <c r="B1630" s="22" t="s">
        <v>1377</v>
      </c>
      <c r="C1630" s="23" t="s">
        <v>1574</v>
      </c>
      <c r="D1630" s="31">
        <v>8</v>
      </c>
      <c r="E1630" s="25">
        <v>107.47</v>
      </c>
      <c r="F1630" s="25">
        <v>7213.21</v>
      </c>
    </row>
    <row r="1631" spans="1:16" ht="12" customHeight="1" outlineLevel="1" x14ac:dyDescent="0.2">
      <c r="A1631" s="443" t="s">
        <v>1575</v>
      </c>
      <c r="B1631" s="444"/>
      <c r="C1631" s="444"/>
      <c r="D1631" s="444"/>
      <c r="E1631" s="444"/>
      <c r="F1631" s="445"/>
    </row>
    <row r="1632" spans="1:16" ht="45" customHeight="1" outlineLevel="1" x14ac:dyDescent="0.2">
      <c r="A1632" s="21">
        <v>111</v>
      </c>
      <c r="B1632" s="22" t="s">
        <v>1570</v>
      </c>
      <c r="C1632" s="23" t="s">
        <v>1571</v>
      </c>
      <c r="D1632" s="30">
        <v>0.05</v>
      </c>
      <c r="E1632" s="25">
        <v>83.8</v>
      </c>
      <c r="F1632" s="25">
        <v>188.14</v>
      </c>
    </row>
    <row r="1633" spans="1:6" outlineLevel="1" x14ac:dyDescent="0.2">
      <c r="A1633" s="26"/>
      <c r="B1633" s="27"/>
      <c r="C1633" s="28" t="s">
        <v>1627</v>
      </c>
      <c r="D1633" s="28"/>
      <c r="E1633" s="28"/>
      <c r="F1633" s="29">
        <v>193.6</v>
      </c>
    </row>
    <row r="1634" spans="1:6" outlineLevel="1" x14ac:dyDescent="0.2">
      <c r="A1634" s="26"/>
      <c r="B1634" s="27"/>
      <c r="C1634" s="28" t="s">
        <v>1628</v>
      </c>
      <c r="D1634" s="28"/>
      <c r="E1634" s="28"/>
      <c r="F1634" s="29">
        <v>110.9</v>
      </c>
    </row>
    <row r="1635" spans="1:6" outlineLevel="1" x14ac:dyDescent="0.2">
      <c r="A1635" s="26"/>
      <c r="B1635" s="27"/>
      <c r="C1635" s="28" t="s">
        <v>917</v>
      </c>
      <c r="D1635" s="28"/>
      <c r="E1635" s="28"/>
      <c r="F1635" s="29">
        <v>492.64</v>
      </c>
    </row>
    <row r="1636" spans="1:6" ht="22.5" customHeight="1" outlineLevel="1" x14ac:dyDescent="0.2">
      <c r="A1636" s="21">
        <v>112</v>
      </c>
      <c r="B1636" s="22" t="s">
        <v>1377</v>
      </c>
      <c r="C1636" s="23" t="s">
        <v>1574</v>
      </c>
      <c r="D1636" s="31">
        <v>1</v>
      </c>
      <c r="E1636" s="25">
        <v>107.47</v>
      </c>
      <c r="F1636" s="25">
        <v>901.65</v>
      </c>
    </row>
    <row r="1637" spans="1:6" ht="11.4" outlineLevel="1" x14ac:dyDescent="0.2">
      <c r="A1637" s="443" t="s">
        <v>1604</v>
      </c>
      <c r="B1637" s="444"/>
      <c r="C1637" s="444"/>
      <c r="D1637" s="444"/>
      <c r="E1637" s="444"/>
      <c r="F1637" s="445"/>
    </row>
    <row r="1638" spans="1:6" ht="33.75" customHeight="1" outlineLevel="1" x14ac:dyDescent="0.2">
      <c r="A1638" s="21">
        <v>113</v>
      </c>
      <c r="B1638" s="22" t="s">
        <v>1605</v>
      </c>
      <c r="C1638" s="23" t="s">
        <v>1606</v>
      </c>
      <c r="D1638" s="33">
        <v>3.5000000000000001E-3</v>
      </c>
      <c r="E1638" s="25">
        <v>21799.18</v>
      </c>
      <c r="F1638" s="25">
        <v>667.18</v>
      </c>
    </row>
    <row r="1639" spans="1:6" outlineLevel="1" x14ac:dyDescent="0.2">
      <c r="A1639" s="26"/>
      <c r="B1639" s="27"/>
      <c r="C1639" s="28" t="s">
        <v>1635</v>
      </c>
      <c r="D1639" s="28"/>
      <c r="E1639" s="28"/>
      <c r="F1639" s="29">
        <v>228.64</v>
      </c>
    </row>
    <row r="1640" spans="1:6" outlineLevel="1" x14ac:dyDescent="0.2">
      <c r="A1640" s="26"/>
      <c r="B1640" s="27"/>
      <c r="C1640" s="28" t="s">
        <v>1636</v>
      </c>
      <c r="D1640" s="28"/>
      <c r="E1640" s="28"/>
      <c r="F1640" s="29">
        <v>132.69</v>
      </c>
    </row>
    <row r="1641" spans="1:6" outlineLevel="1" x14ac:dyDescent="0.2">
      <c r="A1641" s="26"/>
      <c r="B1641" s="27"/>
      <c r="C1641" s="28" t="s">
        <v>917</v>
      </c>
      <c r="D1641" s="28"/>
      <c r="E1641" s="28"/>
      <c r="F1641" s="29">
        <v>1028.51</v>
      </c>
    </row>
    <row r="1642" spans="1:6" ht="33.75" customHeight="1" outlineLevel="1" x14ac:dyDescent="0.2">
      <c r="A1642" s="21">
        <v>114</v>
      </c>
      <c r="B1642" s="22" t="s">
        <v>1609</v>
      </c>
      <c r="C1642" s="23" t="s">
        <v>1610</v>
      </c>
      <c r="D1642" s="35">
        <v>-1.0499999999999999E-3</v>
      </c>
      <c r="E1642" s="25">
        <v>59210</v>
      </c>
      <c r="F1642" s="25">
        <v>-384.84</v>
      </c>
    </row>
    <row r="1643" spans="1:6" ht="33.75" customHeight="1" outlineLevel="1" x14ac:dyDescent="0.2">
      <c r="A1643" s="21">
        <v>115</v>
      </c>
      <c r="B1643" s="22" t="s">
        <v>1611</v>
      </c>
      <c r="C1643" s="23" t="s">
        <v>1612</v>
      </c>
      <c r="D1643" s="35">
        <v>-2.1000000000000001E-4</v>
      </c>
      <c r="E1643" s="25">
        <v>44408</v>
      </c>
      <c r="F1643" s="25">
        <v>-75.63</v>
      </c>
    </row>
    <row r="1644" spans="1:6" ht="22.5" customHeight="1" outlineLevel="1" x14ac:dyDescent="0.2">
      <c r="A1644" s="21">
        <v>116</v>
      </c>
      <c r="B1644" s="22" t="s">
        <v>1377</v>
      </c>
      <c r="C1644" s="23" t="s">
        <v>1613</v>
      </c>
      <c r="D1644" s="33">
        <v>8.7499999999999994E-2</v>
      </c>
      <c r="E1644" s="25">
        <v>128.69</v>
      </c>
      <c r="F1644" s="25">
        <v>94.47</v>
      </c>
    </row>
    <row r="1645" spans="1:6" ht="22.5" customHeight="1" outlineLevel="1" x14ac:dyDescent="0.2">
      <c r="A1645" s="21">
        <v>117</v>
      </c>
      <c r="B1645" s="22" t="s">
        <v>1377</v>
      </c>
      <c r="C1645" s="23" t="s">
        <v>1614</v>
      </c>
      <c r="D1645" s="30">
        <v>0.98</v>
      </c>
      <c r="E1645" s="25">
        <v>48.97</v>
      </c>
      <c r="F1645" s="25">
        <v>402.64</v>
      </c>
    </row>
    <row r="1646" spans="1:6" ht="22.5" customHeight="1" outlineLevel="1" x14ac:dyDescent="0.2">
      <c r="A1646" s="21">
        <v>118</v>
      </c>
      <c r="B1646" s="22" t="s">
        <v>1369</v>
      </c>
      <c r="C1646" s="23" t="s">
        <v>1615</v>
      </c>
      <c r="D1646" s="33">
        <v>3.5000000000000001E-3</v>
      </c>
      <c r="E1646" s="25">
        <v>1157.5899999999999</v>
      </c>
      <c r="F1646" s="25">
        <v>153.66</v>
      </c>
    </row>
    <row r="1647" spans="1:6" outlineLevel="1" x14ac:dyDescent="0.2">
      <c r="A1647" s="26"/>
      <c r="B1647" s="27"/>
      <c r="C1647" s="28" t="s">
        <v>1637</v>
      </c>
      <c r="D1647" s="28"/>
      <c r="E1647" s="28"/>
      <c r="F1647" s="29">
        <v>144.78</v>
      </c>
    </row>
    <row r="1648" spans="1:6" outlineLevel="1" x14ac:dyDescent="0.2">
      <c r="A1648" s="26"/>
      <c r="B1648" s="27"/>
      <c r="C1648" s="28" t="s">
        <v>1638</v>
      </c>
      <c r="D1648" s="28"/>
      <c r="E1648" s="28"/>
      <c r="F1648" s="29">
        <v>84.03</v>
      </c>
    </row>
    <row r="1649" spans="1:6" outlineLevel="1" x14ac:dyDescent="0.2">
      <c r="A1649" s="26"/>
      <c r="B1649" s="27"/>
      <c r="C1649" s="28" t="s">
        <v>917</v>
      </c>
      <c r="D1649" s="28"/>
      <c r="E1649" s="28"/>
      <c r="F1649" s="29">
        <v>382.47</v>
      </c>
    </row>
    <row r="1650" spans="1:6" ht="22.5" customHeight="1" outlineLevel="1" x14ac:dyDescent="0.2">
      <c r="A1650" s="21">
        <v>119</v>
      </c>
      <c r="B1650" s="22" t="s">
        <v>1618</v>
      </c>
      <c r="C1650" s="23" t="s">
        <v>1619</v>
      </c>
      <c r="D1650" s="35">
        <v>-1.3999999999999999E-4</v>
      </c>
      <c r="E1650" s="25">
        <v>1383.1</v>
      </c>
      <c r="F1650" s="25">
        <v>-5.41</v>
      </c>
    </row>
    <row r="1651" spans="1:6" ht="22.5" customHeight="1" outlineLevel="1" x14ac:dyDescent="0.2">
      <c r="A1651" s="21">
        <v>120</v>
      </c>
      <c r="B1651" s="22" t="s">
        <v>1377</v>
      </c>
      <c r="C1651" s="23" t="s">
        <v>1620</v>
      </c>
      <c r="D1651" s="24">
        <v>0.245</v>
      </c>
      <c r="E1651" s="25">
        <v>64.5</v>
      </c>
      <c r="F1651" s="25">
        <v>132.59</v>
      </c>
    </row>
    <row r="1652" spans="1:6" ht="12" customHeight="1" outlineLevel="1" x14ac:dyDescent="0.2">
      <c r="A1652" s="443" t="s">
        <v>1621</v>
      </c>
      <c r="B1652" s="444"/>
      <c r="C1652" s="444"/>
      <c r="D1652" s="444"/>
      <c r="E1652" s="444"/>
      <c r="F1652" s="445"/>
    </row>
    <row r="1653" spans="1:6" ht="22.5" customHeight="1" outlineLevel="1" x14ac:dyDescent="0.2">
      <c r="A1653" s="21">
        <v>121</v>
      </c>
      <c r="B1653" s="22" t="s">
        <v>1622</v>
      </c>
      <c r="C1653" s="23" t="s">
        <v>1623</v>
      </c>
      <c r="D1653" s="30">
        <v>0.15</v>
      </c>
      <c r="E1653" s="25">
        <v>62.12</v>
      </c>
      <c r="F1653" s="25">
        <v>169.69</v>
      </c>
    </row>
    <row r="1654" spans="1:6" outlineLevel="1" x14ac:dyDescent="0.2">
      <c r="A1654" s="26"/>
      <c r="B1654" s="27"/>
      <c r="C1654" s="28" t="s">
        <v>1639</v>
      </c>
      <c r="D1654" s="28"/>
      <c r="E1654" s="28"/>
      <c r="F1654" s="29">
        <v>131.07</v>
      </c>
    </row>
    <row r="1655" spans="1:6" outlineLevel="1" x14ac:dyDescent="0.2">
      <c r="A1655" s="26"/>
      <c r="B1655" s="27"/>
      <c r="C1655" s="28" t="s">
        <v>1640</v>
      </c>
      <c r="D1655" s="28"/>
      <c r="E1655" s="28"/>
      <c r="F1655" s="29">
        <v>82.21</v>
      </c>
    </row>
    <row r="1656" spans="1:6" outlineLevel="1" x14ac:dyDescent="0.2">
      <c r="A1656" s="26"/>
      <c r="B1656" s="27"/>
      <c r="C1656" s="28" t="s">
        <v>917</v>
      </c>
      <c r="D1656" s="28"/>
      <c r="E1656" s="28"/>
      <c r="F1656" s="29">
        <v>382.97</v>
      </c>
    </row>
    <row r="1657" spans="1:6" ht="22.5" customHeight="1" outlineLevel="1" x14ac:dyDescent="0.2">
      <c r="A1657" s="21">
        <v>122</v>
      </c>
      <c r="B1657" s="22" t="s">
        <v>1377</v>
      </c>
      <c r="C1657" s="23" t="s">
        <v>1626</v>
      </c>
      <c r="D1657" s="30">
        <v>15.45</v>
      </c>
      <c r="E1657" s="25">
        <v>3.31</v>
      </c>
      <c r="F1657" s="25">
        <v>429.67</v>
      </c>
    </row>
    <row r="1658" spans="1:6" ht="11.4" outlineLevel="1" x14ac:dyDescent="0.2">
      <c r="A1658" s="443" t="s">
        <v>1641</v>
      </c>
      <c r="B1658" s="444"/>
      <c r="C1658" s="444"/>
      <c r="D1658" s="444"/>
      <c r="E1658" s="444"/>
      <c r="F1658" s="445"/>
    </row>
    <row r="1659" spans="1:6" ht="11.4" outlineLevel="1" x14ac:dyDescent="0.2">
      <c r="A1659" s="443" t="s">
        <v>1569</v>
      </c>
      <c r="B1659" s="444"/>
      <c r="C1659" s="444"/>
      <c r="D1659" s="444"/>
      <c r="E1659" s="444"/>
      <c r="F1659" s="445"/>
    </row>
    <row r="1660" spans="1:6" ht="45" customHeight="1" outlineLevel="1" x14ac:dyDescent="0.2">
      <c r="A1660" s="21">
        <v>123</v>
      </c>
      <c r="B1660" s="22" t="s">
        <v>1570</v>
      </c>
      <c r="C1660" s="23" t="s">
        <v>1571</v>
      </c>
      <c r="D1660" s="32">
        <v>0.4</v>
      </c>
      <c r="E1660" s="25">
        <v>83.8</v>
      </c>
      <c r="F1660" s="25">
        <v>1505.15</v>
      </c>
    </row>
    <row r="1661" spans="1:6" outlineLevel="1" x14ac:dyDescent="0.2">
      <c r="A1661" s="26"/>
      <c r="B1661" s="27"/>
      <c r="C1661" s="28" t="s">
        <v>1633</v>
      </c>
      <c r="D1661" s="28"/>
      <c r="E1661" s="28"/>
      <c r="F1661" s="29">
        <v>1548.75</v>
      </c>
    </row>
    <row r="1662" spans="1:6" outlineLevel="1" x14ac:dyDescent="0.2">
      <c r="A1662" s="26"/>
      <c r="B1662" s="27"/>
      <c r="C1662" s="28" t="s">
        <v>1634</v>
      </c>
      <c r="D1662" s="28"/>
      <c r="E1662" s="28"/>
      <c r="F1662" s="29">
        <v>887.15</v>
      </c>
    </row>
    <row r="1663" spans="1:6" outlineLevel="1" x14ac:dyDescent="0.2">
      <c r="A1663" s="26"/>
      <c r="B1663" s="27"/>
      <c r="C1663" s="28" t="s">
        <v>917</v>
      </c>
      <c r="D1663" s="28"/>
      <c r="E1663" s="28"/>
      <c r="F1663" s="29">
        <v>3941.05</v>
      </c>
    </row>
    <row r="1664" spans="1:6" ht="22.5" customHeight="1" outlineLevel="1" x14ac:dyDescent="0.2">
      <c r="A1664" s="21">
        <v>124</v>
      </c>
      <c r="B1664" s="22" t="s">
        <v>1377</v>
      </c>
      <c r="C1664" s="23" t="s">
        <v>1574</v>
      </c>
      <c r="D1664" s="31">
        <v>8</v>
      </c>
      <c r="E1664" s="25">
        <v>107.47</v>
      </c>
      <c r="F1664" s="25">
        <v>7213.21</v>
      </c>
    </row>
    <row r="1665" spans="1:6" ht="12" customHeight="1" outlineLevel="1" x14ac:dyDescent="0.2">
      <c r="A1665" s="443" t="s">
        <v>1575</v>
      </c>
      <c r="B1665" s="444"/>
      <c r="C1665" s="444"/>
      <c r="D1665" s="444"/>
      <c r="E1665" s="444"/>
      <c r="F1665" s="445"/>
    </row>
    <row r="1666" spans="1:6" ht="45" customHeight="1" outlineLevel="1" x14ac:dyDescent="0.2">
      <c r="A1666" s="21">
        <v>125</v>
      </c>
      <c r="B1666" s="22" t="s">
        <v>1570</v>
      </c>
      <c r="C1666" s="23" t="s">
        <v>1571</v>
      </c>
      <c r="D1666" s="30">
        <v>0.05</v>
      </c>
      <c r="E1666" s="25">
        <v>83.8</v>
      </c>
      <c r="F1666" s="25">
        <v>188.14</v>
      </c>
    </row>
    <row r="1667" spans="1:6" outlineLevel="1" x14ac:dyDescent="0.2">
      <c r="A1667" s="26"/>
      <c r="B1667" s="27"/>
      <c r="C1667" s="28" t="s">
        <v>1627</v>
      </c>
      <c r="D1667" s="28"/>
      <c r="E1667" s="28"/>
      <c r="F1667" s="29">
        <v>193.6</v>
      </c>
    </row>
    <row r="1668" spans="1:6" outlineLevel="1" x14ac:dyDescent="0.2">
      <c r="A1668" s="26"/>
      <c r="B1668" s="27"/>
      <c r="C1668" s="28" t="s">
        <v>1628</v>
      </c>
      <c r="D1668" s="28"/>
      <c r="E1668" s="28"/>
      <c r="F1668" s="29">
        <v>110.9</v>
      </c>
    </row>
    <row r="1669" spans="1:6" outlineLevel="1" x14ac:dyDescent="0.2">
      <c r="A1669" s="26"/>
      <c r="B1669" s="27"/>
      <c r="C1669" s="28" t="s">
        <v>917</v>
      </c>
      <c r="D1669" s="28"/>
      <c r="E1669" s="28"/>
      <c r="F1669" s="29">
        <v>492.64</v>
      </c>
    </row>
    <row r="1670" spans="1:6" ht="22.5" customHeight="1" outlineLevel="1" x14ac:dyDescent="0.2">
      <c r="A1670" s="21">
        <v>126</v>
      </c>
      <c r="B1670" s="22" t="s">
        <v>1377</v>
      </c>
      <c r="C1670" s="23" t="s">
        <v>1574</v>
      </c>
      <c r="D1670" s="31">
        <v>1</v>
      </c>
      <c r="E1670" s="25">
        <v>107.47</v>
      </c>
      <c r="F1670" s="25">
        <v>901.65</v>
      </c>
    </row>
    <row r="1671" spans="1:6" ht="11.4" outlineLevel="1" x14ac:dyDescent="0.2">
      <c r="A1671" s="443" t="s">
        <v>1604</v>
      </c>
      <c r="B1671" s="444"/>
      <c r="C1671" s="444"/>
      <c r="D1671" s="444"/>
      <c r="E1671" s="444"/>
      <c r="F1671" s="445"/>
    </row>
    <row r="1672" spans="1:6" ht="33.75" customHeight="1" outlineLevel="1" x14ac:dyDescent="0.2">
      <c r="A1672" s="21">
        <v>127</v>
      </c>
      <c r="B1672" s="22" t="s">
        <v>1605</v>
      </c>
      <c r="C1672" s="23" t="s">
        <v>1606</v>
      </c>
      <c r="D1672" s="33">
        <v>3.5000000000000001E-3</v>
      </c>
      <c r="E1672" s="25">
        <v>21799.18</v>
      </c>
      <c r="F1672" s="25">
        <v>667.18</v>
      </c>
    </row>
    <row r="1673" spans="1:6" outlineLevel="1" x14ac:dyDescent="0.2">
      <c r="A1673" s="26"/>
      <c r="B1673" s="27"/>
      <c r="C1673" s="28" t="s">
        <v>1635</v>
      </c>
      <c r="D1673" s="28"/>
      <c r="E1673" s="28"/>
      <c r="F1673" s="29">
        <v>228.64</v>
      </c>
    </row>
    <row r="1674" spans="1:6" outlineLevel="1" x14ac:dyDescent="0.2">
      <c r="A1674" s="26"/>
      <c r="B1674" s="27"/>
      <c r="C1674" s="28" t="s">
        <v>1636</v>
      </c>
      <c r="D1674" s="28"/>
      <c r="E1674" s="28"/>
      <c r="F1674" s="29">
        <v>132.69</v>
      </c>
    </row>
    <row r="1675" spans="1:6" outlineLevel="1" x14ac:dyDescent="0.2">
      <c r="A1675" s="26"/>
      <c r="B1675" s="27"/>
      <c r="C1675" s="28" t="s">
        <v>917</v>
      </c>
      <c r="D1675" s="28"/>
      <c r="E1675" s="28"/>
      <c r="F1675" s="29">
        <v>1028.51</v>
      </c>
    </row>
    <row r="1676" spans="1:6" ht="33.75" customHeight="1" outlineLevel="1" x14ac:dyDescent="0.2">
      <c r="A1676" s="21">
        <v>128</v>
      </c>
      <c r="B1676" s="22" t="s">
        <v>1609</v>
      </c>
      <c r="C1676" s="23" t="s">
        <v>1610</v>
      </c>
      <c r="D1676" s="35">
        <v>-1.0499999999999999E-3</v>
      </c>
      <c r="E1676" s="25">
        <v>59210</v>
      </c>
      <c r="F1676" s="25">
        <v>-384.84</v>
      </c>
    </row>
    <row r="1677" spans="1:6" ht="33.75" customHeight="1" outlineLevel="1" x14ac:dyDescent="0.2">
      <c r="A1677" s="21">
        <v>129</v>
      </c>
      <c r="B1677" s="22" t="s">
        <v>1611</v>
      </c>
      <c r="C1677" s="23" t="s">
        <v>1612</v>
      </c>
      <c r="D1677" s="35">
        <v>-2.1000000000000001E-4</v>
      </c>
      <c r="E1677" s="25">
        <v>44408</v>
      </c>
      <c r="F1677" s="25">
        <v>-75.63</v>
      </c>
    </row>
    <row r="1678" spans="1:6" ht="22.5" customHeight="1" outlineLevel="1" x14ac:dyDescent="0.2">
      <c r="A1678" s="21">
        <v>130</v>
      </c>
      <c r="B1678" s="22" t="s">
        <v>1377</v>
      </c>
      <c r="C1678" s="23" t="s">
        <v>1613</v>
      </c>
      <c r="D1678" s="33">
        <v>8.7499999999999994E-2</v>
      </c>
      <c r="E1678" s="25">
        <v>128.69</v>
      </c>
      <c r="F1678" s="25">
        <v>94.47</v>
      </c>
    </row>
    <row r="1679" spans="1:6" ht="22.5" customHeight="1" outlineLevel="1" x14ac:dyDescent="0.2">
      <c r="A1679" s="21">
        <v>131</v>
      </c>
      <c r="B1679" s="22" t="s">
        <v>1377</v>
      </c>
      <c r="C1679" s="23" t="s">
        <v>1614</v>
      </c>
      <c r="D1679" s="30">
        <v>0.98</v>
      </c>
      <c r="E1679" s="25">
        <v>48.97</v>
      </c>
      <c r="F1679" s="25">
        <v>402.64</v>
      </c>
    </row>
    <row r="1680" spans="1:6" ht="22.5" customHeight="1" outlineLevel="1" x14ac:dyDescent="0.2">
      <c r="A1680" s="21">
        <v>132</v>
      </c>
      <c r="B1680" s="22" t="s">
        <v>1369</v>
      </c>
      <c r="C1680" s="23" t="s">
        <v>1615</v>
      </c>
      <c r="D1680" s="33">
        <v>3.5000000000000001E-3</v>
      </c>
      <c r="E1680" s="25">
        <v>1157.5899999999999</v>
      </c>
      <c r="F1680" s="25">
        <v>153.66</v>
      </c>
    </row>
    <row r="1681" spans="1:6" outlineLevel="1" x14ac:dyDescent="0.2">
      <c r="A1681" s="26"/>
      <c r="B1681" s="27"/>
      <c r="C1681" s="28" t="s">
        <v>1637</v>
      </c>
      <c r="D1681" s="28"/>
      <c r="E1681" s="28"/>
      <c r="F1681" s="29">
        <v>144.78</v>
      </c>
    </row>
    <row r="1682" spans="1:6" outlineLevel="1" x14ac:dyDescent="0.2">
      <c r="A1682" s="26"/>
      <c r="B1682" s="27"/>
      <c r="C1682" s="28" t="s">
        <v>1638</v>
      </c>
      <c r="D1682" s="28"/>
      <c r="E1682" s="28"/>
      <c r="F1682" s="29">
        <v>84.03</v>
      </c>
    </row>
    <row r="1683" spans="1:6" outlineLevel="1" x14ac:dyDescent="0.2">
      <c r="A1683" s="26"/>
      <c r="B1683" s="27"/>
      <c r="C1683" s="28" t="s">
        <v>917</v>
      </c>
      <c r="D1683" s="28"/>
      <c r="E1683" s="28"/>
      <c r="F1683" s="29">
        <v>382.47</v>
      </c>
    </row>
    <row r="1684" spans="1:6" ht="22.5" customHeight="1" outlineLevel="1" x14ac:dyDescent="0.2">
      <c r="A1684" s="21">
        <v>133</v>
      </c>
      <c r="B1684" s="22" t="s">
        <v>1618</v>
      </c>
      <c r="C1684" s="23" t="s">
        <v>1619</v>
      </c>
      <c r="D1684" s="35">
        <v>-1.3999999999999999E-4</v>
      </c>
      <c r="E1684" s="25">
        <v>1383.1</v>
      </c>
      <c r="F1684" s="25">
        <v>-5.41</v>
      </c>
    </row>
    <row r="1685" spans="1:6" ht="22.5" customHeight="1" outlineLevel="1" x14ac:dyDescent="0.2">
      <c r="A1685" s="21">
        <v>134</v>
      </c>
      <c r="B1685" s="22" t="s">
        <v>1377</v>
      </c>
      <c r="C1685" s="23" t="s">
        <v>1620</v>
      </c>
      <c r="D1685" s="24">
        <v>0.245</v>
      </c>
      <c r="E1685" s="25">
        <v>64.5</v>
      </c>
      <c r="F1685" s="25">
        <v>132.59</v>
      </c>
    </row>
    <row r="1686" spans="1:6" ht="12" customHeight="1" outlineLevel="1" x14ac:dyDescent="0.2">
      <c r="A1686" s="443" t="s">
        <v>1621</v>
      </c>
      <c r="B1686" s="444"/>
      <c r="C1686" s="444"/>
      <c r="D1686" s="444"/>
      <c r="E1686" s="444"/>
      <c r="F1686" s="445"/>
    </row>
    <row r="1687" spans="1:6" ht="22.5" customHeight="1" outlineLevel="1" x14ac:dyDescent="0.2">
      <c r="A1687" s="21">
        <v>135</v>
      </c>
      <c r="B1687" s="22" t="s">
        <v>1622</v>
      </c>
      <c r="C1687" s="23" t="s">
        <v>1623</v>
      </c>
      <c r="D1687" s="30">
        <v>0.15</v>
      </c>
      <c r="E1687" s="25">
        <v>62.12</v>
      </c>
      <c r="F1687" s="25">
        <v>169.69</v>
      </c>
    </row>
    <row r="1688" spans="1:6" outlineLevel="1" x14ac:dyDescent="0.2">
      <c r="A1688" s="26"/>
      <c r="B1688" s="27"/>
      <c r="C1688" s="28" t="s">
        <v>1639</v>
      </c>
      <c r="D1688" s="28"/>
      <c r="E1688" s="28"/>
      <c r="F1688" s="29">
        <v>131.07</v>
      </c>
    </row>
    <row r="1689" spans="1:6" outlineLevel="1" x14ac:dyDescent="0.2">
      <c r="A1689" s="26"/>
      <c r="B1689" s="27"/>
      <c r="C1689" s="28" t="s">
        <v>1640</v>
      </c>
      <c r="D1689" s="28"/>
      <c r="E1689" s="28"/>
      <c r="F1689" s="29">
        <v>82.21</v>
      </c>
    </row>
    <row r="1690" spans="1:6" outlineLevel="1" x14ac:dyDescent="0.2">
      <c r="A1690" s="26"/>
      <c r="B1690" s="27"/>
      <c r="C1690" s="28" t="s">
        <v>917</v>
      </c>
      <c r="D1690" s="28"/>
      <c r="E1690" s="28"/>
      <c r="F1690" s="29">
        <v>382.97</v>
      </c>
    </row>
    <row r="1691" spans="1:6" ht="22.5" customHeight="1" outlineLevel="1" x14ac:dyDescent="0.2">
      <c r="A1691" s="21">
        <v>136</v>
      </c>
      <c r="B1691" s="22" t="s">
        <v>1377</v>
      </c>
      <c r="C1691" s="23" t="s">
        <v>1626</v>
      </c>
      <c r="D1691" s="30">
        <v>15.45</v>
      </c>
      <c r="E1691" s="25">
        <v>3.31</v>
      </c>
      <c r="F1691" s="25">
        <v>429.67</v>
      </c>
    </row>
    <row r="1692" spans="1:6" ht="11.4" outlineLevel="1" x14ac:dyDescent="0.2">
      <c r="A1692" s="443" t="s">
        <v>1642</v>
      </c>
      <c r="B1692" s="444"/>
      <c r="C1692" s="444"/>
      <c r="D1692" s="444"/>
      <c r="E1692" s="444"/>
      <c r="F1692" s="445"/>
    </row>
    <row r="1693" spans="1:6" ht="22.5" customHeight="1" outlineLevel="1" x14ac:dyDescent="0.2">
      <c r="A1693" s="21">
        <v>137</v>
      </c>
      <c r="B1693" s="22" t="s">
        <v>928</v>
      </c>
      <c r="C1693" s="23" t="s">
        <v>1064</v>
      </c>
      <c r="D1693" s="24">
        <v>1.4999999999999999E-2</v>
      </c>
      <c r="E1693" s="25">
        <v>716.71</v>
      </c>
      <c r="F1693" s="25">
        <v>380.86</v>
      </c>
    </row>
    <row r="1694" spans="1:6" outlineLevel="1" x14ac:dyDescent="0.2">
      <c r="A1694" s="26"/>
      <c r="B1694" s="27"/>
      <c r="C1694" s="28" t="s">
        <v>1643</v>
      </c>
      <c r="D1694" s="28"/>
      <c r="E1694" s="28"/>
      <c r="F1694" s="29">
        <v>361.35</v>
      </c>
    </row>
    <row r="1695" spans="1:6" outlineLevel="1" x14ac:dyDescent="0.2">
      <c r="A1695" s="26"/>
      <c r="B1695" s="27"/>
      <c r="C1695" s="28" t="s">
        <v>1644</v>
      </c>
      <c r="D1695" s="28"/>
      <c r="E1695" s="28"/>
      <c r="F1695" s="29">
        <v>205.47</v>
      </c>
    </row>
    <row r="1696" spans="1:6" outlineLevel="1" x14ac:dyDescent="0.2">
      <c r="A1696" s="26"/>
      <c r="B1696" s="27"/>
      <c r="C1696" s="28" t="s">
        <v>917</v>
      </c>
      <c r="D1696" s="28"/>
      <c r="E1696" s="28"/>
      <c r="F1696" s="29">
        <v>947.68</v>
      </c>
    </row>
    <row r="1697" spans="1:6" ht="22.5" customHeight="1" outlineLevel="1" x14ac:dyDescent="0.2">
      <c r="A1697" s="21">
        <v>138</v>
      </c>
      <c r="B1697" s="22" t="s">
        <v>1377</v>
      </c>
      <c r="C1697" s="23" t="s">
        <v>1645</v>
      </c>
      <c r="D1697" s="30">
        <v>62.52</v>
      </c>
      <c r="E1697" s="25">
        <v>4.76</v>
      </c>
      <c r="F1697" s="25">
        <v>2498.6999999999998</v>
      </c>
    </row>
    <row r="1698" spans="1:6" ht="45" customHeight="1" outlineLevel="1" x14ac:dyDescent="0.2">
      <c r="A1698" s="21">
        <v>139</v>
      </c>
      <c r="B1698" s="22" t="s">
        <v>1570</v>
      </c>
      <c r="C1698" s="23" t="s">
        <v>1571</v>
      </c>
      <c r="D1698" s="30">
        <v>0.05</v>
      </c>
      <c r="E1698" s="25">
        <v>83.8</v>
      </c>
      <c r="F1698" s="25">
        <v>188.14</v>
      </c>
    </row>
    <row r="1699" spans="1:6" outlineLevel="1" x14ac:dyDescent="0.2">
      <c r="A1699" s="26"/>
      <c r="B1699" s="27"/>
      <c r="C1699" s="28" t="s">
        <v>1627</v>
      </c>
      <c r="D1699" s="28"/>
      <c r="E1699" s="28"/>
      <c r="F1699" s="29">
        <v>193.6</v>
      </c>
    </row>
    <row r="1700" spans="1:6" outlineLevel="1" x14ac:dyDescent="0.2">
      <c r="A1700" s="26"/>
      <c r="B1700" s="27"/>
      <c r="C1700" s="28" t="s">
        <v>1628</v>
      </c>
      <c r="D1700" s="28"/>
      <c r="E1700" s="28"/>
      <c r="F1700" s="29">
        <v>110.9</v>
      </c>
    </row>
    <row r="1701" spans="1:6" outlineLevel="1" x14ac:dyDescent="0.2">
      <c r="A1701" s="26"/>
      <c r="B1701" s="27"/>
      <c r="C1701" s="28" t="s">
        <v>917</v>
      </c>
      <c r="D1701" s="28"/>
      <c r="E1701" s="28"/>
      <c r="F1701" s="29">
        <v>492.64</v>
      </c>
    </row>
    <row r="1702" spans="1:6" ht="22.5" customHeight="1" outlineLevel="1" x14ac:dyDescent="0.2">
      <c r="A1702" s="21">
        <v>140</v>
      </c>
      <c r="B1702" s="22" t="s">
        <v>1377</v>
      </c>
      <c r="C1702" s="23" t="s">
        <v>1574</v>
      </c>
      <c r="D1702" s="31">
        <v>1</v>
      </c>
      <c r="E1702" s="25">
        <v>107.47</v>
      </c>
      <c r="F1702" s="25">
        <v>901.65</v>
      </c>
    </row>
    <row r="1703" spans="1:6" ht="11.4" outlineLevel="1" x14ac:dyDescent="0.2">
      <c r="A1703" s="443" t="s">
        <v>1646</v>
      </c>
      <c r="B1703" s="444"/>
      <c r="C1703" s="444"/>
      <c r="D1703" s="444"/>
      <c r="E1703" s="444"/>
      <c r="F1703" s="445"/>
    </row>
    <row r="1704" spans="1:6" ht="11.4" outlineLevel="1" x14ac:dyDescent="0.2">
      <c r="A1704" s="443" t="s">
        <v>1569</v>
      </c>
      <c r="B1704" s="444"/>
      <c r="C1704" s="444"/>
      <c r="D1704" s="444"/>
      <c r="E1704" s="444"/>
      <c r="F1704" s="445"/>
    </row>
    <row r="1705" spans="1:6" ht="45" customHeight="1" outlineLevel="1" x14ac:dyDescent="0.2">
      <c r="A1705" s="21">
        <v>141</v>
      </c>
      <c r="B1705" s="22" t="s">
        <v>1570</v>
      </c>
      <c r="C1705" s="23" t="s">
        <v>1571</v>
      </c>
      <c r="D1705" s="32">
        <v>0.1</v>
      </c>
      <c r="E1705" s="25">
        <v>83.8</v>
      </c>
      <c r="F1705" s="25">
        <v>376.29</v>
      </c>
    </row>
    <row r="1706" spans="1:6" outlineLevel="1" x14ac:dyDescent="0.2">
      <c r="A1706" s="26"/>
      <c r="B1706" s="27"/>
      <c r="C1706" s="28" t="s">
        <v>1593</v>
      </c>
      <c r="D1706" s="28"/>
      <c r="E1706" s="28"/>
      <c r="F1706" s="29">
        <v>387.19</v>
      </c>
    </row>
    <row r="1707" spans="1:6" outlineLevel="1" x14ac:dyDescent="0.2">
      <c r="A1707" s="26"/>
      <c r="B1707" s="27"/>
      <c r="C1707" s="28" t="s">
        <v>1594</v>
      </c>
      <c r="D1707" s="28"/>
      <c r="E1707" s="28"/>
      <c r="F1707" s="29">
        <v>221.79</v>
      </c>
    </row>
    <row r="1708" spans="1:6" outlineLevel="1" x14ac:dyDescent="0.2">
      <c r="A1708" s="26"/>
      <c r="B1708" s="27"/>
      <c r="C1708" s="28" t="s">
        <v>917</v>
      </c>
      <c r="D1708" s="28"/>
      <c r="E1708" s="28"/>
      <c r="F1708" s="29">
        <v>985.27</v>
      </c>
    </row>
    <row r="1709" spans="1:6" ht="22.5" customHeight="1" outlineLevel="1" x14ac:dyDescent="0.2">
      <c r="A1709" s="21">
        <v>142</v>
      </c>
      <c r="B1709" s="22" t="s">
        <v>1377</v>
      </c>
      <c r="C1709" s="23" t="s">
        <v>1574</v>
      </c>
      <c r="D1709" s="31">
        <v>2</v>
      </c>
      <c r="E1709" s="25">
        <v>107.47</v>
      </c>
      <c r="F1709" s="25">
        <v>1803.3</v>
      </c>
    </row>
    <row r="1710" spans="1:6" ht="12" customHeight="1" outlineLevel="1" x14ac:dyDescent="0.2">
      <c r="A1710" s="443" t="s">
        <v>1575</v>
      </c>
      <c r="B1710" s="444"/>
      <c r="C1710" s="444"/>
      <c r="D1710" s="444"/>
      <c r="E1710" s="444"/>
      <c r="F1710" s="445"/>
    </row>
    <row r="1711" spans="1:6" ht="45" customHeight="1" outlineLevel="1" x14ac:dyDescent="0.2">
      <c r="A1711" s="21">
        <v>143</v>
      </c>
      <c r="B1711" s="22" t="s">
        <v>1570</v>
      </c>
      <c r="C1711" s="23" t="s">
        <v>1571</v>
      </c>
      <c r="D1711" s="32">
        <v>9.1999999999999993</v>
      </c>
      <c r="E1711" s="25">
        <v>83.8</v>
      </c>
      <c r="F1711" s="25">
        <v>34618.519999999997</v>
      </c>
    </row>
    <row r="1712" spans="1:6" outlineLevel="1" x14ac:dyDescent="0.2">
      <c r="A1712" s="26"/>
      <c r="B1712" s="27"/>
      <c r="C1712" s="28" t="s">
        <v>1647</v>
      </c>
      <c r="D1712" s="28"/>
      <c r="E1712" s="28"/>
      <c r="F1712" s="29">
        <v>35621.43</v>
      </c>
    </row>
    <row r="1713" spans="1:6" outlineLevel="1" x14ac:dyDescent="0.2">
      <c r="A1713" s="26"/>
      <c r="B1713" s="27"/>
      <c r="C1713" s="28" t="s">
        <v>1648</v>
      </c>
      <c r="D1713" s="28"/>
      <c r="E1713" s="28"/>
      <c r="F1713" s="29">
        <v>20404.509999999998</v>
      </c>
    </row>
    <row r="1714" spans="1:6" outlineLevel="1" x14ac:dyDescent="0.2">
      <c r="A1714" s="26"/>
      <c r="B1714" s="27"/>
      <c r="C1714" s="28" t="s">
        <v>917</v>
      </c>
      <c r="D1714" s="28"/>
      <c r="E1714" s="28"/>
      <c r="F1714" s="29">
        <v>90644.46</v>
      </c>
    </row>
    <row r="1715" spans="1:6" ht="22.5" customHeight="1" outlineLevel="1" x14ac:dyDescent="0.2">
      <c r="A1715" s="21">
        <v>144</v>
      </c>
      <c r="B1715" s="22" t="s">
        <v>1377</v>
      </c>
      <c r="C1715" s="23" t="s">
        <v>1574</v>
      </c>
      <c r="D1715" s="31">
        <v>184</v>
      </c>
      <c r="E1715" s="25">
        <v>107.47</v>
      </c>
      <c r="F1715" s="25">
        <v>165903.74</v>
      </c>
    </row>
    <row r="1716" spans="1:6" ht="11.4" outlineLevel="1" x14ac:dyDescent="0.2">
      <c r="A1716" s="443" t="s">
        <v>1592</v>
      </c>
      <c r="B1716" s="444"/>
      <c r="C1716" s="444"/>
      <c r="D1716" s="444"/>
      <c r="E1716" s="444"/>
      <c r="F1716" s="445"/>
    </row>
    <row r="1717" spans="1:6" ht="45" customHeight="1" outlineLevel="1" x14ac:dyDescent="0.2">
      <c r="A1717" s="21">
        <v>145</v>
      </c>
      <c r="B1717" s="22" t="s">
        <v>1570</v>
      </c>
      <c r="C1717" s="23" t="s">
        <v>1571</v>
      </c>
      <c r="D1717" s="30">
        <v>0.05</v>
      </c>
      <c r="E1717" s="25">
        <v>83.8</v>
      </c>
      <c r="F1717" s="25">
        <v>188.14</v>
      </c>
    </row>
    <row r="1718" spans="1:6" outlineLevel="1" x14ac:dyDescent="0.2">
      <c r="A1718" s="26"/>
      <c r="B1718" s="27"/>
      <c r="C1718" s="28" t="s">
        <v>1627</v>
      </c>
      <c r="D1718" s="28"/>
      <c r="E1718" s="28"/>
      <c r="F1718" s="29">
        <v>193.6</v>
      </c>
    </row>
    <row r="1719" spans="1:6" outlineLevel="1" x14ac:dyDescent="0.2">
      <c r="A1719" s="26"/>
      <c r="B1719" s="27"/>
      <c r="C1719" s="28" t="s">
        <v>1628</v>
      </c>
      <c r="D1719" s="28"/>
      <c r="E1719" s="28"/>
      <c r="F1719" s="29">
        <v>110.9</v>
      </c>
    </row>
    <row r="1720" spans="1:6" outlineLevel="1" x14ac:dyDescent="0.2">
      <c r="A1720" s="26"/>
      <c r="B1720" s="27"/>
      <c r="C1720" s="28" t="s">
        <v>917</v>
      </c>
      <c r="D1720" s="28"/>
      <c r="E1720" s="28"/>
      <c r="F1720" s="29">
        <v>492.64</v>
      </c>
    </row>
    <row r="1721" spans="1:6" ht="22.5" customHeight="1" outlineLevel="1" x14ac:dyDescent="0.2">
      <c r="A1721" s="21">
        <v>146</v>
      </c>
      <c r="B1721" s="22" t="s">
        <v>1377</v>
      </c>
      <c r="C1721" s="23" t="s">
        <v>1574</v>
      </c>
      <c r="D1721" s="31">
        <v>1</v>
      </c>
      <c r="E1721" s="25">
        <v>107.47</v>
      </c>
      <c r="F1721" s="25">
        <v>901.65</v>
      </c>
    </row>
    <row r="1722" spans="1:6" ht="11.4" outlineLevel="1" x14ac:dyDescent="0.2">
      <c r="A1722" s="443" t="s">
        <v>1578</v>
      </c>
      <c r="B1722" s="444"/>
      <c r="C1722" s="444"/>
      <c r="D1722" s="444"/>
      <c r="E1722" s="444"/>
      <c r="F1722" s="445"/>
    </row>
    <row r="1723" spans="1:6" ht="22.5" customHeight="1" outlineLevel="1" x14ac:dyDescent="0.2">
      <c r="A1723" s="21">
        <v>147</v>
      </c>
      <c r="B1723" s="22" t="s">
        <v>1579</v>
      </c>
      <c r="C1723" s="23" t="s">
        <v>1580</v>
      </c>
      <c r="D1723" s="24">
        <v>8.9999999999999993E-3</v>
      </c>
      <c r="E1723" s="25">
        <v>10577.18</v>
      </c>
      <c r="F1723" s="25">
        <v>1255.3900000000001</v>
      </c>
    </row>
    <row r="1724" spans="1:6" outlineLevel="1" x14ac:dyDescent="0.2">
      <c r="A1724" s="26"/>
      <c r="B1724" s="27"/>
      <c r="C1724" s="28" t="s">
        <v>1649</v>
      </c>
      <c r="D1724" s="28"/>
      <c r="E1724" s="28"/>
      <c r="F1724" s="29">
        <v>119.86</v>
      </c>
    </row>
    <row r="1725" spans="1:6" outlineLevel="1" x14ac:dyDescent="0.2">
      <c r="A1725" s="26"/>
      <c r="B1725" s="27"/>
      <c r="C1725" s="28" t="s">
        <v>1650</v>
      </c>
      <c r="D1725" s="28"/>
      <c r="E1725" s="28"/>
      <c r="F1725" s="29">
        <v>68.16</v>
      </c>
    </row>
    <row r="1726" spans="1:6" outlineLevel="1" x14ac:dyDescent="0.2">
      <c r="A1726" s="26"/>
      <c r="B1726" s="27"/>
      <c r="C1726" s="28" t="s">
        <v>917</v>
      </c>
      <c r="D1726" s="28"/>
      <c r="E1726" s="28"/>
      <c r="F1726" s="29">
        <v>1443.41</v>
      </c>
    </row>
    <row r="1727" spans="1:6" ht="22.5" customHeight="1" outlineLevel="1" x14ac:dyDescent="0.2">
      <c r="A1727" s="21">
        <v>148</v>
      </c>
      <c r="B1727" s="22" t="s">
        <v>1583</v>
      </c>
      <c r="C1727" s="23" t="s">
        <v>1584</v>
      </c>
      <c r="D1727" s="24">
        <v>-1.6739999999999999</v>
      </c>
      <c r="E1727" s="25">
        <v>17.82</v>
      </c>
      <c r="F1727" s="25">
        <v>-466.85</v>
      </c>
    </row>
    <row r="1728" spans="1:6" ht="56.25" customHeight="1" outlineLevel="1" x14ac:dyDescent="0.2">
      <c r="A1728" s="21">
        <v>149</v>
      </c>
      <c r="B1728" s="22" t="s">
        <v>1585</v>
      </c>
      <c r="C1728" s="23" t="s">
        <v>1586</v>
      </c>
      <c r="D1728" s="24">
        <v>-1.6559999999999999</v>
      </c>
      <c r="E1728" s="25">
        <v>37.799999999999997</v>
      </c>
      <c r="F1728" s="25">
        <v>-669.79</v>
      </c>
    </row>
    <row r="1729" spans="1:6" ht="22.5" customHeight="1" outlineLevel="1" x14ac:dyDescent="0.2">
      <c r="A1729" s="21">
        <v>150</v>
      </c>
      <c r="B1729" s="22" t="s">
        <v>989</v>
      </c>
      <c r="C1729" s="23" t="s">
        <v>990</v>
      </c>
      <c r="D1729" s="32">
        <v>0.1</v>
      </c>
      <c r="E1729" s="25">
        <v>200</v>
      </c>
      <c r="F1729" s="25">
        <v>380.6</v>
      </c>
    </row>
    <row r="1730" spans="1:6" ht="22.5" customHeight="1" outlineLevel="1" x14ac:dyDescent="0.2">
      <c r="A1730" s="21">
        <v>151</v>
      </c>
      <c r="B1730" s="22" t="s">
        <v>1377</v>
      </c>
      <c r="C1730" s="23" t="s">
        <v>1574</v>
      </c>
      <c r="D1730" s="31">
        <v>1</v>
      </c>
      <c r="E1730" s="25">
        <v>107.47</v>
      </c>
      <c r="F1730" s="25">
        <v>901.65</v>
      </c>
    </row>
    <row r="1731" spans="1:6" ht="22.5" customHeight="1" outlineLevel="1" x14ac:dyDescent="0.2">
      <c r="A1731" s="21">
        <v>152</v>
      </c>
      <c r="B1731" s="22" t="s">
        <v>1587</v>
      </c>
      <c r="C1731" s="23" t="s">
        <v>1588</v>
      </c>
      <c r="D1731" s="24">
        <v>8.9999999999999993E-3</v>
      </c>
      <c r="E1731" s="25">
        <v>276.27999999999997</v>
      </c>
      <c r="F1731" s="25">
        <v>81.27</v>
      </c>
    </row>
    <row r="1732" spans="1:6" outlineLevel="1" x14ac:dyDescent="0.2">
      <c r="A1732" s="26"/>
      <c r="B1732" s="27"/>
      <c r="C1732" s="28" t="s">
        <v>1651</v>
      </c>
      <c r="D1732" s="28"/>
      <c r="E1732" s="28"/>
      <c r="F1732" s="29">
        <v>89.26</v>
      </c>
    </row>
    <row r="1733" spans="1:6" outlineLevel="1" x14ac:dyDescent="0.2">
      <c r="A1733" s="26"/>
      <c r="B1733" s="27"/>
      <c r="C1733" s="28" t="s">
        <v>1652</v>
      </c>
      <c r="D1733" s="28"/>
      <c r="E1733" s="28"/>
      <c r="F1733" s="29">
        <v>51.81</v>
      </c>
    </row>
    <row r="1734" spans="1:6" outlineLevel="1" x14ac:dyDescent="0.2">
      <c r="A1734" s="26"/>
      <c r="B1734" s="27"/>
      <c r="C1734" s="28" t="s">
        <v>917</v>
      </c>
      <c r="D1734" s="28"/>
      <c r="E1734" s="28"/>
      <c r="F1734" s="29">
        <v>222.34</v>
      </c>
    </row>
    <row r="1735" spans="1:6" ht="33.75" customHeight="1" outlineLevel="1" x14ac:dyDescent="0.2">
      <c r="A1735" s="21">
        <v>153</v>
      </c>
      <c r="B1735" s="22" t="s">
        <v>1377</v>
      </c>
      <c r="C1735" s="23" t="s">
        <v>1591</v>
      </c>
      <c r="D1735" s="32">
        <v>0.9</v>
      </c>
      <c r="E1735" s="25">
        <v>496.96</v>
      </c>
      <c r="F1735" s="25">
        <v>3752.51</v>
      </c>
    </row>
    <row r="1736" spans="1:6" ht="11.4" outlineLevel="1" x14ac:dyDescent="0.2">
      <c r="A1736" s="443" t="s">
        <v>1653</v>
      </c>
      <c r="B1736" s="444"/>
      <c r="C1736" s="444"/>
      <c r="D1736" s="444"/>
      <c r="E1736" s="444"/>
      <c r="F1736" s="445"/>
    </row>
    <row r="1737" spans="1:6" ht="11.4" outlineLevel="1" x14ac:dyDescent="0.2">
      <c r="A1737" s="443" t="s">
        <v>1654</v>
      </c>
      <c r="B1737" s="444"/>
      <c r="C1737" s="444"/>
      <c r="D1737" s="444"/>
      <c r="E1737" s="444"/>
      <c r="F1737" s="445"/>
    </row>
    <row r="1738" spans="1:6" ht="45" customHeight="1" outlineLevel="1" x14ac:dyDescent="0.2">
      <c r="A1738" s="21">
        <v>154</v>
      </c>
      <c r="B1738" s="22" t="s">
        <v>1655</v>
      </c>
      <c r="C1738" s="23" t="s">
        <v>1656</v>
      </c>
      <c r="D1738" s="30">
        <v>1.58</v>
      </c>
      <c r="E1738" s="25">
        <v>525.79999999999995</v>
      </c>
      <c r="F1738" s="25">
        <v>35851.69</v>
      </c>
    </row>
    <row r="1739" spans="1:6" outlineLevel="1" x14ac:dyDescent="0.2">
      <c r="A1739" s="26"/>
      <c r="B1739" s="27"/>
      <c r="C1739" s="28" t="s">
        <v>1657</v>
      </c>
      <c r="D1739" s="28"/>
      <c r="E1739" s="28"/>
      <c r="F1739" s="29">
        <v>40213.47</v>
      </c>
    </row>
    <row r="1740" spans="1:6" outlineLevel="1" x14ac:dyDescent="0.2">
      <c r="A1740" s="26"/>
      <c r="B1740" s="27"/>
      <c r="C1740" s="28" t="s">
        <v>1658</v>
      </c>
      <c r="D1740" s="28"/>
      <c r="E1740" s="28"/>
      <c r="F1740" s="29">
        <v>27402.1</v>
      </c>
    </row>
    <row r="1741" spans="1:6" outlineLevel="1" x14ac:dyDescent="0.2">
      <c r="A1741" s="26"/>
      <c r="B1741" s="27"/>
      <c r="C1741" s="28" t="s">
        <v>917</v>
      </c>
      <c r="D1741" s="28"/>
      <c r="E1741" s="28"/>
      <c r="F1741" s="29">
        <v>103467.26</v>
      </c>
    </row>
    <row r="1742" spans="1:6" ht="22.5" customHeight="1" outlineLevel="1" x14ac:dyDescent="0.2">
      <c r="A1742" s="21">
        <v>155</v>
      </c>
      <c r="B1742" s="22" t="s">
        <v>1377</v>
      </c>
      <c r="C1742" s="23" t="s">
        <v>1659</v>
      </c>
      <c r="D1742" s="31">
        <v>158</v>
      </c>
      <c r="E1742" s="25">
        <v>142.88</v>
      </c>
      <c r="F1742" s="25">
        <v>189399.66</v>
      </c>
    </row>
    <row r="1743" spans="1:6" ht="22.5" customHeight="1" outlineLevel="1" x14ac:dyDescent="0.2">
      <c r="A1743" s="21">
        <v>156</v>
      </c>
      <c r="B1743" s="22" t="s">
        <v>1377</v>
      </c>
      <c r="C1743" s="23" t="s">
        <v>1660</v>
      </c>
      <c r="D1743" s="31">
        <v>316</v>
      </c>
      <c r="E1743" s="25">
        <v>100.94</v>
      </c>
      <c r="F1743" s="25">
        <v>267621.84999999998</v>
      </c>
    </row>
    <row r="1744" spans="1:6" ht="11.4" outlineLevel="1" x14ac:dyDescent="0.2">
      <c r="A1744" s="443" t="s">
        <v>1661</v>
      </c>
      <c r="B1744" s="444"/>
      <c r="C1744" s="444"/>
      <c r="D1744" s="444"/>
      <c r="E1744" s="444"/>
      <c r="F1744" s="445"/>
    </row>
    <row r="1745" spans="1:6" ht="33.75" customHeight="1" outlineLevel="1" x14ac:dyDescent="0.2">
      <c r="A1745" s="21">
        <v>157</v>
      </c>
      <c r="B1745" s="22" t="s">
        <v>1405</v>
      </c>
      <c r="C1745" s="23" t="s">
        <v>1406</v>
      </c>
      <c r="D1745" s="30">
        <v>20.420000000000002</v>
      </c>
      <c r="E1745" s="25">
        <v>110.98</v>
      </c>
      <c r="F1745" s="25">
        <v>100374.01</v>
      </c>
    </row>
    <row r="1746" spans="1:6" outlineLevel="1" x14ac:dyDescent="0.2">
      <c r="A1746" s="26"/>
      <c r="B1746" s="27"/>
      <c r="C1746" s="28" t="s">
        <v>1662</v>
      </c>
      <c r="D1746" s="28"/>
      <c r="E1746" s="28"/>
      <c r="F1746" s="29">
        <v>103049.18</v>
      </c>
    </row>
    <row r="1747" spans="1:6" outlineLevel="1" x14ac:dyDescent="0.2">
      <c r="A1747" s="26"/>
      <c r="B1747" s="27"/>
      <c r="C1747" s="28" t="s">
        <v>1663</v>
      </c>
      <c r="D1747" s="28"/>
      <c r="E1747" s="28"/>
      <c r="F1747" s="29">
        <v>59028.17</v>
      </c>
    </row>
    <row r="1748" spans="1:6" outlineLevel="1" x14ac:dyDescent="0.2">
      <c r="A1748" s="26"/>
      <c r="B1748" s="27"/>
      <c r="C1748" s="28" t="s">
        <v>917</v>
      </c>
      <c r="D1748" s="28"/>
      <c r="E1748" s="28"/>
      <c r="F1748" s="29">
        <v>262451.36</v>
      </c>
    </row>
    <row r="1749" spans="1:6" ht="22.5" customHeight="1" outlineLevel="1" x14ac:dyDescent="0.2">
      <c r="A1749" s="21">
        <v>158</v>
      </c>
      <c r="B1749" s="22" t="s">
        <v>1377</v>
      </c>
      <c r="C1749" s="23" t="s">
        <v>1626</v>
      </c>
      <c r="D1749" s="24">
        <v>2078.7559999999999</v>
      </c>
      <c r="E1749" s="25">
        <v>3.31</v>
      </c>
      <c r="F1749" s="25">
        <v>57810.98</v>
      </c>
    </row>
    <row r="1750" spans="1:6" ht="45" customHeight="1" outlineLevel="1" x14ac:dyDescent="0.2">
      <c r="A1750" s="21">
        <v>159</v>
      </c>
      <c r="B1750" s="22" t="s">
        <v>1664</v>
      </c>
      <c r="C1750" s="23" t="s">
        <v>1665</v>
      </c>
      <c r="D1750" s="32">
        <v>68.099999999999994</v>
      </c>
      <c r="E1750" s="25">
        <v>76.989999999999995</v>
      </c>
      <c r="F1750" s="25">
        <v>54370.11</v>
      </c>
    </row>
    <row r="1751" spans="1:6" ht="11.4" outlineLevel="1" x14ac:dyDescent="0.2">
      <c r="A1751" s="443" t="s">
        <v>1578</v>
      </c>
      <c r="B1751" s="444"/>
      <c r="C1751" s="444"/>
      <c r="D1751" s="444"/>
      <c r="E1751" s="444"/>
      <c r="F1751" s="445"/>
    </row>
    <row r="1752" spans="1:6" ht="22.5" customHeight="1" outlineLevel="1" x14ac:dyDescent="0.2">
      <c r="A1752" s="21">
        <v>160</v>
      </c>
      <c r="B1752" s="22" t="s">
        <v>1587</v>
      </c>
      <c r="C1752" s="23" t="s">
        <v>1588</v>
      </c>
      <c r="D1752" s="24">
        <v>6.6000000000000003E-2</v>
      </c>
      <c r="E1752" s="25">
        <v>276.27999999999997</v>
      </c>
      <c r="F1752" s="25">
        <v>595.98</v>
      </c>
    </row>
    <row r="1753" spans="1:6" outlineLevel="1" x14ac:dyDescent="0.2">
      <c r="A1753" s="26"/>
      <c r="B1753" s="27"/>
      <c r="C1753" s="28" t="s">
        <v>1666</v>
      </c>
      <c r="D1753" s="28"/>
      <c r="E1753" s="28"/>
      <c r="F1753" s="29">
        <v>654.61</v>
      </c>
    </row>
    <row r="1754" spans="1:6" outlineLevel="1" x14ac:dyDescent="0.2">
      <c r="A1754" s="26"/>
      <c r="B1754" s="27"/>
      <c r="C1754" s="28" t="s">
        <v>1667</v>
      </c>
      <c r="D1754" s="28"/>
      <c r="E1754" s="28"/>
      <c r="F1754" s="29">
        <v>379.91</v>
      </c>
    </row>
    <row r="1755" spans="1:6" outlineLevel="1" x14ac:dyDescent="0.2">
      <c r="A1755" s="26"/>
      <c r="B1755" s="27"/>
      <c r="C1755" s="28" t="s">
        <v>917</v>
      </c>
      <c r="D1755" s="28"/>
      <c r="E1755" s="28"/>
      <c r="F1755" s="29">
        <v>1630.5</v>
      </c>
    </row>
    <row r="1756" spans="1:6" ht="22.5" customHeight="1" outlineLevel="1" x14ac:dyDescent="0.2">
      <c r="A1756" s="21">
        <v>161</v>
      </c>
      <c r="B1756" s="22" t="s">
        <v>1668</v>
      </c>
      <c r="C1756" s="23" t="s">
        <v>1669</v>
      </c>
      <c r="D1756" s="43">
        <v>-4.4219999999999997E-3</v>
      </c>
      <c r="E1756" s="25">
        <v>12</v>
      </c>
      <c r="F1756" s="25">
        <v>-0.11</v>
      </c>
    </row>
    <row r="1757" spans="1:6" ht="22.5" customHeight="1" outlineLevel="1" x14ac:dyDescent="0.2">
      <c r="A1757" s="21">
        <v>162</v>
      </c>
      <c r="B1757" s="22" t="s">
        <v>1377</v>
      </c>
      <c r="C1757" s="23" t="s">
        <v>1670</v>
      </c>
      <c r="D1757" s="32">
        <v>6.6</v>
      </c>
      <c r="E1757" s="25">
        <v>115.65</v>
      </c>
      <c r="F1757" s="25">
        <v>6403.99</v>
      </c>
    </row>
    <row r="1758" spans="1:6" ht="22.5" customHeight="1" outlineLevel="1" x14ac:dyDescent="0.2">
      <c r="A1758" s="21">
        <v>163</v>
      </c>
      <c r="B1758" s="22" t="s">
        <v>1671</v>
      </c>
      <c r="C1758" s="23" t="s">
        <v>1672</v>
      </c>
      <c r="D1758" s="30">
        <v>0.48</v>
      </c>
      <c r="E1758" s="25">
        <v>151.69999999999999</v>
      </c>
      <c r="F1758" s="25">
        <v>3249.37</v>
      </c>
    </row>
    <row r="1759" spans="1:6" outlineLevel="1" x14ac:dyDescent="0.2">
      <c r="A1759" s="26"/>
      <c r="B1759" s="27"/>
      <c r="C1759" s="28" t="s">
        <v>1673</v>
      </c>
      <c r="D1759" s="28"/>
      <c r="E1759" s="28"/>
      <c r="F1759" s="29">
        <v>3015.63</v>
      </c>
    </row>
    <row r="1760" spans="1:6" outlineLevel="1" x14ac:dyDescent="0.2">
      <c r="A1760" s="26"/>
      <c r="B1760" s="27"/>
      <c r="C1760" s="28" t="s">
        <v>1674</v>
      </c>
      <c r="D1760" s="28"/>
      <c r="E1760" s="28"/>
      <c r="F1760" s="29">
        <v>2010.42</v>
      </c>
    </row>
    <row r="1761" spans="1:6" outlineLevel="1" x14ac:dyDescent="0.2">
      <c r="A1761" s="26"/>
      <c r="B1761" s="27"/>
      <c r="C1761" s="28" t="s">
        <v>917</v>
      </c>
      <c r="D1761" s="28"/>
      <c r="E1761" s="28"/>
      <c r="F1761" s="29">
        <v>8275.42</v>
      </c>
    </row>
    <row r="1762" spans="1:6" ht="22.5" customHeight="1" outlineLevel="1" x14ac:dyDescent="0.2">
      <c r="A1762" s="21">
        <v>164</v>
      </c>
      <c r="B1762" s="22" t="s">
        <v>1675</v>
      </c>
      <c r="C1762" s="23" t="s">
        <v>1676</v>
      </c>
      <c r="D1762" s="31">
        <v>48</v>
      </c>
      <c r="E1762" s="25">
        <v>5.28</v>
      </c>
      <c r="F1762" s="25">
        <v>1196.24</v>
      </c>
    </row>
    <row r="1763" spans="1:6" ht="11.25" customHeight="1" outlineLevel="1" x14ac:dyDescent="0.2">
      <c r="A1763" s="435" t="s">
        <v>1007</v>
      </c>
      <c r="B1763" s="436"/>
      <c r="C1763" s="436"/>
      <c r="D1763" s="436"/>
      <c r="E1763" s="437"/>
      <c r="F1763" s="36">
        <v>1466029.57</v>
      </c>
    </row>
    <row r="1764" spans="1:6" outlineLevel="1" x14ac:dyDescent="0.2">
      <c r="A1764" s="435" t="s">
        <v>1008</v>
      </c>
      <c r="B1764" s="436"/>
      <c r="C1764" s="436"/>
      <c r="D1764" s="436"/>
      <c r="E1764" s="437"/>
      <c r="F1764" s="36">
        <v>269179.37</v>
      </c>
    </row>
    <row r="1765" spans="1:6" outlineLevel="1" x14ac:dyDescent="0.2">
      <c r="A1765" s="435" t="s">
        <v>1009</v>
      </c>
      <c r="B1765" s="436"/>
      <c r="C1765" s="436"/>
      <c r="D1765" s="436"/>
      <c r="E1765" s="437"/>
      <c r="F1765" s="36">
        <v>159238.92000000001</v>
      </c>
    </row>
    <row r="1766" spans="1:6" ht="11.25" customHeight="1" outlineLevel="1" x14ac:dyDescent="0.2">
      <c r="A1766" s="435" t="s">
        <v>1677</v>
      </c>
      <c r="B1766" s="436"/>
      <c r="C1766" s="436"/>
      <c r="D1766" s="436"/>
      <c r="E1766" s="437"/>
      <c r="F1766" s="36">
        <v>1894447.86</v>
      </c>
    </row>
    <row r="1767" spans="1:6" ht="12.75" customHeight="1" outlineLevel="1" x14ac:dyDescent="0.2">
      <c r="A1767" s="432" t="s">
        <v>1678</v>
      </c>
      <c r="B1767" s="433"/>
      <c r="C1767" s="433"/>
      <c r="D1767" s="433"/>
      <c r="E1767" s="433"/>
      <c r="F1767" s="434"/>
    </row>
    <row r="1768" spans="1:6" ht="33.75" customHeight="1" outlineLevel="1" x14ac:dyDescent="0.2">
      <c r="A1768" s="21">
        <v>165</v>
      </c>
      <c r="B1768" s="22" t="s">
        <v>1679</v>
      </c>
      <c r="C1768" s="23" t="s">
        <v>1680</v>
      </c>
      <c r="D1768" s="30">
        <v>0.15</v>
      </c>
      <c r="E1768" s="25">
        <v>1973.06</v>
      </c>
      <c r="F1768" s="25">
        <v>12127.47</v>
      </c>
    </row>
    <row r="1769" spans="1:6" outlineLevel="1" x14ac:dyDescent="0.2">
      <c r="A1769" s="26"/>
      <c r="B1769" s="27"/>
      <c r="C1769" s="28" t="s">
        <v>1681</v>
      </c>
      <c r="D1769" s="28"/>
      <c r="E1769" s="28"/>
      <c r="F1769" s="29">
        <v>14323.33</v>
      </c>
    </row>
    <row r="1770" spans="1:6" outlineLevel="1" x14ac:dyDescent="0.2">
      <c r="A1770" s="26"/>
      <c r="B1770" s="27"/>
      <c r="C1770" s="28" t="s">
        <v>1682</v>
      </c>
      <c r="D1770" s="28"/>
      <c r="E1770" s="28"/>
      <c r="F1770" s="29">
        <v>8522.9699999999993</v>
      </c>
    </row>
    <row r="1771" spans="1:6" outlineLevel="1" x14ac:dyDescent="0.2">
      <c r="A1771" s="26"/>
      <c r="B1771" s="27"/>
      <c r="C1771" s="28" t="s">
        <v>917</v>
      </c>
      <c r="D1771" s="28"/>
      <c r="E1771" s="28"/>
      <c r="F1771" s="29">
        <v>34973.769999999997</v>
      </c>
    </row>
    <row r="1772" spans="1:6" ht="22.5" customHeight="1" outlineLevel="1" x14ac:dyDescent="0.2">
      <c r="A1772" s="21">
        <v>166</v>
      </c>
      <c r="B1772" s="22" t="s">
        <v>1683</v>
      </c>
      <c r="C1772" s="23" t="s">
        <v>1684</v>
      </c>
      <c r="D1772" s="31">
        <v>15</v>
      </c>
      <c r="E1772" s="25">
        <v>330.65</v>
      </c>
      <c r="F1772" s="25">
        <v>52573.35</v>
      </c>
    </row>
    <row r="1773" spans="1:6" ht="11.25" customHeight="1" outlineLevel="1" x14ac:dyDescent="0.2">
      <c r="A1773" s="435" t="s">
        <v>1007</v>
      </c>
      <c r="B1773" s="436"/>
      <c r="C1773" s="436"/>
      <c r="D1773" s="436"/>
      <c r="E1773" s="437"/>
      <c r="F1773" s="36">
        <v>64700.82</v>
      </c>
    </row>
    <row r="1774" spans="1:6" outlineLevel="1" x14ac:dyDescent="0.2">
      <c r="A1774" s="435" t="s">
        <v>1008</v>
      </c>
      <c r="B1774" s="436"/>
      <c r="C1774" s="436"/>
      <c r="D1774" s="436"/>
      <c r="E1774" s="437"/>
      <c r="F1774" s="36">
        <v>14323.33</v>
      </c>
    </row>
    <row r="1775" spans="1:6" outlineLevel="1" x14ac:dyDescent="0.2">
      <c r="A1775" s="435" t="s">
        <v>1009</v>
      </c>
      <c r="B1775" s="436"/>
      <c r="C1775" s="436"/>
      <c r="D1775" s="436"/>
      <c r="E1775" s="437"/>
      <c r="F1775" s="36">
        <v>8522.9699999999993</v>
      </c>
    </row>
    <row r="1776" spans="1:6" ht="11.25" customHeight="1" outlineLevel="1" x14ac:dyDescent="0.2">
      <c r="A1776" s="435" t="s">
        <v>1685</v>
      </c>
      <c r="B1776" s="436"/>
      <c r="C1776" s="436"/>
      <c r="D1776" s="436"/>
      <c r="E1776" s="437"/>
      <c r="F1776" s="36">
        <v>87547.12</v>
      </c>
    </row>
    <row r="1777" spans="1:6" ht="12.75" customHeight="1" outlineLevel="1" x14ac:dyDescent="0.2">
      <c r="A1777" s="432" t="s">
        <v>1686</v>
      </c>
      <c r="B1777" s="433"/>
      <c r="C1777" s="433"/>
      <c r="D1777" s="433"/>
      <c r="E1777" s="433"/>
      <c r="F1777" s="434"/>
    </row>
    <row r="1778" spans="1:6" ht="11.4" outlineLevel="1" x14ac:dyDescent="0.2">
      <c r="A1778" s="443" t="s">
        <v>1687</v>
      </c>
      <c r="B1778" s="444"/>
      <c r="C1778" s="444"/>
      <c r="D1778" s="444"/>
      <c r="E1778" s="444"/>
      <c r="F1778" s="445"/>
    </row>
    <row r="1779" spans="1:6" ht="11.4" outlineLevel="1" x14ac:dyDescent="0.2">
      <c r="A1779" s="443" t="s">
        <v>1688</v>
      </c>
      <c r="B1779" s="444"/>
      <c r="C1779" s="444"/>
      <c r="D1779" s="444"/>
      <c r="E1779" s="444"/>
      <c r="F1779" s="445"/>
    </row>
    <row r="1780" spans="1:6" ht="33.75" customHeight="1" outlineLevel="1" x14ac:dyDescent="0.2">
      <c r="A1780" s="21">
        <v>167</v>
      </c>
      <c r="B1780" s="22" t="s">
        <v>1689</v>
      </c>
      <c r="C1780" s="23" t="s">
        <v>1690</v>
      </c>
      <c r="D1780" s="30">
        <v>414.72</v>
      </c>
      <c r="E1780" s="25">
        <v>5.26</v>
      </c>
      <c r="F1780" s="25">
        <v>98547.33</v>
      </c>
    </row>
    <row r="1781" spans="1:6" outlineLevel="1" x14ac:dyDescent="0.2">
      <c r="A1781" s="26"/>
      <c r="B1781" s="27"/>
      <c r="C1781" s="28" t="s">
        <v>1691</v>
      </c>
      <c r="D1781" s="28"/>
      <c r="E1781" s="28"/>
      <c r="F1781" s="29">
        <v>88692.6</v>
      </c>
    </row>
    <row r="1782" spans="1:6" outlineLevel="1" x14ac:dyDescent="0.2">
      <c r="A1782" s="26"/>
      <c r="B1782" s="27"/>
      <c r="C1782" s="28" t="s">
        <v>1692</v>
      </c>
      <c r="D1782" s="28"/>
      <c r="E1782" s="28"/>
      <c r="F1782" s="29">
        <v>45331.77</v>
      </c>
    </row>
    <row r="1783" spans="1:6" outlineLevel="1" x14ac:dyDescent="0.2">
      <c r="A1783" s="26"/>
      <c r="B1783" s="27"/>
      <c r="C1783" s="28" t="s">
        <v>917</v>
      </c>
      <c r="D1783" s="28"/>
      <c r="E1783" s="28"/>
      <c r="F1783" s="29">
        <v>232571.7</v>
      </c>
    </row>
    <row r="1784" spans="1:6" ht="33.75" customHeight="1" outlineLevel="1" x14ac:dyDescent="0.2">
      <c r="A1784" s="21">
        <v>168</v>
      </c>
      <c r="B1784" s="22" t="s">
        <v>1693</v>
      </c>
      <c r="C1784" s="23" t="s">
        <v>1694</v>
      </c>
      <c r="D1784" s="33">
        <v>4.1471999999999998</v>
      </c>
      <c r="E1784" s="25">
        <v>81.790000000000006</v>
      </c>
      <c r="F1784" s="25">
        <v>9983.06</v>
      </c>
    </row>
    <row r="1785" spans="1:6" outlineLevel="1" x14ac:dyDescent="0.2">
      <c r="A1785" s="26"/>
      <c r="B1785" s="27"/>
      <c r="C1785" s="28" t="s">
        <v>1695</v>
      </c>
      <c r="D1785" s="28"/>
      <c r="E1785" s="28"/>
      <c r="F1785" s="29">
        <v>8926.74</v>
      </c>
    </row>
    <row r="1786" spans="1:6" outlineLevel="1" x14ac:dyDescent="0.2">
      <c r="A1786" s="26"/>
      <c r="B1786" s="27"/>
      <c r="C1786" s="28" t="s">
        <v>1696</v>
      </c>
      <c r="D1786" s="28"/>
      <c r="E1786" s="28"/>
      <c r="F1786" s="29">
        <v>4374.1000000000004</v>
      </c>
    </row>
    <row r="1787" spans="1:6" outlineLevel="1" x14ac:dyDescent="0.2">
      <c r="A1787" s="26"/>
      <c r="B1787" s="27"/>
      <c r="C1787" s="28" t="s">
        <v>917</v>
      </c>
      <c r="D1787" s="28"/>
      <c r="E1787" s="28"/>
      <c r="F1787" s="29">
        <v>23283.9</v>
      </c>
    </row>
    <row r="1788" spans="1:6" ht="22.5" customHeight="1" outlineLevel="1" x14ac:dyDescent="0.2">
      <c r="A1788" s="21">
        <v>169</v>
      </c>
      <c r="B1788" s="22" t="s">
        <v>1697</v>
      </c>
      <c r="C1788" s="23" t="s">
        <v>1698</v>
      </c>
      <c r="D1788" s="30">
        <v>57.23</v>
      </c>
      <c r="E1788" s="25">
        <v>15.25</v>
      </c>
      <c r="F1788" s="25">
        <v>5201.63</v>
      </c>
    </row>
    <row r="1789" spans="1:6" ht="33.75" customHeight="1" outlineLevel="1" x14ac:dyDescent="0.2">
      <c r="A1789" s="21">
        <v>170</v>
      </c>
      <c r="B1789" s="22" t="s">
        <v>1699</v>
      </c>
      <c r="C1789" s="23" t="s">
        <v>1700</v>
      </c>
      <c r="D1789" s="30">
        <v>4.1500000000000004</v>
      </c>
      <c r="E1789" s="25">
        <v>528.76</v>
      </c>
      <c r="F1789" s="25">
        <v>78766.039999999994</v>
      </c>
    </row>
    <row r="1790" spans="1:6" outlineLevel="1" x14ac:dyDescent="0.2">
      <c r="A1790" s="26"/>
      <c r="B1790" s="27"/>
      <c r="C1790" s="28" t="s">
        <v>1701</v>
      </c>
      <c r="D1790" s="28"/>
      <c r="E1790" s="28"/>
      <c r="F1790" s="29">
        <v>75443.77</v>
      </c>
    </row>
    <row r="1791" spans="1:6" outlineLevel="1" x14ac:dyDescent="0.2">
      <c r="A1791" s="26"/>
      <c r="B1791" s="27"/>
      <c r="C1791" s="28" t="s">
        <v>1702</v>
      </c>
      <c r="D1791" s="28"/>
      <c r="E1791" s="28"/>
      <c r="F1791" s="29">
        <v>36967.449999999997</v>
      </c>
    </row>
    <row r="1792" spans="1:6" outlineLevel="1" x14ac:dyDescent="0.2">
      <c r="A1792" s="26"/>
      <c r="B1792" s="27"/>
      <c r="C1792" s="28" t="s">
        <v>917</v>
      </c>
      <c r="D1792" s="28"/>
      <c r="E1792" s="28"/>
      <c r="F1792" s="29">
        <v>191177.26</v>
      </c>
    </row>
    <row r="1793" spans="1:6" ht="33.75" customHeight="1" outlineLevel="1" x14ac:dyDescent="0.2">
      <c r="A1793" s="21">
        <v>171</v>
      </c>
      <c r="B1793" s="22" t="s">
        <v>1703</v>
      </c>
      <c r="C1793" s="23" t="s">
        <v>1704</v>
      </c>
      <c r="D1793" s="30">
        <v>0.12</v>
      </c>
      <c r="E1793" s="25">
        <v>17775.04</v>
      </c>
      <c r="F1793" s="25">
        <v>6782.96</v>
      </c>
    </row>
    <row r="1794" spans="1:6" ht="22.5" customHeight="1" outlineLevel="1" x14ac:dyDescent="0.2">
      <c r="A1794" s="21">
        <v>172</v>
      </c>
      <c r="B1794" s="22" t="s">
        <v>1697</v>
      </c>
      <c r="C1794" s="23" t="s">
        <v>1698</v>
      </c>
      <c r="D1794" s="31">
        <v>83</v>
      </c>
      <c r="E1794" s="25">
        <v>15.25</v>
      </c>
      <c r="F1794" s="25">
        <v>7543.87</v>
      </c>
    </row>
    <row r="1795" spans="1:6" ht="11.4" outlineLevel="1" x14ac:dyDescent="0.2">
      <c r="A1795" s="443" t="s">
        <v>1706</v>
      </c>
      <c r="B1795" s="444"/>
      <c r="C1795" s="444"/>
      <c r="D1795" s="444"/>
      <c r="E1795" s="444"/>
      <c r="F1795" s="445"/>
    </row>
    <row r="1796" spans="1:6" ht="33.75" customHeight="1" outlineLevel="1" x14ac:dyDescent="0.2">
      <c r="A1796" s="21">
        <v>173</v>
      </c>
      <c r="B1796" s="22" t="s">
        <v>1693</v>
      </c>
      <c r="C1796" s="23" t="s">
        <v>1694</v>
      </c>
      <c r="D1796" s="24">
        <v>0.216</v>
      </c>
      <c r="E1796" s="25">
        <v>81.790000000000006</v>
      </c>
      <c r="F1796" s="25">
        <v>519.95000000000005</v>
      </c>
    </row>
    <row r="1797" spans="1:6" outlineLevel="1" x14ac:dyDescent="0.2">
      <c r="A1797" s="26"/>
      <c r="B1797" s="27"/>
      <c r="C1797" s="28" t="s">
        <v>1707</v>
      </c>
      <c r="D1797" s="28"/>
      <c r="E1797" s="28"/>
      <c r="F1797" s="29">
        <v>464.94</v>
      </c>
    </row>
    <row r="1798" spans="1:6" outlineLevel="1" x14ac:dyDescent="0.2">
      <c r="A1798" s="26"/>
      <c r="B1798" s="27"/>
      <c r="C1798" s="28" t="s">
        <v>1708</v>
      </c>
      <c r="D1798" s="28"/>
      <c r="E1798" s="28"/>
      <c r="F1798" s="29">
        <v>227.82</v>
      </c>
    </row>
    <row r="1799" spans="1:6" outlineLevel="1" x14ac:dyDescent="0.2">
      <c r="A1799" s="26"/>
      <c r="B1799" s="27"/>
      <c r="C1799" s="28" t="s">
        <v>917</v>
      </c>
      <c r="D1799" s="28"/>
      <c r="E1799" s="28"/>
      <c r="F1799" s="29">
        <v>1212.71</v>
      </c>
    </row>
    <row r="1800" spans="1:6" ht="22.5" customHeight="1" outlineLevel="1" x14ac:dyDescent="0.2">
      <c r="A1800" s="21">
        <v>174</v>
      </c>
      <c r="B1800" s="22" t="s">
        <v>1697</v>
      </c>
      <c r="C1800" s="23" t="s">
        <v>1698</v>
      </c>
      <c r="D1800" s="30">
        <v>2.98</v>
      </c>
      <c r="E1800" s="25">
        <v>15.25</v>
      </c>
      <c r="F1800" s="25">
        <v>270.85000000000002</v>
      </c>
    </row>
    <row r="1801" spans="1:6" ht="33.75" customHeight="1" outlineLevel="1" x14ac:dyDescent="0.2">
      <c r="A1801" s="21">
        <v>175</v>
      </c>
      <c r="B1801" s="22" t="s">
        <v>1709</v>
      </c>
      <c r="C1801" s="23" t="s">
        <v>1710</v>
      </c>
      <c r="D1801" s="24">
        <v>0.216</v>
      </c>
      <c r="E1801" s="25">
        <v>2229.48</v>
      </c>
      <c r="F1801" s="25">
        <v>12245.72</v>
      </c>
    </row>
    <row r="1802" spans="1:6" outlineLevel="1" x14ac:dyDescent="0.2">
      <c r="A1802" s="26"/>
      <c r="B1802" s="27"/>
      <c r="C1802" s="28" t="s">
        <v>1711</v>
      </c>
      <c r="D1802" s="28"/>
      <c r="E1802" s="28"/>
      <c r="F1802" s="29">
        <v>10153.61</v>
      </c>
    </row>
    <row r="1803" spans="1:6" outlineLevel="1" x14ac:dyDescent="0.2">
      <c r="A1803" s="26"/>
      <c r="B1803" s="27"/>
      <c r="C1803" s="28" t="s">
        <v>1712</v>
      </c>
      <c r="D1803" s="28"/>
      <c r="E1803" s="28"/>
      <c r="F1803" s="29">
        <v>4975.2700000000004</v>
      </c>
    </row>
    <row r="1804" spans="1:6" outlineLevel="1" x14ac:dyDescent="0.2">
      <c r="A1804" s="26"/>
      <c r="B1804" s="27"/>
      <c r="C1804" s="28" t="s">
        <v>917</v>
      </c>
      <c r="D1804" s="28"/>
      <c r="E1804" s="28"/>
      <c r="F1804" s="29">
        <v>27374.6</v>
      </c>
    </row>
    <row r="1805" spans="1:6" ht="33.75" customHeight="1" outlineLevel="1" x14ac:dyDescent="0.2">
      <c r="A1805" s="21">
        <v>176</v>
      </c>
      <c r="B1805" s="22" t="s">
        <v>1693</v>
      </c>
      <c r="C1805" s="23" t="s">
        <v>1694</v>
      </c>
      <c r="D1805" s="24">
        <v>0.216</v>
      </c>
      <c r="E1805" s="25">
        <v>81.790000000000006</v>
      </c>
      <c r="F1805" s="25">
        <v>519.95000000000005</v>
      </c>
    </row>
    <row r="1806" spans="1:6" outlineLevel="1" x14ac:dyDescent="0.2">
      <c r="A1806" s="26"/>
      <c r="B1806" s="27"/>
      <c r="C1806" s="28" t="s">
        <v>1707</v>
      </c>
      <c r="D1806" s="28"/>
      <c r="E1806" s="28"/>
      <c r="F1806" s="29">
        <v>464.94</v>
      </c>
    </row>
    <row r="1807" spans="1:6" outlineLevel="1" x14ac:dyDescent="0.2">
      <c r="A1807" s="26"/>
      <c r="B1807" s="27"/>
      <c r="C1807" s="28" t="s">
        <v>1708</v>
      </c>
      <c r="D1807" s="28"/>
      <c r="E1807" s="28"/>
      <c r="F1807" s="29">
        <v>227.82</v>
      </c>
    </row>
    <row r="1808" spans="1:6" outlineLevel="1" x14ac:dyDescent="0.2">
      <c r="A1808" s="26"/>
      <c r="B1808" s="27"/>
      <c r="C1808" s="28" t="s">
        <v>917</v>
      </c>
      <c r="D1808" s="28"/>
      <c r="E1808" s="28"/>
      <c r="F1808" s="29">
        <v>1212.71</v>
      </c>
    </row>
    <row r="1809" spans="1:7" ht="22.5" customHeight="1" outlineLevel="1" x14ac:dyDescent="0.2">
      <c r="A1809" s="21">
        <v>177</v>
      </c>
      <c r="B1809" s="22" t="s">
        <v>1697</v>
      </c>
      <c r="C1809" s="23" t="s">
        <v>1698</v>
      </c>
      <c r="D1809" s="30">
        <v>2.98</v>
      </c>
      <c r="E1809" s="25">
        <v>15.25</v>
      </c>
      <c r="F1809" s="25">
        <v>270.85000000000002</v>
      </c>
    </row>
    <row r="1810" spans="1:7" ht="33.75" customHeight="1" outlineLevel="1" x14ac:dyDescent="0.2">
      <c r="A1810" s="21">
        <v>178</v>
      </c>
      <c r="B1810" s="22" t="s">
        <v>1699</v>
      </c>
      <c r="C1810" s="23" t="s">
        <v>1700</v>
      </c>
      <c r="D1810" s="24">
        <v>0.216</v>
      </c>
      <c r="E1810" s="25">
        <v>528.76</v>
      </c>
      <c r="F1810" s="25">
        <v>4099.63</v>
      </c>
    </row>
    <row r="1811" spans="1:7" outlineLevel="1" x14ac:dyDescent="0.2">
      <c r="A1811" s="26"/>
      <c r="B1811" s="27"/>
      <c r="C1811" s="28" t="s">
        <v>1713</v>
      </c>
      <c r="D1811" s="28"/>
      <c r="E1811" s="28"/>
      <c r="F1811" s="29">
        <v>3926.71</v>
      </c>
    </row>
    <row r="1812" spans="1:7" outlineLevel="1" x14ac:dyDescent="0.2">
      <c r="A1812" s="26"/>
      <c r="B1812" s="27"/>
      <c r="C1812" s="28" t="s">
        <v>1714</v>
      </c>
      <c r="D1812" s="28"/>
      <c r="E1812" s="28"/>
      <c r="F1812" s="29">
        <v>1924.09</v>
      </c>
    </row>
    <row r="1813" spans="1:7" outlineLevel="1" x14ac:dyDescent="0.2">
      <c r="A1813" s="26"/>
      <c r="B1813" s="27"/>
      <c r="C1813" s="28" t="s">
        <v>917</v>
      </c>
      <c r="D1813" s="28"/>
      <c r="E1813" s="28"/>
      <c r="F1813" s="29">
        <v>9950.43</v>
      </c>
    </row>
    <row r="1814" spans="1:7" ht="33.75" customHeight="1" outlineLevel="1" x14ac:dyDescent="0.2">
      <c r="A1814" s="21">
        <v>179</v>
      </c>
      <c r="B1814" s="22" t="s">
        <v>1703</v>
      </c>
      <c r="C1814" s="23" t="s">
        <v>1704</v>
      </c>
      <c r="D1814" s="33">
        <v>6.4999999999999997E-3</v>
      </c>
      <c r="E1814" s="25">
        <v>17775.04</v>
      </c>
      <c r="F1814" s="25">
        <v>367.41</v>
      </c>
    </row>
    <row r="1815" spans="1:7" ht="22.5" customHeight="1" outlineLevel="1" x14ac:dyDescent="0.2">
      <c r="A1815" s="21">
        <v>180</v>
      </c>
      <c r="B1815" s="22" t="s">
        <v>1697</v>
      </c>
      <c r="C1815" s="23" t="s">
        <v>1698</v>
      </c>
      <c r="D1815" s="30">
        <v>4.32</v>
      </c>
      <c r="E1815" s="25">
        <v>15.25</v>
      </c>
      <c r="F1815" s="25">
        <v>392.64</v>
      </c>
    </row>
    <row r="1816" spans="1:7" ht="45" customHeight="1" outlineLevel="1" x14ac:dyDescent="0.2">
      <c r="A1816" s="21">
        <v>181</v>
      </c>
      <c r="B1816" s="22" t="s">
        <v>1715</v>
      </c>
      <c r="C1816" s="23" t="s">
        <v>1716</v>
      </c>
      <c r="D1816" s="24">
        <v>8.7129999999999992</v>
      </c>
      <c r="E1816" s="25">
        <v>1508.91</v>
      </c>
      <c r="F1816" s="25">
        <v>587754.25</v>
      </c>
    </row>
    <row r="1817" spans="1:7" outlineLevel="1" x14ac:dyDescent="0.2">
      <c r="A1817" s="26"/>
      <c r="B1817" s="27"/>
      <c r="C1817" s="28" t="s">
        <v>1717</v>
      </c>
      <c r="D1817" s="28"/>
      <c r="E1817" s="28"/>
      <c r="F1817" s="29">
        <v>585538.18000000005</v>
      </c>
    </row>
    <row r="1818" spans="1:7" outlineLevel="1" x14ac:dyDescent="0.2">
      <c r="A1818" s="26"/>
      <c r="B1818" s="27"/>
      <c r="C1818" s="28" t="s">
        <v>1718</v>
      </c>
      <c r="D1818" s="28"/>
      <c r="E1818" s="28"/>
      <c r="F1818" s="29">
        <v>286913.71000000002</v>
      </c>
    </row>
    <row r="1819" spans="1:7" outlineLevel="1" x14ac:dyDescent="0.2">
      <c r="A1819" s="26"/>
      <c r="B1819" s="27"/>
      <c r="C1819" s="28" t="s">
        <v>917</v>
      </c>
      <c r="D1819" s="28"/>
      <c r="E1819" s="28"/>
      <c r="F1819" s="29">
        <v>1460206.14</v>
      </c>
      <c r="G1819" s="194">
        <f>F1819/D1816/100*1.2*1.0224*1.0192</f>
        <v>2095.5979169709967</v>
      </c>
    </row>
    <row r="1820" spans="1:7" ht="45" customHeight="1" outlineLevel="1" x14ac:dyDescent="0.2">
      <c r="A1820" s="21">
        <v>182</v>
      </c>
      <c r="B1820" s="22" t="s">
        <v>1719</v>
      </c>
      <c r="C1820" s="23" t="s">
        <v>1720</v>
      </c>
      <c r="D1820" s="32">
        <v>871.3</v>
      </c>
      <c r="E1820" s="25">
        <v>124.1</v>
      </c>
      <c r="F1820" s="25">
        <v>785011.68</v>
      </c>
      <c r="G1820" s="194">
        <f>F1820/D1820*1.2*1.0224*1.0192</f>
        <v>1126.6004136963174</v>
      </c>
    </row>
    <row r="1821" spans="1:7" ht="22.5" customHeight="1" outlineLevel="1" x14ac:dyDescent="0.2">
      <c r="A1821" s="21">
        <v>183</v>
      </c>
      <c r="B1821" s="22" t="s">
        <v>1556</v>
      </c>
      <c r="C1821" s="23" t="s">
        <v>1557</v>
      </c>
      <c r="D1821" s="30">
        <v>3267.38</v>
      </c>
      <c r="E1821" s="25">
        <v>2.82</v>
      </c>
      <c r="F1821" s="25">
        <v>118952.89</v>
      </c>
      <c r="G1821" s="194">
        <f>F1821/D1820*1.2*1.0224*1.0192</f>
        <v>170.71386133308556</v>
      </c>
    </row>
    <row r="1822" spans="1:7" ht="33.75" customHeight="1" outlineLevel="1" x14ac:dyDescent="0.2">
      <c r="A1822" s="21">
        <v>184</v>
      </c>
      <c r="B1822" s="22" t="s">
        <v>1377</v>
      </c>
      <c r="C1822" s="23" t="s">
        <v>1553</v>
      </c>
      <c r="D1822" s="24">
        <v>252.67699999999999</v>
      </c>
      <c r="E1822" s="25">
        <v>152.19999999999999</v>
      </c>
      <c r="F1822" s="25">
        <v>322647.28000000003</v>
      </c>
      <c r="G1822" s="194">
        <f>F1822/D1820*1.2*1.0224*1.0192</f>
        <v>463.04350417562142</v>
      </c>
    </row>
    <row r="1823" spans="1:7" ht="11.4" outlineLevel="1" x14ac:dyDescent="0.2">
      <c r="A1823" s="443" t="s">
        <v>1721</v>
      </c>
      <c r="B1823" s="444"/>
      <c r="C1823" s="444"/>
      <c r="D1823" s="444"/>
      <c r="E1823" s="444"/>
      <c r="F1823" s="445"/>
    </row>
    <row r="1824" spans="1:7" ht="22.5" customHeight="1" outlineLevel="1" x14ac:dyDescent="0.2">
      <c r="A1824" s="21">
        <v>185</v>
      </c>
      <c r="B1824" s="22" t="s">
        <v>1689</v>
      </c>
      <c r="C1824" s="23" t="s">
        <v>1722</v>
      </c>
      <c r="D1824" s="32">
        <v>446.9</v>
      </c>
      <c r="E1824" s="25">
        <v>5.26</v>
      </c>
      <c r="F1824" s="25">
        <v>106194.06</v>
      </c>
    </row>
    <row r="1825" spans="1:6" outlineLevel="1" x14ac:dyDescent="0.2">
      <c r="A1825" s="26"/>
      <c r="B1825" s="27"/>
      <c r="C1825" s="28" t="s">
        <v>1723</v>
      </c>
      <c r="D1825" s="28"/>
      <c r="E1825" s="28"/>
      <c r="F1825" s="29">
        <v>95574.65</v>
      </c>
    </row>
    <row r="1826" spans="1:6" outlineLevel="1" x14ac:dyDescent="0.2">
      <c r="A1826" s="26"/>
      <c r="B1826" s="27"/>
      <c r="C1826" s="28" t="s">
        <v>1724</v>
      </c>
      <c r="D1826" s="28"/>
      <c r="E1826" s="28"/>
      <c r="F1826" s="29">
        <v>48849.27</v>
      </c>
    </row>
    <row r="1827" spans="1:6" outlineLevel="1" x14ac:dyDescent="0.2">
      <c r="A1827" s="26"/>
      <c r="B1827" s="27"/>
      <c r="C1827" s="28" t="s">
        <v>917</v>
      </c>
      <c r="D1827" s="28"/>
      <c r="E1827" s="28"/>
      <c r="F1827" s="29">
        <v>250617.98</v>
      </c>
    </row>
    <row r="1828" spans="1:6" ht="33.75" customHeight="1" outlineLevel="1" x14ac:dyDescent="0.2">
      <c r="A1828" s="21">
        <v>186</v>
      </c>
      <c r="B1828" s="22" t="s">
        <v>1693</v>
      </c>
      <c r="C1828" s="23" t="s">
        <v>1694</v>
      </c>
      <c r="D1828" s="24">
        <v>4.4690000000000003</v>
      </c>
      <c r="E1828" s="25">
        <v>81.790000000000006</v>
      </c>
      <c r="F1828" s="25">
        <v>10757.69</v>
      </c>
    </row>
    <row r="1829" spans="1:6" outlineLevel="1" x14ac:dyDescent="0.2">
      <c r="A1829" s="26"/>
      <c r="B1829" s="27"/>
      <c r="C1829" s="28" t="s">
        <v>1725</v>
      </c>
      <c r="D1829" s="28"/>
      <c r="E1829" s="28"/>
      <c r="F1829" s="29">
        <v>9619.41</v>
      </c>
    </row>
    <row r="1830" spans="1:6" outlineLevel="1" x14ac:dyDescent="0.2">
      <c r="A1830" s="26"/>
      <c r="B1830" s="27"/>
      <c r="C1830" s="28" t="s">
        <v>1726</v>
      </c>
      <c r="D1830" s="28"/>
      <c r="E1830" s="28"/>
      <c r="F1830" s="29">
        <v>4713.51</v>
      </c>
    </row>
    <row r="1831" spans="1:6" outlineLevel="1" x14ac:dyDescent="0.2">
      <c r="A1831" s="26"/>
      <c r="B1831" s="27"/>
      <c r="C1831" s="28" t="s">
        <v>917</v>
      </c>
      <c r="D1831" s="28"/>
      <c r="E1831" s="28"/>
      <c r="F1831" s="29">
        <v>25090.61</v>
      </c>
    </row>
    <row r="1832" spans="1:6" ht="22.5" customHeight="1" outlineLevel="1" x14ac:dyDescent="0.2">
      <c r="A1832" s="21">
        <v>187</v>
      </c>
      <c r="B1832" s="22" t="s">
        <v>1697</v>
      </c>
      <c r="C1832" s="23" t="s">
        <v>1698</v>
      </c>
      <c r="D1832" s="30">
        <v>61.67</v>
      </c>
      <c r="E1832" s="25">
        <v>15.25</v>
      </c>
      <c r="F1832" s="25">
        <v>5605.19</v>
      </c>
    </row>
    <row r="1833" spans="1:6" ht="33.75" customHeight="1" outlineLevel="1" x14ac:dyDescent="0.2">
      <c r="A1833" s="21">
        <v>188</v>
      </c>
      <c r="B1833" s="22" t="s">
        <v>1709</v>
      </c>
      <c r="C1833" s="23" t="s">
        <v>1710</v>
      </c>
      <c r="D1833" s="24">
        <v>4.4690000000000003</v>
      </c>
      <c r="E1833" s="25">
        <v>2229.48</v>
      </c>
      <c r="F1833" s="25">
        <v>253361.69</v>
      </c>
    </row>
    <row r="1834" spans="1:6" outlineLevel="1" x14ac:dyDescent="0.2">
      <c r="A1834" s="26"/>
      <c r="B1834" s="27"/>
      <c r="C1834" s="28" t="s">
        <v>1727</v>
      </c>
      <c r="D1834" s="28"/>
      <c r="E1834" s="28"/>
      <c r="F1834" s="29">
        <v>210076.33</v>
      </c>
    </row>
    <row r="1835" spans="1:6" outlineLevel="1" x14ac:dyDescent="0.2">
      <c r="A1835" s="26"/>
      <c r="B1835" s="27"/>
      <c r="C1835" s="28" t="s">
        <v>1728</v>
      </c>
      <c r="D1835" s="28"/>
      <c r="E1835" s="28"/>
      <c r="F1835" s="29">
        <v>102937.4</v>
      </c>
    </row>
    <row r="1836" spans="1:6" outlineLevel="1" x14ac:dyDescent="0.2">
      <c r="A1836" s="26"/>
      <c r="B1836" s="27"/>
      <c r="C1836" s="28" t="s">
        <v>917</v>
      </c>
      <c r="D1836" s="28"/>
      <c r="E1836" s="28"/>
      <c r="F1836" s="29">
        <v>566375.42000000004</v>
      </c>
    </row>
    <row r="1837" spans="1:6" ht="22.5" customHeight="1" outlineLevel="1" x14ac:dyDescent="0.2">
      <c r="A1837" s="21">
        <v>189</v>
      </c>
      <c r="B1837" s="22" t="s">
        <v>1729</v>
      </c>
      <c r="C1837" s="23" t="s">
        <v>1730</v>
      </c>
      <c r="D1837" s="24">
        <v>4.4690000000000003</v>
      </c>
      <c r="E1837" s="25">
        <v>5086.1099999999997</v>
      </c>
      <c r="F1837" s="25">
        <v>383197.56</v>
      </c>
    </row>
    <row r="1838" spans="1:6" outlineLevel="1" x14ac:dyDescent="0.2">
      <c r="A1838" s="26"/>
      <c r="B1838" s="27"/>
      <c r="C1838" s="28" t="s">
        <v>1731</v>
      </c>
      <c r="D1838" s="28"/>
      <c r="E1838" s="28"/>
      <c r="F1838" s="29">
        <v>70386.66</v>
      </c>
    </row>
    <row r="1839" spans="1:6" outlineLevel="1" x14ac:dyDescent="0.2">
      <c r="A1839" s="26"/>
      <c r="B1839" s="27"/>
      <c r="C1839" s="28" t="s">
        <v>1732</v>
      </c>
      <c r="D1839" s="28"/>
      <c r="E1839" s="28"/>
      <c r="F1839" s="29">
        <v>34489.46</v>
      </c>
    </row>
    <row r="1840" spans="1:6" outlineLevel="1" x14ac:dyDescent="0.2">
      <c r="A1840" s="26"/>
      <c r="B1840" s="27"/>
      <c r="C1840" s="28" t="s">
        <v>917</v>
      </c>
      <c r="D1840" s="28"/>
      <c r="E1840" s="28"/>
      <c r="F1840" s="29">
        <v>488073.68</v>
      </c>
    </row>
    <row r="1841" spans="1:6" ht="33.75" customHeight="1" outlineLevel="1" x14ac:dyDescent="0.2">
      <c r="A1841" s="21">
        <v>190</v>
      </c>
      <c r="B1841" s="22" t="s">
        <v>1693</v>
      </c>
      <c r="C1841" s="23" t="s">
        <v>1694</v>
      </c>
      <c r="D1841" s="24">
        <v>4.4690000000000003</v>
      </c>
      <c r="E1841" s="25">
        <v>81.790000000000006</v>
      </c>
      <c r="F1841" s="25">
        <v>10757.69</v>
      </c>
    </row>
    <row r="1842" spans="1:6" outlineLevel="1" x14ac:dyDescent="0.2">
      <c r="A1842" s="26"/>
      <c r="B1842" s="27"/>
      <c r="C1842" s="28" t="s">
        <v>1725</v>
      </c>
      <c r="D1842" s="28"/>
      <c r="E1842" s="28"/>
      <c r="F1842" s="29">
        <v>9619.41</v>
      </c>
    </row>
    <row r="1843" spans="1:6" outlineLevel="1" x14ac:dyDescent="0.2">
      <c r="A1843" s="26"/>
      <c r="B1843" s="27"/>
      <c r="C1843" s="28" t="s">
        <v>1726</v>
      </c>
      <c r="D1843" s="28"/>
      <c r="E1843" s="28"/>
      <c r="F1843" s="29">
        <v>4713.51</v>
      </c>
    </row>
    <row r="1844" spans="1:6" outlineLevel="1" x14ac:dyDescent="0.2">
      <c r="A1844" s="26"/>
      <c r="B1844" s="27"/>
      <c r="C1844" s="28" t="s">
        <v>917</v>
      </c>
      <c r="D1844" s="28"/>
      <c r="E1844" s="28"/>
      <c r="F1844" s="29">
        <v>25090.61</v>
      </c>
    </row>
    <row r="1845" spans="1:6" ht="22.5" customHeight="1" outlineLevel="1" x14ac:dyDescent="0.2">
      <c r="A1845" s="21">
        <v>191</v>
      </c>
      <c r="B1845" s="22" t="s">
        <v>1697</v>
      </c>
      <c r="C1845" s="23" t="s">
        <v>1698</v>
      </c>
      <c r="D1845" s="30">
        <v>61.67</v>
      </c>
      <c r="E1845" s="25">
        <v>15.25</v>
      </c>
      <c r="F1845" s="25">
        <v>5605.19</v>
      </c>
    </row>
    <row r="1846" spans="1:6" ht="33.75" customHeight="1" outlineLevel="1" x14ac:dyDescent="0.2">
      <c r="A1846" s="21">
        <v>192</v>
      </c>
      <c r="B1846" s="22" t="s">
        <v>1699</v>
      </c>
      <c r="C1846" s="23" t="s">
        <v>1700</v>
      </c>
      <c r="D1846" s="24">
        <v>4.4690000000000003</v>
      </c>
      <c r="E1846" s="25">
        <v>528.76</v>
      </c>
      <c r="F1846" s="25">
        <v>84820.59</v>
      </c>
    </row>
    <row r="1847" spans="1:6" outlineLevel="1" x14ac:dyDescent="0.2">
      <c r="A1847" s="26"/>
      <c r="B1847" s="27"/>
      <c r="C1847" s="28" t="s">
        <v>1733</v>
      </c>
      <c r="D1847" s="28"/>
      <c r="E1847" s="28"/>
      <c r="F1847" s="29">
        <v>81242.94</v>
      </c>
    </row>
    <row r="1848" spans="1:6" outlineLevel="1" x14ac:dyDescent="0.2">
      <c r="A1848" s="26"/>
      <c r="B1848" s="27"/>
      <c r="C1848" s="28" t="s">
        <v>1734</v>
      </c>
      <c r="D1848" s="28"/>
      <c r="E1848" s="28"/>
      <c r="F1848" s="29">
        <v>39809.040000000001</v>
      </c>
    </row>
    <row r="1849" spans="1:6" outlineLevel="1" x14ac:dyDescent="0.2">
      <c r="A1849" s="26"/>
      <c r="B1849" s="27"/>
      <c r="C1849" s="28" t="s">
        <v>917</v>
      </c>
      <c r="D1849" s="28"/>
      <c r="E1849" s="28"/>
      <c r="F1849" s="29">
        <v>205872.57</v>
      </c>
    </row>
    <row r="1850" spans="1:6" ht="33.75" customHeight="1" outlineLevel="1" x14ac:dyDescent="0.2">
      <c r="A1850" s="21">
        <v>193</v>
      </c>
      <c r="B1850" s="22" t="s">
        <v>1703</v>
      </c>
      <c r="C1850" s="23" t="s">
        <v>1704</v>
      </c>
      <c r="D1850" s="24">
        <v>0.13400000000000001</v>
      </c>
      <c r="E1850" s="25">
        <v>17775.04</v>
      </c>
      <c r="F1850" s="25">
        <v>7574.3</v>
      </c>
    </row>
    <row r="1851" spans="1:6" ht="22.5" customHeight="1" outlineLevel="1" x14ac:dyDescent="0.2">
      <c r="A1851" s="21">
        <v>194</v>
      </c>
      <c r="B1851" s="22" t="s">
        <v>1697</v>
      </c>
      <c r="C1851" s="23" t="s">
        <v>1698</v>
      </c>
      <c r="D1851" s="32">
        <v>89.4</v>
      </c>
      <c r="E1851" s="25">
        <v>15.25</v>
      </c>
      <c r="F1851" s="25">
        <v>8125.57</v>
      </c>
    </row>
    <row r="1852" spans="1:6" ht="11.4" outlineLevel="1" x14ac:dyDescent="0.2">
      <c r="A1852" s="443" t="s">
        <v>1735</v>
      </c>
      <c r="B1852" s="444"/>
      <c r="C1852" s="444"/>
      <c r="D1852" s="444"/>
      <c r="E1852" s="444"/>
      <c r="F1852" s="445"/>
    </row>
    <row r="1853" spans="1:6" ht="33.75" customHeight="1" outlineLevel="1" x14ac:dyDescent="0.2">
      <c r="A1853" s="21">
        <v>195</v>
      </c>
      <c r="B1853" s="22" t="s">
        <v>1693</v>
      </c>
      <c r="C1853" s="23" t="s">
        <v>1694</v>
      </c>
      <c r="D1853" s="24">
        <v>1.875</v>
      </c>
      <c r="E1853" s="25">
        <v>81.790000000000006</v>
      </c>
      <c r="F1853" s="25">
        <v>4513.46</v>
      </c>
    </row>
    <row r="1854" spans="1:6" outlineLevel="1" x14ac:dyDescent="0.2">
      <c r="A1854" s="26"/>
      <c r="B1854" s="27"/>
      <c r="C1854" s="28" t="s">
        <v>1736</v>
      </c>
      <c r="D1854" s="28"/>
      <c r="E1854" s="28"/>
      <c r="F1854" s="29">
        <v>4035.89</v>
      </c>
    </row>
    <row r="1855" spans="1:6" outlineLevel="1" x14ac:dyDescent="0.2">
      <c r="A1855" s="26"/>
      <c r="B1855" s="27"/>
      <c r="C1855" s="28" t="s">
        <v>1737</v>
      </c>
      <c r="D1855" s="28"/>
      <c r="E1855" s="28"/>
      <c r="F1855" s="29">
        <v>1977.59</v>
      </c>
    </row>
    <row r="1856" spans="1:6" outlineLevel="1" x14ac:dyDescent="0.2">
      <c r="A1856" s="26"/>
      <c r="B1856" s="27"/>
      <c r="C1856" s="28" t="s">
        <v>917</v>
      </c>
      <c r="D1856" s="28"/>
      <c r="E1856" s="28"/>
      <c r="F1856" s="29">
        <v>10526.94</v>
      </c>
    </row>
    <row r="1857" spans="1:6" ht="22.5" customHeight="1" outlineLevel="1" x14ac:dyDescent="0.2">
      <c r="A1857" s="21">
        <v>196</v>
      </c>
      <c r="B1857" s="22" t="s">
        <v>1697</v>
      </c>
      <c r="C1857" s="23" t="s">
        <v>1698</v>
      </c>
      <c r="D1857" s="30">
        <v>25.88</v>
      </c>
      <c r="E1857" s="25">
        <v>15.25</v>
      </c>
      <c r="F1857" s="25">
        <v>2352.23</v>
      </c>
    </row>
    <row r="1858" spans="1:6" ht="33.75" customHeight="1" outlineLevel="1" x14ac:dyDescent="0.2">
      <c r="A1858" s="21">
        <v>197</v>
      </c>
      <c r="B1858" s="22" t="s">
        <v>1699</v>
      </c>
      <c r="C1858" s="23" t="s">
        <v>1700</v>
      </c>
      <c r="D1858" s="24">
        <v>1.875</v>
      </c>
      <c r="E1858" s="25">
        <v>528.76</v>
      </c>
      <c r="F1858" s="25">
        <v>35587.06</v>
      </c>
    </row>
    <row r="1859" spans="1:6" outlineLevel="1" x14ac:dyDescent="0.2">
      <c r="A1859" s="26"/>
      <c r="B1859" s="27"/>
      <c r="C1859" s="28" t="s">
        <v>1738</v>
      </c>
      <c r="D1859" s="28"/>
      <c r="E1859" s="28"/>
      <c r="F1859" s="29">
        <v>34086.04</v>
      </c>
    </row>
    <row r="1860" spans="1:6" outlineLevel="1" x14ac:dyDescent="0.2">
      <c r="A1860" s="26"/>
      <c r="B1860" s="27"/>
      <c r="C1860" s="28" t="s">
        <v>1739</v>
      </c>
      <c r="D1860" s="28"/>
      <c r="E1860" s="28"/>
      <c r="F1860" s="29">
        <v>16702.16</v>
      </c>
    </row>
    <row r="1861" spans="1:6" outlineLevel="1" x14ac:dyDescent="0.2">
      <c r="A1861" s="26"/>
      <c r="B1861" s="27"/>
      <c r="C1861" s="28" t="s">
        <v>917</v>
      </c>
      <c r="D1861" s="28"/>
      <c r="E1861" s="28"/>
      <c r="F1861" s="29">
        <v>86375.26</v>
      </c>
    </row>
    <row r="1862" spans="1:6" ht="33.75" customHeight="1" outlineLevel="1" x14ac:dyDescent="0.2">
      <c r="A1862" s="21">
        <v>198</v>
      </c>
      <c r="B1862" s="22" t="s">
        <v>1703</v>
      </c>
      <c r="C1862" s="23" t="s">
        <v>1704</v>
      </c>
      <c r="D1862" s="33">
        <v>5.6300000000000003E-2</v>
      </c>
      <c r="E1862" s="25">
        <v>17775.04</v>
      </c>
      <c r="F1862" s="25">
        <v>3182.34</v>
      </c>
    </row>
    <row r="1863" spans="1:6" ht="22.5" customHeight="1" outlineLevel="1" x14ac:dyDescent="0.2">
      <c r="A1863" s="21">
        <v>199</v>
      </c>
      <c r="B1863" s="22" t="s">
        <v>1697</v>
      </c>
      <c r="C1863" s="23" t="s">
        <v>1698</v>
      </c>
      <c r="D1863" s="32">
        <v>37.5</v>
      </c>
      <c r="E1863" s="25">
        <v>15.25</v>
      </c>
      <c r="F1863" s="25">
        <v>3408.38</v>
      </c>
    </row>
    <row r="1864" spans="1:6" ht="11.25" customHeight="1" outlineLevel="1" x14ac:dyDescent="0.2">
      <c r="A1864" s="435" t="s">
        <v>1007</v>
      </c>
      <c r="B1864" s="436"/>
      <c r="C1864" s="436"/>
      <c r="D1864" s="436"/>
      <c r="E1864" s="437"/>
      <c r="F1864" s="36">
        <v>2964920.99</v>
      </c>
    </row>
    <row r="1865" spans="1:6" outlineLevel="1" x14ac:dyDescent="0.2">
      <c r="A1865" s="435" t="s">
        <v>1008</v>
      </c>
      <c r="B1865" s="436"/>
      <c r="C1865" s="436"/>
      <c r="D1865" s="436"/>
      <c r="E1865" s="437"/>
      <c r="F1865" s="36">
        <v>1288252.82</v>
      </c>
    </row>
    <row r="1866" spans="1:6" outlineLevel="1" x14ac:dyDescent="0.2">
      <c r="A1866" s="435" t="s">
        <v>1009</v>
      </c>
      <c r="B1866" s="436"/>
      <c r="C1866" s="436"/>
      <c r="D1866" s="436"/>
      <c r="E1866" s="437"/>
      <c r="F1866" s="36">
        <v>635133.97</v>
      </c>
    </row>
    <row r="1867" spans="1:6" ht="11.25" customHeight="1" outlineLevel="1" x14ac:dyDescent="0.2">
      <c r="A1867" s="435" t="s">
        <v>1740</v>
      </c>
      <c r="B1867" s="436"/>
      <c r="C1867" s="436"/>
      <c r="D1867" s="436"/>
      <c r="E1867" s="437"/>
      <c r="F1867" s="36">
        <v>4888307.78</v>
      </c>
    </row>
    <row r="1868" spans="1:6" ht="12.75" customHeight="1" outlineLevel="1" x14ac:dyDescent="0.2">
      <c r="A1868" s="432" t="s">
        <v>1741</v>
      </c>
      <c r="B1868" s="433"/>
      <c r="C1868" s="433"/>
      <c r="D1868" s="433"/>
      <c r="E1868" s="433"/>
      <c r="F1868" s="434"/>
    </row>
    <row r="1869" spans="1:6" ht="22.5" customHeight="1" outlineLevel="1" x14ac:dyDescent="0.2">
      <c r="A1869" s="21">
        <v>200</v>
      </c>
      <c r="B1869" s="22" t="s">
        <v>1759</v>
      </c>
      <c r="C1869" s="23" t="s">
        <v>1760</v>
      </c>
      <c r="D1869" s="30">
        <v>1958.34</v>
      </c>
      <c r="E1869" s="25">
        <v>10.6</v>
      </c>
      <c r="F1869" s="25">
        <v>938345.79</v>
      </c>
    </row>
    <row r="1870" spans="1:6" outlineLevel="1" x14ac:dyDescent="0.2">
      <c r="A1870" s="26"/>
      <c r="B1870" s="27"/>
      <c r="C1870" s="28" t="s">
        <v>1761</v>
      </c>
      <c r="D1870" s="28"/>
      <c r="E1870" s="28"/>
      <c r="F1870" s="29">
        <v>882045.04</v>
      </c>
    </row>
    <row r="1871" spans="1:6" outlineLevel="1" x14ac:dyDescent="0.2">
      <c r="A1871" s="26"/>
      <c r="B1871" s="27"/>
      <c r="C1871" s="28" t="s">
        <v>1762</v>
      </c>
      <c r="D1871" s="28"/>
      <c r="E1871" s="28"/>
      <c r="F1871" s="29">
        <v>478556.35</v>
      </c>
    </row>
    <row r="1872" spans="1:6" outlineLevel="1" x14ac:dyDescent="0.2">
      <c r="A1872" s="26"/>
      <c r="B1872" s="27"/>
      <c r="C1872" s="28" t="s">
        <v>917</v>
      </c>
      <c r="D1872" s="28"/>
      <c r="E1872" s="28"/>
      <c r="F1872" s="29">
        <v>2298947.1800000002</v>
      </c>
    </row>
    <row r="1873" spans="1:6" ht="22.5" customHeight="1" outlineLevel="1" x14ac:dyDescent="0.2">
      <c r="A1873" s="21">
        <v>201</v>
      </c>
      <c r="B1873" s="22" t="s">
        <v>1763</v>
      </c>
      <c r="C1873" s="23" t="s">
        <v>1764</v>
      </c>
      <c r="D1873" s="30">
        <v>1958.34</v>
      </c>
      <c r="E1873" s="25">
        <v>1.32</v>
      </c>
      <c r="F1873" s="25">
        <v>78416.88</v>
      </c>
    </row>
    <row r="1874" spans="1:6" outlineLevel="1" x14ac:dyDescent="0.2">
      <c r="A1874" s="26"/>
      <c r="B1874" s="27"/>
      <c r="C1874" s="28" t="s">
        <v>1765</v>
      </c>
      <c r="D1874" s="28"/>
      <c r="E1874" s="28"/>
      <c r="F1874" s="29">
        <v>68909.759999999995</v>
      </c>
    </row>
    <row r="1875" spans="1:6" outlineLevel="1" x14ac:dyDescent="0.2">
      <c r="A1875" s="26"/>
      <c r="B1875" s="27"/>
      <c r="C1875" s="28" t="s">
        <v>1766</v>
      </c>
      <c r="D1875" s="28"/>
      <c r="E1875" s="28"/>
      <c r="F1875" s="29">
        <v>37387.21</v>
      </c>
    </row>
    <row r="1876" spans="1:6" outlineLevel="1" x14ac:dyDescent="0.2">
      <c r="A1876" s="26"/>
      <c r="B1876" s="27"/>
      <c r="C1876" s="28" t="s">
        <v>917</v>
      </c>
      <c r="D1876" s="28"/>
      <c r="E1876" s="28"/>
      <c r="F1876" s="29">
        <v>184713.85</v>
      </c>
    </row>
    <row r="1877" spans="1:6" ht="33.75" customHeight="1" outlineLevel="1" x14ac:dyDescent="0.2">
      <c r="A1877" s="21">
        <v>202</v>
      </c>
      <c r="B1877" s="22" t="s">
        <v>1767</v>
      </c>
      <c r="C1877" s="23" t="s">
        <v>1768</v>
      </c>
      <c r="D1877" s="33">
        <v>19.583400000000001</v>
      </c>
      <c r="E1877" s="25">
        <v>501.39</v>
      </c>
      <c r="F1877" s="25">
        <v>281510.86</v>
      </c>
    </row>
    <row r="1878" spans="1:6" outlineLevel="1" x14ac:dyDescent="0.2">
      <c r="A1878" s="26"/>
      <c r="B1878" s="27"/>
      <c r="C1878" s="28" t="s">
        <v>1769</v>
      </c>
      <c r="D1878" s="28"/>
      <c r="E1878" s="28"/>
      <c r="F1878" s="29">
        <v>141739.4</v>
      </c>
    </row>
    <row r="1879" spans="1:6" outlineLevel="1" x14ac:dyDescent="0.2">
      <c r="A1879" s="26"/>
      <c r="B1879" s="27"/>
      <c r="C1879" s="28" t="s">
        <v>1770</v>
      </c>
      <c r="D1879" s="28"/>
      <c r="E1879" s="28"/>
      <c r="F1879" s="29">
        <v>76901.17</v>
      </c>
    </row>
    <row r="1880" spans="1:6" outlineLevel="1" x14ac:dyDescent="0.2">
      <c r="A1880" s="26"/>
      <c r="B1880" s="27"/>
      <c r="C1880" s="28" t="s">
        <v>917</v>
      </c>
      <c r="D1880" s="28"/>
      <c r="E1880" s="28"/>
      <c r="F1880" s="29">
        <v>500151.43</v>
      </c>
    </row>
    <row r="1881" spans="1:6" ht="22.5" customHeight="1" outlineLevel="1" x14ac:dyDescent="0.2">
      <c r="A1881" s="21">
        <v>203</v>
      </c>
      <c r="B1881" s="22" t="s">
        <v>1771</v>
      </c>
      <c r="C1881" s="23" t="s">
        <v>1772</v>
      </c>
      <c r="D1881" s="24">
        <v>-0.35299999999999998</v>
      </c>
      <c r="E1881" s="25">
        <v>15620</v>
      </c>
      <c r="F1881" s="25">
        <v>-116563</v>
      </c>
    </row>
    <row r="1882" spans="1:6" ht="22.5" customHeight="1" outlineLevel="1" x14ac:dyDescent="0.2">
      <c r="A1882" s="21">
        <v>204</v>
      </c>
      <c r="B1882" s="22" t="s">
        <v>1771</v>
      </c>
      <c r="C1882" s="23" t="s">
        <v>1772</v>
      </c>
      <c r="D1882" s="30">
        <v>0.47</v>
      </c>
      <c r="E1882" s="25">
        <v>15620</v>
      </c>
      <c r="F1882" s="25">
        <v>155197.20000000001</v>
      </c>
    </row>
    <row r="1883" spans="1:6" ht="33.75" customHeight="1" outlineLevel="1" x14ac:dyDescent="0.2">
      <c r="A1883" s="21">
        <v>205</v>
      </c>
      <c r="B1883" s="22" t="s">
        <v>1746</v>
      </c>
      <c r="C1883" s="23" t="s">
        <v>1747</v>
      </c>
      <c r="D1883" s="33">
        <v>19.583400000000001</v>
      </c>
      <c r="E1883" s="25">
        <v>445.62</v>
      </c>
      <c r="F1883" s="25">
        <v>239380.32</v>
      </c>
    </row>
    <row r="1884" spans="1:6" outlineLevel="1" x14ac:dyDescent="0.2">
      <c r="A1884" s="26"/>
      <c r="B1884" s="27"/>
      <c r="C1884" s="28" t="s">
        <v>1748</v>
      </c>
      <c r="D1884" s="28"/>
      <c r="E1884" s="28"/>
      <c r="F1884" s="29">
        <v>123692.59</v>
      </c>
    </row>
    <row r="1885" spans="1:6" outlineLevel="1" x14ac:dyDescent="0.2">
      <c r="A1885" s="26"/>
      <c r="B1885" s="27"/>
      <c r="C1885" s="28" t="s">
        <v>1749</v>
      </c>
      <c r="D1885" s="28"/>
      <c r="E1885" s="28"/>
      <c r="F1885" s="29">
        <v>70134.97</v>
      </c>
    </row>
    <row r="1886" spans="1:6" outlineLevel="1" x14ac:dyDescent="0.2">
      <c r="A1886" s="26"/>
      <c r="B1886" s="27"/>
      <c r="C1886" s="28" t="s">
        <v>917</v>
      </c>
      <c r="D1886" s="28"/>
      <c r="E1886" s="28"/>
      <c r="F1886" s="29">
        <v>433207.88</v>
      </c>
    </row>
    <row r="1887" spans="1:6" ht="22.5" customHeight="1" outlineLevel="1" x14ac:dyDescent="0.2">
      <c r="A1887" s="21">
        <v>206</v>
      </c>
      <c r="B1887" s="22" t="s">
        <v>1377</v>
      </c>
      <c r="C1887" s="23" t="s">
        <v>1750</v>
      </c>
      <c r="D1887" s="30">
        <v>1519.66</v>
      </c>
      <c r="E1887" s="25">
        <v>61.08</v>
      </c>
      <c r="F1887" s="25">
        <v>778796.06</v>
      </c>
    </row>
    <row r="1888" spans="1:6" ht="33.75" customHeight="1" outlineLevel="1" x14ac:dyDescent="0.2">
      <c r="A1888" s="21">
        <v>207</v>
      </c>
      <c r="B1888" s="22" t="s">
        <v>1053</v>
      </c>
      <c r="C1888" s="23" t="s">
        <v>1751</v>
      </c>
      <c r="D1888" s="33">
        <v>19.583400000000001</v>
      </c>
      <c r="E1888" s="25">
        <v>352.31</v>
      </c>
      <c r="F1888" s="25">
        <v>120768.94</v>
      </c>
    </row>
    <row r="1889" spans="1:6" outlineLevel="1" x14ac:dyDescent="0.2">
      <c r="A1889" s="26"/>
      <c r="B1889" s="27"/>
      <c r="C1889" s="28" t="s">
        <v>1752</v>
      </c>
      <c r="D1889" s="28"/>
      <c r="E1889" s="28"/>
      <c r="F1889" s="29">
        <v>48786.12</v>
      </c>
    </row>
    <row r="1890" spans="1:6" outlineLevel="1" x14ac:dyDescent="0.2">
      <c r="A1890" s="26"/>
      <c r="B1890" s="27"/>
      <c r="C1890" s="28" t="s">
        <v>1753</v>
      </c>
      <c r="D1890" s="28"/>
      <c r="E1890" s="28"/>
      <c r="F1890" s="29">
        <v>26469.07</v>
      </c>
    </row>
    <row r="1891" spans="1:6" outlineLevel="1" x14ac:dyDescent="0.2">
      <c r="A1891" s="26"/>
      <c r="B1891" s="27"/>
      <c r="C1891" s="28" t="s">
        <v>917</v>
      </c>
      <c r="D1891" s="28"/>
      <c r="E1891" s="28"/>
      <c r="F1891" s="29">
        <v>196024.13</v>
      </c>
    </row>
    <row r="1892" spans="1:6" ht="22.5" customHeight="1" outlineLevel="1" x14ac:dyDescent="0.2">
      <c r="A1892" s="21">
        <v>208</v>
      </c>
      <c r="B1892" s="22" t="s">
        <v>1754</v>
      </c>
      <c r="C1892" s="23" t="s">
        <v>1755</v>
      </c>
      <c r="D1892" s="44">
        <v>-0.35250120000000001</v>
      </c>
      <c r="E1892" s="25">
        <v>14312.87</v>
      </c>
      <c r="F1892" s="25">
        <v>-57516.46</v>
      </c>
    </row>
    <row r="1893" spans="1:6" ht="22.5" customHeight="1" outlineLevel="1" x14ac:dyDescent="0.2">
      <c r="A1893" s="21">
        <v>209</v>
      </c>
      <c r="B1893" s="22" t="s">
        <v>1377</v>
      </c>
      <c r="C1893" s="23" t="s">
        <v>1756</v>
      </c>
      <c r="D1893" s="31">
        <v>470</v>
      </c>
      <c r="E1893" s="25">
        <v>49.7</v>
      </c>
      <c r="F1893" s="25">
        <v>195980.92</v>
      </c>
    </row>
    <row r="1894" spans="1:6" ht="11.25" customHeight="1" outlineLevel="1" x14ac:dyDescent="0.2">
      <c r="A1894" s="435" t="s">
        <v>1007</v>
      </c>
      <c r="B1894" s="436"/>
      <c r="C1894" s="436"/>
      <c r="D1894" s="436"/>
      <c r="E1894" s="437"/>
      <c r="F1894" s="36">
        <v>2614317.5099999998</v>
      </c>
    </row>
    <row r="1895" spans="1:6" outlineLevel="1" x14ac:dyDescent="0.2">
      <c r="A1895" s="435" t="s">
        <v>1008</v>
      </c>
      <c r="B1895" s="436"/>
      <c r="C1895" s="436"/>
      <c r="D1895" s="436"/>
      <c r="E1895" s="437"/>
      <c r="F1895" s="36">
        <v>1265172.92</v>
      </c>
    </row>
    <row r="1896" spans="1:6" outlineLevel="1" x14ac:dyDescent="0.2">
      <c r="A1896" s="435" t="s">
        <v>1009</v>
      </c>
      <c r="B1896" s="436"/>
      <c r="C1896" s="436"/>
      <c r="D1896" s="436"/>
      <c r="E1896" s="437"/>
      <c r="F1896" s="36">
        <v>689448.77</v>
      </c>
    </row>
    <row r="1897" spans="1:6" ht="11.25" customHeight="1" outlineLevel="1" x14ac:dyDescent="0.2">
      <c r="A1897" s="435" t="s">
        <v>1757</v>
      </c>
      <c r="B1897" s="436"/>
      <c r="C1897" s="436"/>
      <c r="D1897" s="436"/>
      <c r="E1897" s="437"/>
      <c r="F1897" s="36">
        <v>4568939.2</v>
      </c>
    </row>
    <row r="1898" spans="1:6" ht="11.25" customHeight="1" outlineLevel="1" x14ac:dyDescent="0.2">
      <c r="A1898" s="435" t="s">
        <v>1023</v>
      </c>
      <c r="B1898" s="436"/>
      <c r="C1898" s="436"/>
      <c r="D1898" s="436"/>
      <c r="E1898" s="437"/>
      <c r="F1898" s="36">
        <v>23487464.77</v>
      </c>
    </row>
    <row r="1899" spans="1:6" outlineLevel="1" x14ac:dyDescent="0.2">
      <c r="A1899" s="435" t="s">
        <v>1008</v>
      </c>
      <c r="B1899" s="436"/>
      <c r="C1899" s="436"/>
      <c r="D1899" s="436"/>
      <c r="E1899" s="437"/>
      <c r="F1899" s="36">
        <v>5284073.68</v>
      </c>
    </row>
    <row r="1900" spans="1:6" outlineLevel="1" x14ac:dyDescent="0.2">
      <c r="A1900" s="435" t="s">
        <v>1009</v>
      </c>
      <c r="B1900" s="436"/>
      <c r="C1900" s="436"/>
      <c r="D1900" s="436"/>
      <c r="E1900" s="437"/>
      <c r="F1900" s="36">
        <v>2912319.71</v>
      </c>
    </row>
    <row r="1901" spans="1:6" outlineLevel="1" x14ac:dyDescent="0.2">
      <c r="A1901" s="435" t="s">
        <v>1024</v>
      </c>
      <c r="B1901" s="436"/>
      <c r="C1901" s="436"/>
      <c r="D1901" s="436"/>
      <c r="E1901" s="437"/>
      <c r="F1901" s="36">
        <v>33013323.59</v>
      </c>
    </row>
    <row r="1902" spans="1:6" outlineLevel="1" x14ac:dyDescent="0.2">
      <c r="A1902" s="38"/>
      <c r="B1902" s="38"/>
      <c r="C1902" s="38"/>
      <c r="D1902" s="38"/>
      <c r="E1902" s="38"/>
      <c r="F1902" s="38"/>
    </row>
    <row r="1903" spans="1:6" ht="14.4" outlineLevel="1" x14ac:dyDescent="0.3">
      <c r="A1903" s="3"/>
      <c r="B1903" s="3"/>
      <c r="C1903" s="3"/>
      <c r="D1903" s="3"/>
      <c r="E1903" s="3"/>
      <c r="F1903" s="3"/>
    </row>
    <row r="1904" spans="1:6" outlineLevel="1" x14ac:dyDescent="0.2">
      <c r="A1904" s="41" t="s">
        <v>1025</v>
      </c>
      <c r="B1904" s="428" t="s">
        <v>1026</v>
      </c>
      <c r="C1904" s="428"/>
      <c r="D1904" s="428"/>
      <c r="E1904" s="428"/>
      <c r="F1904" s="428"/>
    </row>
    <row r="1905" spans="1:6" outlineLevel="1" x14ac:dyDescent="0.2">
      <c r="A1905" s="4"/>
      <c r="B1905" s="427" t="s">
        <v>1027</v>
      </c>
      <c r="C1905" s="427"/>
      <c r="D1905" s="427"/>
      <c r="E1905" s="427"/>
      <c r="F1905" s="427"/>
    </row>
    <row r="1906" spans="1:6" outlineLevel="1" x14ac:dyDescent="0.2">
      <c r="A1906" s="41" t="s">
        <v>1028</v>
      </c>
      <c r="B1906" s="428"/>
      <c r="C1906" s="428"/>
      <c r="D1906" s="428"/>
      <c r="E1906" s="428"/>
      <c r="F1906" s="428"/>
    </row>
    <row r="1907" spans="1:6" outlineLevel="1" x14ac:dyDescent="0.2">
      <c r="A1907" s="10"/>
      <c r="B1907" s="427" t="s">
        <v>1027</v>
      </c>
      <c r="C1907" s="427"/>
      <c r="D1907" s="427"/>
      <c r="E1907" s="427"/>
      <c r="F1907" s="427"/>
    </row>
    <row r="1908" spans="1:6" ht="14.4" outlineLevel="1" x14ac:dyDescent="0.3">
      <c r="A1908" s="3"/>
      <c r="B1908" s="3"/>
      <c r="C1908" s="3"/>
      <c r="D1908" s="3"/>
      <c r="E1908" s="3"/>
      <c r="F1908" s="3"/>
    </row>
    <row r="1909" spans="1:6" ht="17.399999999999999" x14ac:dyDescent="0.3">
      <c r="A1909" s="438" t="s">
        <v>1773</v>
      </c>
      <c r="B1909" s="438"/>
      <c r="C1909" s="438"/>
      <c r="D1909" s="438"/>
      <c r="E1909" s="438"/>
      <c r="F1909" s="438"/>
    </row>
    <row r="1910" spans="1:6" x14ac:dyDescent="0.2">
      <c r="A1910" s="6"/>
      <c r="B1910" s="6"/>
      <c r="C1910" s="6"/>
      <c r="D1910" s="6"/>
      <c r="E1910" s="6"/>
      <c r="F1910" s="6"/>
    </row>
    <row r="1911" spans="1:6" ht="12.75" customHeight="1" x14ac:dyDescent="0.25">
      <c r="A1911" s="439" t="s">
        <v>1774</v>
      </c>
      <c r="B1911" s="439"/>
      <c r="C1911" s="439"/>
      <c r="D1911" s="439"/>
      <c r="E1911" s="439"/>
      <c r="F1911" s="439"/>
    </row>
    <row r="1912" spans="1:6" x14ac:dyDescent="0.2">
      <c r="A1912" s="440" t="s">
        <v>903</v>
      </c>
      <c r="B1912" s="440"/>
      <c r="C1912" s="440"/>
      <c r="D1912" s="440"/>
      <c r="E1912" s="440"/>
      <c r="F1912" s="440"/>
    </row>
    <row r="1913" spans="1:6" outlineLevel="1" x14ac:dyDescent="0.2">
      <c r="A1913" s="9"/>
      <c r="B1913" s="9"/>
      <c r="C1913" s="9"/>
      <c r="D1913" s="9"/>
      <c r="E1913" s="9"/>
      <c r="F1913" s="9"/>
    </row>
    <row r="1914" spans="1:6" ht="14.4" outlineLevel="1" x14ac:dyDescent="0.3">
      <c r="A1914" s="10" t="s">
        <v>904</v>
      </c>
      <c r="B1914" s="10"/>
      <c r="C1914" s="11" t="s">
        <v>905</v>
      </c>
      <c r="D1914" s="12"/>
      <c r="E1914" s="12"/>
      <c r="F1914" s="3"/>
    </row>
    <row r="1915" spans="1:6" ht="14.4" outlineLevel="1" x14ac:dyDescent="0.3">
      <c r="A1915" s="10"/>
      <c r="B1915" s="10"/>
      <c r="C1915" s="3"/>
      <c r="D1915" s="15"/>
      <c r="E1915" s="16"/>
      <c r="F1915" s="3"/>
    </row>
    <row r="1916" spans="1:6" ht="14.4" outlineLevel="1" x14ac:dyDescent="0.3">
      <c r="A1916" s="18"/>
      <c r="B1916" s="3"/>
      <c r="C1916" s="3"/>
      <c r="D1916" s="3"/>
      <c r="E1916" s="3"/>
      <c r="F1916" s="3"/>
    </row>
    <row r="1917" spans="1:6" ht="11.25" customHeight="1" outlineLevel="1" x14ac:dyDescent="0.2">
      <c r="A1917" s="441" t="s">
        <v>906</v>
      </c>
      <c r="B1917" s="441" t="s">
        <v>907</v>
      </c>
      <c r="C1917" s="441" t="s">
        <v>908</v>
      </c>
      <c r="D1917" s="441" t="s">
        <v>909</v>
      </c>
      <c r="E1917" s="441" t="s">
        <v>910</v>
      </c>
      <c r="F1917" s="441" t="s">
        <v>911</v>
      </c>
    </row>
    <row r="1918" spans="1:6" ht="11.25" customHeight="1" outlineLevel="1" x14ac:dyDescent="0.2">
      <c r="A1918" s="442"/>
      <c r="B1918" s="442"/>
      <c r="C1918" s="442"/>
      <c r="D1918" s="442"/>
      <c r="E1918" s="442"/>
      <c r="F1918" s="442"/>
    </row>
    <row r="1919" spans="1:6" ht="11.4" outlineLevel="1" x14ac:dyDescent="0.2">
      <c r="A1919" s="19">
        <v>1</v>
      </c>
      <c r="B1919" s="19">
        <v>2</v>
      </c>
      <c r="C1919" s="429">
        <v>3</v>
      </c>
      <c r="D1919" s="430"/>
      <c r="E1919" s="431"/>
      <c r="F1919" s="19">
        <v>4</v>
      </c>
    </row>
    <row r="1920" spans="1:6" ht="12.75" customHeight="1" outlineLevel="1" x14ac:dyDescent="0.2">
      <c r="A1920" s="432" t="s">
        <v>1775</v>
      </c>
      <c r="B1920" s="433"/>
      <c r="C1920" s="433"/>
      <c r="D1920" s="433"/>
      <c r="E1920" s="433"/>
      <c r="F1920" s="434"/>
    </row>
    <row r="1921" spans="1:7" ht="11.4" outlineLevel="1" x14ac:dyDescent="0.2">
      <c r="A1921" s="443" t="s">
        <v>1776</v>
      </c>
      <c r="B1921" s="444"/>
      <c r="C1921" s="444"/>
      <c r="D1921" s="444"/>
      <c r="E1921" s="444"/>
      <c r="F1921" s="445"/>
    </row>
    <row r="1922" spans="1:7" ht="22.5" customHeight="1" outlineLevel="1" x14ac:dyDescent="0.2">
      <c r="A1922" s="21">
        <v>1</v>
      </c>
      <c r="B1922" s="22" t="s">
        <v>1777</v>
      </c>
      <c r="C1922" s="23" t="s">
        <v>1778</v>
      </c>
      <c r="D1922" s="24">
        <v>0.51600000000000001</v>
      </c>
      <c r="E1922" s="25">
        <v>735.95</v>
      </c>
      <c r="F1922" s="25">
        <v>14177.04</v>
      </c>
    </row>
    <row r="1923" spans="1:7" outlineLevel="1" x14ac:dyDescent="0.2">
      <c r="A1923" s="26"/>
      <c r="B1923" s="27"/>
      <c r="C1923" s="28" t="s">
        <v>1779</v>
      </c>
      <c r="D1923" s="28"/>
      <c r="E1923" s="28"/>
      <c r="F1923" s="29">
        <v>15519.93</v>
      </c>
    </row>
    <row r="1924" spans="1:7" outlineLevel="1" x14ac:dyDescent="0.2">
      <c r="A1924" s="26"/>
      <c r="B1924" s="27"/>
      <c r="C1924" s="28" t="s">
        <v>1780</v>
      </c>
      <c r="D1924" s="28"/>
      <c r="E1924" s="28"/>
      <c r="F1924" s="29">
        <v>9007.1</v>
      </c>
    </row>
    <row r="1925" spans="1:7" outlineLevel="1" x14ac:dyDescent="0.2">
      <c r="A1925" s="26"/>
      <c r="B1925" s="27"/>
      <c r="C1925" s="28" t="s">
        <v>917</v>
      </c>
      <c r="D1925" s="28"/>
      <c r="E1925" s="28"/>
      <c r="F1925" s="29">
        <v>38704.07</v>
      </c>
      <c r="G1925" s="194">
        <f>F1925/D1922/100*1.2*1.0224*1.0192</f>
        <v>937.92570135873484</v>
      </c>
    </row>
    <row r="1926" spans="1:7" ht="22.5" customHeight="1" outlineLevel="1" x14ac:dyDescent="0.2">
      <c r="A1926" s="21">
        <v>2</v>
      </c>
      <c r="B1926" s="22" t="s">
        <v>1781</v>
      </c>
      <c r="C1926" s="23" t="s">
        <v>1782</v>
      </c>
      <c r="D1926" s="24">
        <v>5.2629999999999999</v>
      </c>
      <c r="E1926" s="25">
        <v>725.69</v>
      </c>
      <c r="F1926" s="25">
        <v>26926.11</v>
      </c>
      <c r="G1926" s="194">
        <f>F1926/D1922/100*1.2*1.0224*1.0192</f>
        <v>652.50736179973944</v>
      </c>
    </row>
    <row r="1927" spans="1:7" ht="22.5" customHeight="1" outlineLevel="1" x14ac:dyDescent="0.2">
      <c r="A1927" s="21">
        <v>3</v>
      </c>
      <c r="B1927" s="22" t="s">
        <v>1389</v>
      </c>
      <c r="C1927" s="23" t="s">
        <v>1390</v>
      </c>
      <c r="D1927" s="30">
        <v>0.16</v>
      </c>
      <c r="E1927" s="25">
        <v>473.11</v>
      </c>
      <c r="F1927" s="25">
        <v>1518.15</v>
      </c>
      <c r="G1927" s="194">
        <f>F1927/D1922/100*1.2*1.0224*1.0192</f>
        <v>36.789720138418609</v>
      </c>
    </row>
    <row r="1928" spans="1:7" outlineLevel="1" x14ac:dyDescent="0.2">
      <c r="A1928" s="26"/>
      <c r="B1928" s="27"/>
      <c r="C1928" s="28" t="s">
        <v>1783</v>
      </c>
      <c r="D1928" s="28"/>
      <c r="E1928" s="28"/>
      <c r="F1928" s="29">
        <v>1094.6500000000001</v>
      </c>
    </row>
    <row r="1929" spans="1:7" outlineLevel="1" x14ac:dyDescent="0.2">
      <c r="A1929" s="26"/>
      <c r="B1929" s="27"/>
      <c r="C1929" s="28" t="s">
        <v>1784</v>
      </c>
      <c r="D1929" s="28"/>
      <c r="E1929" s="28"/>
      <c r="F1929" s="29">
        <v>622.45000000000005</v>
      </c>
    </row>
    <row r="1930" spans="1:7" outlineLevel="1" x14ac:dyDescent="0.2">
      <c r="A1930" s="26"/>
      <c r="B1930" s="27"/>
      <c r="C1930" s="28" t="s">
        <v>917</v>
      </c>
      <c r="D1930" s="28"/>
      <c r="E1930" s="28"/>
      <c r="F1930" s="29">
        <v>3235.25</v>
      </c>
    </row>
    <row r="1931" spans="1:7" ht="45" customHeight="1" outlineLevel="1" x14ac:dyDescent="0.2">
      <c r="A1931" s="21">
        <v>4</v>
      </c>
      <c r="B1931" s="22" t="s">
        <v>944</v>
      </c>
      <c r="C1931" s="23" t="s">
        <v>1785</v>
      </c>
      <c r="D1931" s="30">
        <v>0.16</v>
      </c>
      <c r="E1931" s="25">
        <v>8817.17</v>
      </c>
      <c r="F1931" s="25">
        <v>27453.14</v>
      </c>
    </row>
    <row r="1932" spans="1:7" ht="22.5" customHeight="1" outlineLevel="1" x14ac:dyDescent="0.2">
      <c r="A1932" s="21">
        <v>5</v>
      </c>
      <c r="B1932" s="22" t="s">
        <v>1786</v>
      </c>
      <c r="C1932" s="23" t="s">
        <v>1787</v>
      </c>
      <c r="D1932" s="24">
        <v>0.51600000000000001</v>
      </c>
      <c r="E1932" s="25">
        <v>4223.1099999999997</v>
      </c>
      <c r="F1932" s="25">
        <v>29523.78</v>
      </c>
    </row>
    <row r="1933" spans="1:7" outlineLevel="1" x14ac:dyDescent="0.2">
      <c r="A1933" s="26"/>
      <c r="B1933" s="27"/>
      <c r="C1933" s="28" t="s">
        <v>1788</v>
      </c>
      <c r="D1933" s="28"/>
      <c r="E1933" s="28"/>
      <c r="F1933" s="29">
        <v>7097.33</v>
      </c>
    </row>
    <row r="1934" spans="1:7" outlineLevel="1" x14ac:dyDescent="0.2">
      <c r="A1934" s="26"/>
      <c r="B1934" s="27"/>
      <c r="C1934" s="28" t="s">
        <v>1789</v>
      </c>
      <c r="D1934" s="28"/>
      <c r="E1934" s="28"/>
      <c r="F1934" s="29">
        <v>4118.99</v>
      </c>
    </row>
    <row r="1935" spans="1:7" outlineLevel="1" x14ac:dyDescent="0.2">
      <c r="A1935" s="26"/>
      <c r="B1935" s="27"/>
      <c r="C1935" s="28" t="s">
        <v>917</v>
      </c>
      <c r="D1935" s="28"/>
      <c r="E1935" s="28"/>
      <c r="F1935" s="29">
        <v>40740.1</v>
      </c>
    </row>
    <row r="1936" spans="1:7" ht="45" customHeight="1" outlineLevel="1" x14ac:dyDescent="0.2">
      <c r="A1936" s="21">
        <v>6</v>
      </c>
      <c r="B1936" s="22" t="s">
        <v>1790</v>
      </c>
      <c r="C1936" s="23" t="s">
        <v>1791</v>
      </c>
      <c r="D1936" s="30">
        <v>-265.74</v>
      </c>
      <c r="E1936" s="25">
        <v>3.67</v>
      </c>
      <c r="F1936" s="25">
        <v>-15867.57</v>
      </c>
    </row>
    <row r="1937" spans="1:8" ht="33.75" customHeight="1" outlineLevel="1" x14ac:dyDescent="0.2">
      <c r="A1937" s="21">
        <v>7</v>
      </c>
      <c r="B1937" s="22" t="s">
        <v>1792</v>
      </c>
      <c r="C1937" s="23" t="s">
        <v>1793</v>
      </c>
      <c r="D1937" s="24">
        <v>-6.7080000000000002</v>
      </c>
      <c r="E1937" s="25">
        <v>22.38</v>
      </c>
      <c r="F1937" s="25">
        <v>-1735.45</v>
      </c>
    </row>
    <row r="1938" spans="1:8" ht="22.5" customHeight="1" outlineLevel="1" x14ac:dyDescent="0.2">
      <c r="A1938" s="21">
        <v>8</v>
      </c>
      <c r="B1938" s="22" t="s">
        <v>1377</v>
      </c>
      <c r="C1938" s="23" t="s">
        <v>1794</v>
      </c>
      <c r="D1938" s="32">
        <v>412.8</v>
      </c>
      <c r="E1938" s="25">
        <v>10.35</v>
      </c>
      <c r="F1938" s="25">
        <v>35848.31</v>
      </c>
    </row>
    <row r="1939" spans="1:8" ht="22.5" customHeight="1" outlineLevel="1" x14ac:dyDescent="0.2">
      <c r="A1939" s="21">
        <v>9</v>
      </c>
      <c r="B1939" s="22" t="s">
        <v>1377</v>
      </c>
      <c r="C1939" s="23" t="s">
        <v>1795</v>
      </c>
      <c r="D1939" s="24">
        <v>6.1920000000000002</v>
      </c>
      <c r="E1939" s="25">
        <v>271.77</v>
      </c>
      <c r="F1939" s="25">
        <v>14118.93</v>
      </c>
    </row>
    <row r="1940" spans="1:8" ht="11.4" outlineLevel="1" x14ac:dyDescent="0.2">
      <c r="A1940" s="443" t="s">
        <v>1796</v>
      </c>
      <c r="B1940" s="444"/>
      <c r="C1940" s="444"/>
      <c r="D1940" s="444"/>
      <c r="E1940" s="444"/>
      <c r="F1940" s="445"/>
      <c r="G1940" s="194" t="s">
        <v>1797</v>
      </c>
      <c r="H1940" s="1" t="s">
        <v>1798</v>
      </c>
    </row>
    <row r="1941" spans="1:8" ht="22.5" customHeight="1" outlineLevel="1" x14ac:dyDescent="0.2">
      <c r="A1941" s="158">
        <v>10</v>
      </c>
      <c r="B1941" s="159" t="s">
        <v>1460</v>
      </c>
      <c r="C1941" s="160" t="s">
        <v>1461</v>
      </c>
      <c r="D1941" s="161">
        <v>1.075</v>
      </c>
      <c r="E1941" s="162">
        <v>465.1</v>
      </c>
      <c r="F1941" s="162">
        <v>20696.05</v>
      </c>
      <c r="G1941" s="207"/>
    </row>
    <row r="1942" spans="1:8" outlineLevel="1" x14ac:dyDescent="0.2">
      <c r="A1942" s="163"/>
      <c r="B1942" s="164"/>
      <c r="C1942" s="165" t="s">
        <v>1799</v>
      </c>
      <c r="D1942" s="165"/>
      <c r="E1942" s="165"/>
      <c r="F1942" s="166">
        <v>22844.77</v>
      </c>
      <c r="G1942" s="207"/>
    </row>
    <row r="1943" spans="1:8" outlineLevel="1" x14ac:dyDescent="0.2">
      <c r="A1943" s="163"/>
      <c r="B1943" s="164"/>
      <c r="C1943" s="165" t="s">
        <v>1800</v>
      </c>
      <c r="D1943" s="165"/>
      <c r="E1943" s="165"/>
      <c r="F1943" s="166">
        <v>13258.13</v>
      </c>
      <c r="G1943" s="207"/>
    </row>
    <row r="1944" spans="1:8" outlineLevel="1" x14ac:dyDescent="0.2">
      <c r="A1944" s="163"/>
      <c r="B1944" s="164"/>
      <c r="C1944" s="165" t="s">
        <v>917</v>
      </c>
      <c r="D1944" s="165"/>
      <c r="E1944" s="165"/>
      <c r="F1944" s="166">
        <v>56798.95</v>
      </c>
      <c r="G1944" s="207">
        <f>F1944/D1941/100*1.2*1.0224*1.0192</f>
        <v>660.68332367348091</v>
      </c>
    </row>
    <row r="1945" spans="1:8" ht="22.5" customHeight="1" outlineLevel="1" x14ac:dyDescent="0.2">
      <c r="A1945" s="167">
        <v>11</v>
      </c>
      <c r="B1945" s="168" t="s">
        <v>1781</v>
      </c>
      <c r="C1945" s="169" t="s">
        <v>1782</v>
      </c>
      <c r="D1945" s="170">
        <v>2.1930000000000001</v>
      </c>
      <c r="E1945" s="171">
        <v>725.69</v>
      </c>
      <c r="F1945" s="171">
        <v>11219.64</v>
      </c>
      <c r="G1945" s="208">
        <f>F1945/D1941/100*1.2*1.0224*1.0192</f>
        <v>130.5064450244227</v>
      </c>
      <c r="H1945" s="1">
        <f>F1945/D1945*1.2*1.0416</f>
        <v>6394.7343496580024</v>
      </c>
    </row>
    <row r="1946" spans="1:8" ht="33.75" customHeight="1" outlineLevel="1" x14ac:dyDescent="0.2">
      <c r="A1946" s="158">
        <v>12</v>
      </c>
      <c r="B1946" s="159" t="s">
        <v>1801</v>
      </c>
      <c r="C1946" s="160" t="s">
        <v>1802</v>
      </c>
      <c r="D1946" s="161">
        <v>1.075</v>
      </c>
      <c r="E1946" s="162">
        <v>333.34</v>
      </c>
      <c r="F1946" s="162">
        <v>12211.72</v>
      </c>
      <c r="G1946" s="207"/>
    </row>
    <row r="1947" spans="1:8" outlineLevel="1" x14ac:dyDescent="0.2">
      <c r="A1947" s="163"/>
      <c r="B1947" s="164"/>
      <c r="C1947" s="165" t="s">
        <v>1803</v>
      </c>
      <c r="D1947" s="165"/>
      <c r="E1947" s="165"/>
      <c r="F1947" s="166">
        <v>13284.91</v>
      </c>
      <c r="G1947" s="207"/>
    </row>
    <row r="1948" spans="1:8" outlineLevel="1" x14ac:dyDescent="0.2">
      <c r="A1948" s="163"/>
      <c r="B1948" s="164"/>
      <c r="C1948" s="165" t="s">
        <v>1804</v>
      </c>
      <c r="D1948" s="165"/>
      <c r="E1948" s="165"/>
      <c r="F1948" s="166">
        <v>7709.99</v>
      </c>
      <c r="G1948" s="207"/>
    </row>
    <row r="1949" spans="1:8" outlineLevel="1" x14ac:dyDescent="0.2">
      <c r="A1949" s="163"/>
      <c r="B1949" s="164"/>
      <c r="C1949" s="165" t="s">
        <v>917</v>
      </c>
      <c r="D1949" s="165"/>
      <c r="E1949" s="165"/>
      <c r="F1949" s="166">
        <v>33206.620000000003</v>
      </c>
      <c r="G1949" s="207">
        <f>F1949/D1946/100*6*1.2*1.0224*1.0192</f>
        <v>2317.5491873947267</v>
      </c>
    </row>
    <row r="1950" spans="1:8" ht="22.5" customHeight="1" outlineLevel="1" x14ac:dyDescent="0.2">
      <c r="A1950" s="167">
        <v>13</v>
      </c>
      <c r="B1950" s="168" t="s">
        <v>1781</v>
      </c>
      <c r="C1950" s="169" t="s">
        <v>1782</v>
      </c>
      <c r="D1950" s="170">
        <v>8.7720000000000002</v>
      </c>
      <c r="E1950" s="171">
        <v>725.69</v>
      </c>
      <c r="F1950" s="171">
        <v>44878.559999999998</v>
      </c>
      <c r="G1950" s="208">
        <f>F1950/D1946/100*1.2*1.0224*1.0192</f>
        <v>522.02578009769081</v>
      </c>
      <c r="H1950" s="1">
        <f>F1950/D1950*1.2*1.0416</f>
        <v>6394.7343496580024</v>
      </c>
    </row>
    <row r="1951" spans="1:8" ht="22.5" customHeight="1" outlineLevel="1" x14ac:dyDescent="0.2">
      <c r="A1951" s="158">
        <v>14</v>
      </c>
      <c r="B1951" s="159" t="s">
        <v>1389</v>
      </c>
      <c r="C1951" s="160" t="s">
        <v>1390</v>
      </c>
      <c r="D1951" s="161">
        <v>0.33300000000000002</v>
      </c>
      <c r="E1951" s="162">
        <v>473.11</v>
      </c>
      <c r="F1951" s="162">
        <v>3159.64</v>
      </c>
      <c r="G1951" s="207"/>
    </row>
    <row r="1952" spans="1:8" outlineLevel="1" x14ac:dyDescent="0.2">
      <c r="A1952" s="163"/>
      <c r="B1952" s="164"/>
      <c r="C1952" s="165" t="s">
        <v>1805</v>
      </c>
      <c r="D1952" s="165"/>
      <c r="E1952" s="165"/>
      <c r="F1952" s="166">
        <v>2278.2399999999998</v>
      </c>
      <c r="G1952" s="207"/>
    </row>
    <row r="1953" spans="1:7" outlineLevel="1" x14ac:dyDescent="0.2">
      <c r="A1953" s="163"/>
      <c r="B1953" s="164"/>
      <c r="C1953" s="165" t="s">
        <v>1806</v>
      </c>
      <c r="D1953" s="165"/>
      <c r="E1953" s="165"/>
      <c r="F1953" s="166">
        <v>1295.47</v>
      </c>
      <c r="G1953" s="207"/>
    </row>
    <row r="1954" spans="1:7" outlineLevel="1" x14ac:dyDescent="0.2">
      <c r="A1954" s="163"/>
      <c r="B1954" s="164"/>
      <c r="C1954" s="165" t="s">
        <v>917</v>
      </c>
      <c r="D1954" s="165"/>
      <c r="E1954" s="165"/>
      <c r="F1954" s="166">
        <v>6733.35</v>
      </c>
      <c r="G1954" s="207">
        <f>F1954/D1946/100*1.2*1.0224*1.0192</f>
        <v>78.322082669782347</v>
      </c>
    </row>
    <row r="1955" spans="1:7" ht="45" customHeight="1" outlineLevel="1" x14ac:dyDescent="0.2">
      <c r="A1955" s="167">
        <v>15</v>
      </c>
      <c r="B1955" s="168" t="s">
        <v>944</v>
      </c>
      <c r="C1955" s="169" t="s">
        <v>1785</v>
      </c>
      <c r="D1955" s="170">
        <v>0.33300000000000002</v>
      </c>
      <c r="E1955" s="171">
        <v>8817.17</v>
      </c>
      <c r="F1955" s="171">
        <v>57136.85</v>
      </c>
      <c r="G1955" s="208">
        <f>F1955/D1946/100*1.2*1.0224*1.0192</f>
        <v>664.61376420221029</v>
      </c>
    </row>
    <row r="1956" spans="1:7" ht="33.75" customHeight="1" outlineLevel="1" x14ac:dyDescent="0.2">
      <c r="A1956" s="21">
        <v>16</v>
      </c>
      <c r="B1956" s="22" t="s">
        <v>1807</v>
      </c>
      <c r="C1956" s="23" t="s">
        <v>1808</v>
      </c>
      <c r="D1956" s="24">
        <v>1.075</v>
      </c>
      <c r="E1956" s="25">
        <v>1331.16</v>
      </c>
      <c r="F1956" s="25">
        <v>62559.47</v>
      </c>
    </row>
    <row r="1957" spans="1:7" outlineLevel="1" x14ac:dyDescent="0.2">
      <c r="A1957" s="26"/>
      <c r="B1957" s="27"/>
      <c r="C1957" s="28" t="s">
        <v>1809</v>
      </c>
      <c r="D1957" s="28"/>
      <c r="E1957" s="28"/>
      <c r="F1957" s="29">
        <v>67681.06</v>
      </c>
    </row>
    <row r="1958" spans="1:7" outlineLevel="1" x14ac:dyDescent="0.2">
      <c r="A1958" s="26"/>
      <c r="B1958" s="27"/>
      <c r="C1958" s="28" t="s">
        <v>1810</v>
      </c>
      <c r="D1958" s="28"/>
      <c r="E1958" s="28"/>
      <c r="F1958" s="29">
        <v>39279.19</v>
      </c>
    </row>
    <row r="1959" spans="1:7" outlineLevel="1" x14ac:dyDescent="0.2">
      <c r="A1959" s="26"/>
      <c r="B1959" s="27"/>
      <c r="C1959" s="28" t="s">
        <v>917</v>
      </c>
      <c r="D1959" s="28"/>
      <c r="E1959" s="28"/>
      <c r="F1959" s="29">
        <v>169519.72</v>
      </c>
    </row>
    <row r="1960" spans="1:7" ht="33.75" customHeight="1" outlineLevel="1" x14ac:dyDescent="0.2">
      <c r="A1960" s="21">
        <v>17</v>
      </c>
      <c r="B1960" s="22" t="s">
        <v>1811</v>
      </c>
      <c r="C1960" s="23" t="s">
        <v>1812</v>
      </c>
      <c r="D1960" s="24">
        <v>1.075</v>
      </c>
      <c r="E1960" s="25">
        <v>280.97000000000003</v>
      </c>
      <c r="F1960" s="25">
        <v>12700.27</v>
      </c>
    </row>
    <row r="1961" spans="1:7" outlineLevel="1" x14ac:dyDescent="0.2">
      <c r="A1961" s="26"/>
      <c r="B1961" s="27"/>
      <c r="C1961" s="28" t="s">
        <v>1813</v>
      </c>
      <c r="D1961" s="28"/>
      <c r="E1961" s="28"/>
      <c r="F1961" s="29">
        <v>13039.32</v>
      </c>
    </row>
    <row r="1962" spans="1:7" outlineLevel="1" x14ac:dyDescent="0.2">
      <c r="A1962" s="26"/>
      <c r="B1962" s="27"/>
      <c r="C1962" s="28" t="s">
        <v>1814</v>
      </c>
      <c r="D1962" s="28"/>
      <c r="E1962" s="28"/>
      <c r="F1962" s="29">
        <v>7567.46</v>
      </c>
    </row>
    <row r="1963" spans="1:7" outlineLevel="1" x14ac:dyDescent="0.2">
      <c r="A1963" s="26"/>
      <c r="B1963" s="27"/>
      <c r="C1963" s="28" t="s">
        <v>917</v>
      </c>
      <c r="D1963" s="28"/>
      <c r="E1963" s="28"/>
      <c r="F1963" s="29">
        <v>33307.050000000003</v>
      </c>
    </row>
    <row r="1964" spans="1:7" ht="22.5" customHeight="1" outlineLevel="1" x14ac:dyDescent="0.2">
      <c r="A1964" s="21">
        <v>18</v>
      </c>
      <c r="B1964" s="22" t="s">
        <v>1377</v>
      </c>
      <c r="C1964" s="23" t="s">
        <v>1815</v>
      </c>
      <c r="D1964" s="30">
        <v>483.75</v>
      </c>
      <c r="E1964" s="25">
        <v>159.86000000000001</v>
      </c>
      <c r="F1964" s="25">
        <v>648802.89</v>
      </c>
    </row>
    <row r="1965" spans="1:7" ht="11.4" outlineLevel="1" x14ac:dyDescent="0.2">
      <c r="A1965" s="443" t="s">
        <v>1816</v>
      </c>
      <c r="B1965" s="444"/>
      <c r="C1965" s="444"/>
      <c r="D1965" s="444"/>
      <c r="E1965" s="444"/>
      <c r="F1965" s="445"/>
    </row>
    <row r="1966" spans="1:7" ht="22.5" customHeight="1" outlineLevel="1" x14ac:dyDescent="0.2">
      <c r="A1966" s="21">
        <v>19</v>
      </c>
      <c r="B1966" s="22" t="s">
        <v>1532</v>
      </c>
      <c r="C1966" s="23" t="s">
        <v>1533</v>
      </c>
      <c r="D1966" s="24">
        <v>0.39500000000000002</v>
      </c>
      <c r="E1966" s="25">
        <v>464.03</v>
      </c>
      <c r="F1966" s="25">
        <v>7563.98</v>
      </c>
    </row>
    <row r="1967" spans="1:7" outlineLevel="1" x14ac:dyDescent="0.2">
      <c r="A1967" s="26"/>
      <c r="B1967" s="27"/>
      <c r="C1967" s="28" t="s">
        <v>1817</v>
      </c>
      <c r="D1967" s="28"/>
      <c r="E1967" s="28"/>
      <c r="F1967" s="29">
        <v>8316.2900000000009</v>
      </c>
    </row>
    <row r="1968" spans="1:7" outlineLevel="1" x14ac:dyDescent="0.2">
      <c r="A1968" s="26"/>
      <c r="B1968" s="27"/>
      <c r="C1968" s="28" t="s">
        <v>1818</v>
      </c>
      <c r="D1968" s="28"/>
      <c r="E1968" s="28"/>
      <c r="F1968" s="29">
        <v>4826.42</v>
      </c>
    </row>
    <row r="1969" spans="1:6" outlineLevel="1" x14ac:dyDescent="0.2">
      <c r="A1969" s="26"/>
      <c r="B1969" s="27"/>
      <c r="C1969" s="28" t="s">
        <v>917</v>
      </c>
      <c r="D1969" s="28"/>
      <c r="E1969" s="28"/>
      <c r="F1969" s="29">
        <v>20706.689999999999</v>
      </c>
    </row>
    <row r="1970" spans="1:6" ht="22.5" customHeight="1" outlineLevel="1" x14ac:dyDescent="0.2">
      <c r="A1970" s="21">
        <v>20</v>
      </c>
      <c r="B1970" s="22" t="s">
        <v>1536</v>
      </c>
      <c r="C1970" s="23" t="s">
        <v>1537</v>
      </c>
      <c r="D1970" s="24">
        <v>0.80600000000000005</v>
      </c>
      <c r="E1970" s="25">
        <v>600</v>
      </c>
      <c r="F1970" s="25">
        <v>4110.6000000000004</v>
      </c>
    </row>
    <row r="1971" spans="1:6" ht="33.75" customHeight="1" outlineLevel="1" x14ac:dyDescent="0.2">
      <c r="A1971" s="21">
        <v>21</v>
      </c>
      <c r="B1971" s="22" t="s">
        <v>1538</v>
      </c>
      <c r="C1971" s="23" t="s">
        <v>1819</v>
      </c>
      <c r="D1971" s="24">
        <v>0.39500000000000002</v>
      </c>
      <c r="E1971" s="25">
        <v>16.16</v>
      </c>
      <c r="F1971" s="25">
        <v>180.34</v>
      </c>
    </row>
    <row r="1972" spans="1:6" outlineLevel="1" x14ac:dyDescent="0.2">
      <c r="A1972" s="26"/>
      <c r="B1972" s="27"/>
      <c r="C1972" s="28" t="s">
        <v>1820</v>
      </c>
      <c r="D1972" s="28"/>
      <c r="E1972" s="28"/>
      <c r="F1972" s="29">
        <v>181.53</v>
      </c>
    </row>
    <row r="1973" spans="1:6" outlineLevel="1" x14ac:dyDescent="0.2">
      <c r="A1973" s="26"/>
      <c r="B1973" s="27"/>
      <c r="C1973" s="28" t="s">
        <v>1821</v>
      </c>
      <c r="D1973" s="28"/>
      <c r="E1973" s="28"/>
      <c r="F1973" s="29">
        <v>105.35</v>
      </c>
    </row>
    <row r="1974" spans="1:6" outlineLevel="1" x14ac:dyDescent="0.2">
      <c r="A1974" s="26"/>
      <c r="B1974" s="27"/>
      <c r="C1974" s="28" t="s">
        <v>917</v>
      </c>
      <c r="D1974" s="28"/>
      <c r="E1974" s="28"/>
      <c r="F1974" s="29">
        <v>467.22</v>
      </c>
    </row>
    <row r="1975" spans="1:6" ht="22.5" customHeight="1" outlineLevel="1" x14ac:dyDescent="0.2">
      <c r="A1975" s="21">
        <v>22</v>
      </c>
      <c r="B1975" s="22" t="s">
        <v>1536</v>
      </c>
      <c r="C1975" s="23" t="s">
        <v>1537</v>
      </c>
      <c r="D1975" s="24">
        <v>0.20100000000000001</v>
      </c>
      <c r="E1975" s="25">
        <v>600</v>
      </c>
      <c r="F1975" s="25">
        <v>1025.0999999999999</v>
      </c>
    </row>
    <row r="1976" spans="1:6" ht="33.75" customHeight="1" outlineLevel="1" x14ac:dyDescent="0.2">
      <c r="A1976" s="21">
        <v>23</v>
      </c>
      <c r="B1976" s="22" t="s">
        <v>1822</v>
      </c>
      <c r="C1976" s="23" t="s">
        <v>1823</v>
      </c>
      <c r="D1976" s="24">
        <v>0.39500000000000002</v>
      </c>
      <c r="E1976" s="25">
        <v>1490.34</v>
      </c>
      <c r="F1976" s="25">
        <v>17185.93</v>
      </c>
    </row>
    <row r="1977" spans="1:6" outlineLevel="1" x14ac:dyDescent="0.2">
      <c r="A1977" s="26"/>
      <c r="B1977" s="27"/>
      <c r="C1977" s="28" t="s">
        <v>1824</v>
      </c>
      <c r="D1977" s="28"/>
      <c r="E1977" s="28"/>
      <c r="F1977" s="29">
        <v>8427.31</v>
      </c>
    </row>
    <row r="1978" spans="1:6" outlineLevel="1" x14ac:dyDescent="0.2">
      <c r="A1978" s="26"/>
      <c r="B1978" s="27"/>
      <c r="C1978" s="28" t="s">
        <v>1825</v>
      </c>
      <c r="D1978" s="28"/>
      <c r="E1978" s="28"/>
      <c r="F1978" s="29">
        <v>4890.8500000000004</v>
      </c>
    </row>
    <row r="1979" spans="1:6" outlineLevel="1" x14ac:dyDescent="0.2">
      <c r="A1979" s="26"/>
      <c r="B1979" s="27"/>
      <c r="C1979" s="28" t="s">
        <v>917</v>
      </c>
      <c r="D1979" s="28"/>
      <c r="E1979" s="28"/>
      <c r="F1979" s="29">
        <v>30504.09</v>
      </c>
    </row>
    <row r="1980" spans="1:6" ht="22.5" customHeight="1" outlineLevel="1" x14ac:dyDescent="0.2">
      <c r="A1980" s="21">
        <v>24</v>
      </c>
      <c r="B1980" s="22" t="s">
        <v>1826</v>
      </c>
      <c r="C1980" s="23" t="s">
        <v>1827</v>
      </c>
      <c r="D1980" s="30">
        <v>44.24</v>
      </c>
      <c r="E1980" s="25">
        <v>16.77</v>
      </c>
      <c r="F1980" s="25">
        <v>3442.44</v>
      </c>
    </row>
    <row r="1981" spans="1:6" ht="33.75" customHeight="1" outlineLevel="1" x14ac:dyDescent="0.2">
      <c r="A1981" s="21">
        <v>25</v>
      </c>
      <c r="B1981" s="22" t="s">
        <v>1828</v>
      </c>
      <c r="C1981" s="23" t="s">
        <v>1829</v>
      </c>
      <c r="D1981" s="24">
        <v>0.39500000000000002</v>
      </c>
      <c r="E1981" s="25">
        <v>1118.54</v>
      </c>
      <c r="F1981" s="25">
        <v>11789.57</v>
      </c>
    </row>
    <row r="1982" spans="1:6" outlineLevel="1" x14ac:dyDescent="0.2">
      <c r="A1982" s="26"/>
      <c r="B1982" s="27"/>
      <c r="C1982" s="28" t="s">
        <v>1830</v>
      </c>
      <c r="D1982" s="28"/>
      <c r="E1982" s="28"/>
      <c r="F1982" s="29">
        <v>6055.71</v>
      </c>
    </row>
    <row r="1983" spans="1:6" outlineLevel="1" x14ac:dyDescent="0.2">
      <c r="A1983" s="26"/>
      <c r="B1983" s="27"/>
      <c r="C1983" s="28" t="s">
        <v>1831</v>
      </c>
      <c r="D1983" s="28"/>
      <c r="E1983" s="28"/>
      <c r="F1983" s="29">
        <v>3514.47</v>
      </c>
    </row>
    <row r="1984" spans="1:6" outlineLevel="1" x14ac:dyDescent="0.2">
      <c r="A1984" s="26"/>
      <c r="B1984" s="27"/>
      <c r="C1984" s="28" t="s">
        <v>917</v>
      </c>
      <c r="D1984" s="28"/>
      <c r="E1984" s="28"/>
      <c r="F1984" s="29">
        <v>21359.75</v>
      </c>
    </row>
    <row r="1985" spans="1:6" ht="22.5" customHeight="1" outlineLevel="1" x14ac:dyDescent="0.2">
      <c r="A1985" s="21">
        <v>26</v>
      </c>
      <c r="B1985" s="22" t="s">
        <v>1826</v>
      </c>
      <c r="C1985" s="23" t="s">
        <v>1827</v>
      </c>
      <c r="D1985" s="30">
        <v>44.24</v>
      </c>
      <c r="E1985" s="25">
        <v>16.77</v>
      </c>
      <c r="F1985" s="25">
        <v>3442.44</v>
      </c>
    </row>
    <row r="1986" spans="1:6" ht="22.5" customHeight="1" outlineLevel="1" x14ac:dyDescent="0.2">
      <c r="A1986" s="21">
        <v>27</v>
      </c>
      <c r="B1986" s="22" t="s">
        <v>1832</v>
      </c>
      <c r="C1986" s="23" t="s">
        <v>1833</v>
      </c>
      <c r="D1986" s="24">
        <v>0.39500000000000002</v>
      </c>
      <c r="E1986" s="25">
        <v>163.06</v>
      </c>
      <c r="F1986" s="25">
        <v>2787.86</v>
      </c>
    </row>
    <row r="1987" spans="1:6" outlineLevel="1" x14ac:dyDescent="0.2">
      <c r="A1987" s="26"/>
      <c r="B1987" s="27"/>
      <c r="C1987" s="28" t="s">
        <v>1834</v>
      </c>
      <c r="D1987" s="28"/>
      <c r="E1987" s="28"/>
      <c r="F1987" s="29">
        <v>3037.25</v>
      </c>
    </row>
    <row r="1988" spans="1:6" outlineLevel="1" x14ac:dyDescent="0.2">
      <c r="A1988" s="26"/>
      <c r="B1988" s="27"/>
      <c r="C1988" s="28" t="s">
        <v>1835</v>
      </c>
      <c r="D1988" s="28"/>
      <c r="E1988" s="28"/>
      <c r="F1988" s="29">
        <v>1762.69</v>
      </c>
    </row>
    <row r="1989" spans="1:6" outlineLevel="1" x14ac:dyDescent="0.2">
      <c r="A1989" s="26"/>
      <c r="B1989" s="27"/>
      <c r="C1989" s="28" t="s">
        <v>917</v>
      </c>
      <c r="D1989" s="28"/>
      <c r="E1989" s="28"/>
      <c r="F1989" s="29">
        <v>7587.8</v>
      </c>
    </row>
    <row r="1990" spans="1:6" ht="33.75" customHeight="1" outlineLevel="1" x14ac:dyDescent="0.2">
      <c r="A1990" s="21">
        <v>28</v>
      </c>
      <c r="B1990" s="22" t="s">
        <v>1836</v>
      </c>
      <c r="C1990" s="23" t="s">
        <v>1837</v>
      </c>
      <c r="D1990" s="24">
        <v>0.10299999999999999</v>
      </c>
      <c r="E1990" s="25">
        <v>45.92</v>
      </c>
      <c r="F1990" s="25">
        <v>189.76</v>
      </c>
    </row>
    <row r="1991" spans="1:6" ht="22.5" customHeight="1" outlineLevel="1" x14ac:dyDescent="0.2">
      <c r="A1991" s="21">
        <v>29</v>
      </c>
      <c r="B1991" s="22" t="s">
        <v>1532</v>
      </c>
      <c r="C1991" s="23" t="s">
        <v>1533</v>
      </c>
      <c r="D1991" s="24">
        <v>0.39500000000000002</v>
      </c>
      <c r="E1991" s="25">
        <v>464.03</v>
      </c>
      <c r="F1991" s="25">
        <v>7563.98</v>
      </c>
    </row>
    <row r="1992" spans="1:6" outlineLevel="1" x14ac:dyDescent="0.2">
      <c r="A1992" s="26"/>
      <c r="B1992" s="27"/>
      <c r="C1992" s="28" t="s">
        <v>1817</v>
      </c>
      <c r="D1992" s="28"/>
      <c r="E1992" s="28"/>
      <c r="F1992" s="29">
        <v>8316.2900000000009</v>
      </c>
    </row>
    <row r="1993" spans="1:6" outlineLevel="1" x14ac:dyDescent="0.2">
      <c r="A1993" s="26"/>
      <c r="B1993" s="27"/>
      <c r="C1993" s="28" t="s">
        <v>1818</v>
      </c>
      <c r="D1993" s="28"/>
      <c r="E1993" s="28"/>
      <c r="F1993" s="29">
        <v>4826.42</v>
      </c>
    </row>
    <row r="1994" spans="1:6" outlineLevel="1" x14ac:dyDescent="0.2">
      <c r="A1994" s="26"/>
      <c r="B1994" s="27"/>
      <c r="C1994" s="28" t="s">
        <v>917</v>
      </c>
      <c r="D1994" s="28"/>
      <c r="E1994" s="28"/>
      <c r="F1994" s="29">
        <v>20706.689999999999</v>
      </c>
    </row>
    <row r="1995" spans="1:6" ht="22.5" customHeight="1" outlineLevel="1" x14ac:dyDescent="0.2">
      <c r="A1995" s="21">
        <v>30</v>
      </c>
      <c r="B1995" s="22" t="s">
        <v>1536</v>
      </c>
      <c r="C1995" s="23" t="s">
        <v>1537</v>
      </c>
      <c r="D1995" s="24">
        <v>0.80600000000000005</v>
      </c>
      <c r="E1995" s="25">
        <v>600</v>
      </c>
      <c r="F1995" s="25">
        <v>4110.6000000000004</v>
      </c>
    </row>
    <row r="1996" spans="1:6" ht="33.75" customHeight="1" outlineLevel="1" x14ac:dyDescent="0.2">
      <c r="A1996" s="21">
        <v>31</v>
      </c>
      <c r="B1996" s="22" t="s">
        <v>1538</v>
      </c>
      <c r="C1996" s="23" t="s">
        <v>1838</v>
      </c>
      <c r="D1996" s="24">
        <v>0.39500000000000002</v>
      </c>
      <c r="E1996" s="25">
        <v>96.94</v>
      </c>
      <c r="F1996" s="25">
        <v>1082.04</v>
      </c>
    </row>
    <row r="1997" spans="1:6" outlineLevel="1" x14ac:dyDescent="0.2">
      <c r="A1997" s="26"/>
      <c r="B1997" s="27"/>
      <c r="C1997" s="28" t="s">
        <v>1839</v>
      </c>
      <c r="D1997" s="28"/>
      <c r="E1997" s="28"/>
      <c r="F1997" s="29">
        <v>1089.19</v>
      </c>
    </row>
    <row r="1998" spans="1:6" outlineLevel="1" x14ac:dyDescent="0.2">
      <c r="A1998" s="26"/>
      <c r="B1998" s="27"/>
      <c r="C1998" s="28" t="s">
        <v>1840</v>
      </c>
      <c r="D1998" s="28"/>
      <c r="E1998" s="28"/>
      <c r="F1998" s="29">
        <v>632.12</v>
      </c>
    </row>
    <row r="1999" spans="1:6" outlineLevel="1" x14ac:dyDescent="0.2">
      <c r="A1999" s="26"/>
      <c r="B1999" s="27"/>
      <c r="C1999" s="28" t="s">
        <v>917</v>
      </c>
      <c r="D1999" s="28"/>
      <c r="E1999" s="28"/>
      <c r="F1999" s="29">
        <v>2803.35</v>
      </c>
    </row>
    <row r="2000" spans="1:6" ht="22.5" customHeight="1" outlineLevel="1" x14ac:dyDescent="0.2">
      <c r="A2000" s="21">
        <v>32</v>
      </c>
      <c r="B2000" s="22" t="s">
        <v>1536</v>
      </c>
      <c r="C2000" s="23" t="s">
        <v>1537</v>
      </c>
      <c r="D2000" s="24">
        <v>1.2090000000000001</v>
      </c>
      <c r="E2000" s="25">
        <v>600</v>
      </c>
      <c r="F2000" s="25">
        <v>6165.9</v>
      </c>
    </row>
    <row r="2001" spans="1:6" ht="22.5" customHeight="1" outlineLevel="1" x14ac:dyDescent="0.2">
      <c r="A2001" s="21">
        <v>33</v>
      </c>
      <c r="B2001" s="22" t="s">
        <v>1389</v>
      </c>
      <c r="C2001" s="23" t="s">
        <v>1390</v>
      </c>
      <c r="D2001" s="24">
        <v>7.9000000000000001E-2</v>
      </c>
      <c r="E2001" s="25">
        <v>473.11</v>
      </c>
      <c r="F2001" s="25">
        <v>749.58</v>
      </c>
    </row>
    <row r="2002" spans="1:6" outlineLevel="1" x14ac:dyDescent="0.2">
      <c r="A2002" s="26"/>
      <c r="B2002" s="27"/>
      <c r="C2002" s="28" t="s">
        <v>1841</v>
      </c>
      <c r="D2002" s="28"/>
      <c r="E2002" s="28"/>
      <c r="F2002" s="29">
        <v>540.48</v>
      </c>
    </row>
    <row r="2003" spans="1:6" outlineLevel="1" x14ac:dyDescent="0.2">
      <c r="A2003" s="26"/>
      <c r="B2003" s="27"/>
      <c r="C2003" s="28" t="s">
        <v>1842</v>
      </c>
      <c r="D2003" s="28"/>
      <c r="E2003" s="28"/>
      <c r="F2003" s="29">
        <v>307.33</v>
      </c>
    </row>
    <row r="2004" spans="1:6" outlineLevel="1" x14ac:dyDescent="0.2">
      <c r="A2004" s="26"/>
      <c r="B2004" s="27"/>
      <c r="C2004" s="28" t="s">
        <v>917</v>
      </c>
      <c r="D2004" s="28"/>
      <c r="E2004" s="28"/>
      <c r="F2004" s="29">
        <v>1597.39</v>
      </c>
    </row>
    <row r="2005" spans="1:6" ht="33.75" customHeight="1" outlineLevel="1" x14ac:dyDescent="0.2">
      <c r="A2005" s="21">
        <v>34</v>
      </c>
      <c r="B2005" s="22" t="s">
        <v>944</v>
      </c>
      <c r="C2005" s="23" t="s">
        <v>1544</v>
      </c>
      <c r="D2005" s="24">
        <v>7.9000000000000001E-2</v>
      </c>
      <c r="E2005" s="25">
        <v>8817.17</v>
      </c>
      <c r="F2005" s="25">
        <v>13554.99</v>
      </c>
    </row>
    <row r="2006" spans="1:6" ht="22.5" customHeight="1" outlineLevel="1" x14ac:dyDescent="0.2">
      <c r="A2006" s="21">
        <v>35</v>
      </c>
      <c r="B2006" s="22" t="s">
        <v>1545</v>
      </c>
      <c r="C2006" s="23" t="s">
        <v>1546</v>
      </c>
      <c r="D2006" s="24">
        <v>0.39500000000000002</v>
      </c>
      <c r="E2006" s="25">
        <v>2929.74</v>
      </c>
      <c r="F2006" s="25">
        <v>51563.44</v>
      </c>
    </row>
    <row r="2007" spans="1:6" outlineLevel="1" x14ac:dyDescent="0.2">
      <c r="A2007" s="26"/>
      <c r="B2007" s="27"/>
      <c r="C2007" s="28" t="s">
        <v>1843</v>
      </c>
      <c r="D2007" s="28"/>
      <c r="E2007" s="28"/>
      <c r="F2007" s="29">
        <v>57196.800000000003</v>
      </c>
    </row>
    <row r="2008" spans="1:6" outlineLevel="1" x14ac:dyDescent="0.2">
      <c r="A2008" s="26"/>
      <c r="B2008" s="27"/>
      <c r="C2008" s="28" t="s">
        <v>1844</v>
      </c>
      <c r="D2008" s="28"/>
      <c r="E2008" s="28"/>
      <c r="F2008" s="29">
        <v>33194.57</v>
      </c>
    </row>
    <row r="2009" spans="1:6" outlineLevel="1" x14ac:dyDescent="0.2">
      <c r="A2009" s="26"/>
      <c r="B2009" s="27"/>
      <c r="C2009" s="28" t="s">
        <v>917</v>
      </c>
      <c r="D2009" s="28"/>
      <c r="E2009" s="28"/>
      <c r="F2009" s="29">
        <v>141954.81</v>
      </c>
    </row>
    <row r="2010" spans="1:6" ht="33.75" customHeight="1" outlineLevel="1" x14ac:dyDescent="0.2">
      <c r="A2010" s="21">
        <v>36</v>
      </c>
      <c r="B2010" s="22" t="s">
        <v>1554</v>
      </c>
      <c r="C2010" s="23" t="s">
        <v>1555</v>
      </c>
      <c r="D2010" s="30">
        <v>40.29</v>
      </c>
      <c r="E2010" s="25">
        <v>201.9</v>
      </c>
      <c r="F2010" s="25">
        <v>43601.19</v>
      </c>
    </row>
    <row r="2011" spans="1:6" ht="33.75" customHeight="1" outlineLevel="1" x14ac:dyDescent="0.2">
      <c r="A2011" s="21">
        <v>37</v>
      </c>
      <c r="B2011" s="22" t="s">
        <v>1845</v>
      </c>
      <c r="C2011" s="23" t="s">
        <v>1846</v>
      </c>
      <c r="D2011" s="24">
        <v>0.47399999999999998</v>
      </c>
      <c r="E2011" s="25">
        <v>4655.9399999999996</v>
      </c>
      <c r="F2011" s="25">
        <v>16353.24</v>
      </c>
    </row>
    <row r="2012" spans="1:6" ht="22.5" customHeight="1" outlineLevel="1" x14ac:dyDescent="0.2">
      <c r="A2012" s="21">
        <v>38</v>
      </c>
      <c r="B2012" s="22" t="s">
        <v>1558</v>
      </c>
      <c r="C2012" s="23" t="s">
        <v>1559</v>
      </c>
      <c r="D2012" s="24">
        <v>4.0000000000000001E-3</v>
      </c>
      <c r="E2012" s="25">
        <v>2500</v>
      </c>
      <c r="F2012" s="25">
        <v>73.7</v>
      </c>
    </row>
    <row r="2013" spans="1:6" ht="11.4" outlineLevel="1" x14ac:dyDescent="0.2">
      <c r="A2013" s="443" t="s">
        <v>1847</v>
      </c>
      <c r="B2013" s="444"/>
      <c r="C2013" s="444"/>
      <c r="D2013" s="444"/>
      <c r="E2013" s="444"/>
      <c r="F2013" s="445"/>
    </row>
    <row r="2014" spans="1:6" ht="22.5" customHeight="1" outlineLevel="1" x14ac:dyDescent="0.2">
      <c r="A2014" s="21">
        <v>39</v>
      </c>
      <c r="B2014" s="22" t="s">
        <v>1460</v>
      </c>
      <c r="C2014" s="23" t="s">
        <v>1461</v>
      </c>
      <c r="D2014" s="24">
        <v>1.7509999999999999</v>
      </c>
      <c r="E2014" s="25">
        <v>465.1</v>
      </c>
      <c r="F2014" s="25">
        <v>33710.49</v>
      </c>
    </row>
    <row r="2015" spans="1:6" outlineLevel="1" x14ac:dyDescent="0.2">
      <c r="A2015" s="26"/>
      <c r="B2015" s="27"/>
      <c r="C2015" s="28" t="s">
        <v>1848</v>
      </c>
      <c r="D2015" s="28"/>
      <c r="E2015" s="28"/>
      <c r="F2015" s="29">
        <v>37210.42</v>
      </c>
    </row>
    <row r="2016" spans="1:6" outlineLevel="1" x14ac:dyDescent="0.2">
      <c r="A2016" s="26"/>
      <c r="B2016" s="27"/>
      <c r="C2016" s="28" t="s">
        <v>1849</v>
      </c>
      <c r="D2016" s="28"/>
      <c r="E2016" s="28"/>
      <c r="F2016" s="29">
        <v>21595.33</v>
      </c>
    </row>
    <row r="2017" spans="1:6" outlineLevel="1" x14ac:dyDescent="0.2">
      <c r="A2017" s="26"/>
      <c r="B2017" s="27"/>
      <c r="C2017" s="28" t="s">
        <v>917</v>
      </c>
      <c r="D2017" s="28"/>
      <c r="E2017" s="28"/>
      <c r="F2017" s="29">
        <v>92516.24</v>
      </c>
    </row>
    <row r="2018" spans="1:6" ht="22.5" customHeight="1" outlineLevel="1" x14ac:dyDescent="0.2">
      <c r="A2018" s="21">
        <v>40</v>
      </c>
      <c r="B2018" s="22" t="s">
        <v>1781</v>
      </c>
      <c r="C2018" s="23" t="s">
        <v>1782</v>
      </c>
      <c r="D2018" s="24">
        <v>3.5720000000000001</v>
      </c>
      <c r="E2018" s="25">
        <v>725.69</v>
      </c>
      <c r="F2018" s="25">
        <v>18274.759999999998</v>
      </c>
    </row>
    <row r="2019" spans="1:6" ht="33.75" customHeight="1" outlineLevel="1" x14ac:dyDescent="0.2">
      <c r="A2019" s="21">
        <v>41</v>
      </c>
      <c r="B2019" s="22" t="s">
        <v>1801</v>
      </c>
      <c r="C2019" s="23" t="s">
        <v>1802</v>
      </c>
      <c r="D2019" s="24">
        <v>1.7509999999999999</v>
      </c>
      <c r="E2019" s="25">
        <v>333.34</v>
      </c>
      <c r="F2019" s="25">
        <v>19890.91</v>
      </c>
    </row>
    <row r="2020" spans="1:6" outlineLevel="1" x14ac:dyDescent="0.2">
      <c r="A2020" s="26"/>
      <c r="B2020" s="27"/>
      <c r="C2020" s="28" t="s">
        <v>1850</v>
      </c>
      <c r="D2020" s="28"/>
      <c r="E2020" s="28"/>
      <c r="F2020" s="29">
        <v>21638.98</v>
      </c>
    </row>
    <row r="2021" spans="1:6" outlineLevel="1" x14ac:dyDescent="0.2">
      <c r="A2021" s="26"/>
      <c r="B2021" s="27"/>
      <c r="C2021" s="28" t="s">
        <v>1851</v>
      </c>
      <c r="D2021" s="28"/>
      <c r="E2021" s="28"/>
      <c r="F2021" s="29">
        <v>12558.34</v>
      </c>
    </row>
    <row r="2022" spans="1:6" outlineLevel="1" x14ac:dyDescent="0.2">
      <c r="A2022" s="26"/>
      <c r="B2022" s="27"/>
      <c r="C2022" s="28" t="s">
        <v>917</v>
      </c>
      <c r="D2022" s="28"/>
      <c r="E2022" s="28"/>
      <c r="F2022" s="29">
        <v>54088.23</v>
      </c>
    </row>
    <row r="2023" spans="1:6" ht="22.5" customHeight="1" outlineLevel="1" x14ac:dyDescent="0.2">
      <c r="A2023" s="21">
        <v>42</v>
      </c>
      <c r="B2023" s="22" t="s">
        <v>1781</v>
      </c>
      <c r="C2023" s="23" t="s">
        <v>1782</v>
      </c>
      <c r="D2023" s="24">
        <v>14.288</v>
      </c>
      <c r="E2023" s="25">
        <v>725.69</v>
      </c>
      <c r="F2023" s="25">
        <v>73099.039999999994</v>
      </c>
    </row>
    <row r="2024" spans="1:6" ht="22.5" customHeight="1" outlineLevel="1" x14ac:dyDescent="0.2">
      <c r="A2024" s="21">
        <v>43</v>
      </c>
      <c r="B2024" s="22" t="s">
        <v>1389</v>
      </c>
      <c r="C2024" s="23" t="s">
        <v>1390</v>
      </c>
      <c r="D2024" s="24">
        <v>0.54300000000000004</v>
      </c>
      <c r="E2024" s="25">
        <v>473.11</v>
      </c>
      <c r="F2024" s="25">
        <v>5152.2</v>
      </c>
    </row>
    <row r="2025" spans="1:6" outlineLevel="1" x14ac:dyDescent="0.2">
      <c r="A2025" s="26"/>
      <c r="B2025" s="27"/>
      <c r="C2025" s="28" t="s">
        <v>1852</v>
      </c>
      <c r="D2025" s="28"/>
      <c r="E2025" s="28"/>
      <c r="F2025" s="29">
        <v>3714.97</v>
      </c>
    </row>
    <row r="2026" spans="1:6" outlineLevel="1" x14ac:dyDescent="0.2">
      <c r="A2026" s="26"/>
      <c r="B2026" s="27"/>
      <c r="C2026" s="28" t="s">
        <v>1853</v>
      </c>
      <c r="D2026" s="28"/>
      <c r="E2026" s="28"/>
      <c r="F2026" s="29">
        <v>2112.44</v>
      </c>
    </row>
    <row r="2027" spans="1:6" outlineLevel="1" x14ac:dyDescent="0.2">
      <c r="A2027" s="26"/>
      <c r="B2027" s="27"/>
      <c r="C2027" s="28" t="s">
        <v>917</v>
      </c>
      <c r="D2027" s="28"/>
      <c r="E2027" s="28"/>
      <c r="F2027" s="29">
        <v>10979.61</v>
      </c>
    </row>
    <row r="2028" spans="1:6" ht="45" customHeight="1" outlineLevel="1" x14ac:dyDescent="0.2">
      <c r="A2028" s="21">
        <v>44</v>
      </c>
      <c r="B2028" s="22" t="s">
        <v>944</v>
      </c>
      <c r="C2028" s="23" t="s">
        <v>1785</v>
      </c>
      <c r="D2028" s="24">
        <v>0.54300000000000004</v>
      </c>
      <c r="E2028" s="25">
        <v>8817.17</v>
      </c>
      <c r="F2028" s="25">
        <v>93169.1</v>
      </c>
    </row>
    <row r="2029" spans="1:6" ht="33.75" customHeight="1" outlineLevel="1" x14ac:dyDescent="0.2">
      <c r="A2029" s="21">
        <v>45</v>
      </c>
      <c r="B2029" s="22" t="s">
        <v>1807</v>
      </c>
      <c r="C2029" s="23" t="s">
        <v>1808</v>
      </c>
      <c r="D2029" s="24">
        <v>1.7509999999999999</v>
      </c>
      <c r="E2029" s="25">
        <v>1331.16</v>
      </c>
      <c r="F2029" s="25">
        <v>101899.19</v>
      </c>
    </row>
    <row r="2030" spans="1:6" outlineLevel="1" x14ac:dyDescent="0.2">
      <c r="A2030" s="26"/>
      <c r="B2030" s="27"/>
      <c r="C2030" s="28" t="s">
        <v>1854</v>
      </c>
      <c r="D2030" s="28"/>
      <c r="E2030" s="28"/>
      <c r="F2030" s="29">
        <v>110241.44</v>
      </c>
    </row>
    <row r="2031" spans="1:6" outlineLevel="1" x14ac:dyDescent="0.2">
      <c r="A2031" s="26"/>
      <c r="B2031" s="27"/>
      <c r="C2031" s="28" t="s">
        <v>1855</v>
      </c>
      <c r="D2031" s="28"/>
      <c r="E2031" s="28"/>
      <c r="F2031" s="29">
        <v>63979.41</v>
      </c>
    </row>
    <row r="2032" spans="1:6" outlineLevel="1" x14ac:dyDescent="0.2">
      <c r="A2032" s="26"/>
      <c r="B2032" s="27"/>
      <c r="C2032" s="28" t="s">
        <v>917</v>
      </c>
      <c r="D2032" s="28"/>
      <c r="E2032" s="28"/>
      <c r="F2032" s="29">
        <v>276120.03999999998</v>
      </c>
    </row>
    <row r="2033" spans="1:6" ht="22.5" customHeight="1" outlineLevel="1" x14ac:dyDescent="0.2">
      <c r="A2033" s="21">
        <v>46</v>
      </c>
      <c r="B2033" s="22" t="s">
        <v>1377</v>
      </c>
      <c r="C2033" s="23" t="s">
        <v>1815</v>
      </c>
      <c r="D2033" s="32">
        <v>525.29999999999995</v>
      </c>
      <c r="E2033" s="25">
        <v>159.86000000000001</v>
      </c>
      <c r="F2033" s="25">
        <v>704529.53</v>
      </c>
    </row>
    <row r="2034" spans="1:6" ht="11.4" outlineLevel="1" x14ac:dyDescent="0.2">
      <c r="A2034" s="443" t="s">
        <v>1856</v>
      </c>
      <c r="B2034" s="444"/>
      <c r="C2034" s="444"/>
      <c r="D2034" s="444"/>
      <c r="E2034" s="444"/>
      <c r="F2034" s="445"/>
    </row>
    <row r="2035" spans="1:6" ht="22.5" customHeight="1" outlineLevel="1" x14ac:dyDescent="0.2">
      <c r="A2035" s="21">
        <v>47</v>
      </c>
      <c r="B2035" s="22" t="s">
        <v>1460</v>
      </c>
      <c r="C2035" s="23" t="s">
        <v>1461</v>
      </c>
      <c r="D2035" s="24">
        <v>0.13600000000000001</v>
      </c>
      <c r="E2035" s="25">
        <v>465.1</v>
      </c>
      <c r="F2035" s="25">
        <v>2618.29</v>
      </c>
    </row>
    <row r="2036" spans="1:6" outlineLevel="1" x14ac:dyDescent="0.2">
      <c r="A2036" s="26"/>
      <c r="B2036" s="27"/>
      <c r="C2036" s="28" t="s">
        <v>1857</v>
      </c>
      <c r="D2036" s="28"/>
      <c r="E2036" s="28"/>
      <c r="F2036" s="29">
        <v>2890.13</v>
      </c>
    </row>
    <row r="2037" spans="1:6" outlineLevel="1" x14ac:dyDescent="0.2">
      <c r="A2037" s="26"/>
      <c r="B2037" s="27"/>
      <c r="C2037" s="28" t="s">
        <v>1858</v>
      </c>
      <c r="D2037" s="28"/>
      <c r="E2037" s="28"/>
      <c r="F2037" s="29">
        <v>1677.31</v>
      </c>
    </row>
    <row r="2038" spans="1:6" outlineLevel="1" x14ac:dyDescent="0.2">
      <c r="A2038" s="26"/>
      <c r="B2038" s="27"/>
      <c r="C2038" s="28" t="s">
        <v>917</v>
      </c>
      <c r="D2038" s="28"/>
      <c r="E2038" s="28"/>
      <c r="F2038" s="29">
        <v>7185.73</v>
      </c>
    </row>
    <row r="2039" spans="1:6" ht="22.5" customHeight="1" outlineLevel="1" x14ac:dyDescent="0.2">
      <c r="A2039" s="21">
        <v>48</v>
      </c>
      <c r="B2039" s="22" t="s">
        <v>1781</v>
      </c>
      <c r="C2039" s="23" t="s">
        <v>1782</v>
      </c>
      <c r="D2039" s="24">
        <v>0.27700000000000002</v>
      </c>
      <c r="E2039" s="25">
        <v>725.69</v>
      </c>
      <c r="F2039" s="25">
        <v>1417.16</v>
      </c>
    </row>
    <row r="2040" spans="1:6" ht="33.75" customHeight="1" outlineLevel="1" x14ac:dyDescent="0.2">
      <c r="A2040" s="21">
        <v>49</v>
      </c>
      <c r="B2040" s="22" t="s">
        <v>1801</v>
      </c>
      <c r="C2040" s="23" t="s">
        <v>1859</v>
      </c>
      <c r="D2040" s="24">
        <v>0.13600000000000001</v>
      </c>
      <c r="E2040" s="25">
        <v>333.34</v>
      </c>
      <c r="F2040" s="25">
        <v>1544.93</v>
      </c>
    </row>
    <row r="2041" spans="1:6" outlineLevel="1" x14ac:dyDescent="0.2">
      <c r="A2041" s="26"/>
      <c r="B2041" s="27"/>
      <c r="C2041" s="28" t="s">
        <v>1860</v>
      </c>
      <c r="D2041" s="28"/>
      <c r="E2041" s="28"/>
      <c r="F2041" s="29">
        <v>1680.69</v>
      </c>
    </row>
    <row r="2042" spans="1:6" outlineLevel="1" x14ac:dyDescent="0.2">
      <c r="A2042" s="26"/>
      <c r="B2042" s="27"/>
      <c r="C2042" s="28" t="s">
        <v>1861</v>
      </c>
      <c r="D2042" s="28"/>
      <c r="E2042" s="28"/>
      <c r="F2042" s="29">
        <v>975.4</v>
      </c>
    </row>
    <row r="2043" spans="1:6" outlineLevel="1" x14ac:dyDescent="0.2">
      <c r="A2043" s="26"/>
      <c r="B2043" s="27"/>
      <c r="C2043" s="28" t="s">
        <v>917</v>
      </c>
      <c r="D2043" s="28"/>
      <c r="E2043" s="28"/>
      <c r="F2043" s="29">
        <v>4201.0200000000004</v>
      </c>
    </row>
    <row r="2044" spans="1:6" ht="22.5" customHeight="1" outlineLevel="1" x14ac:dyDescent="0.2">
      <c r="A2044" s="21">
        <v>50</v>
      </c>
      <c r="B2044" s="22" t="s">
        <v>1781</v>
      </c>
      <c r="C2044" s="23" t="s">
        <v>1782</v>
      </c>
      <c r="D2044" s="30">
        <v>1.1100000000000001</v>
      </c>
      <c r="E2044" s="25">
        <v>725.69</v>
      </c>
      <c r="F2044" s="25">
        <v>5678.89</v>
      </c>
    </row>
    <row r="2045" spans="1:6" ht="22.5" customHeight="1" outlineLevel="1" x14ac:dyDescent="0.2">
      <c r="A2045" s="21">
        <v>51</v>
      </c>
      <c r="B2045" s="22" t="s">
        <v>1389</v>
      </c>
      <c r="C2045" s="23" t="s">
        <v>1390</v>
      </c>
      <c r="D2045" s="24">
        <v>4.2000000000000003E-2</v>
      </c>
      <c r="E2045" s="25">
        <v>473.11</v>
      </c>
      <c r="F2045" s="25">
        <v>398.51</v>
      </c>
    </row>
    <row r="2046" spans="1:6" outlineLevel="1" x14ac:dyDescent="0.2">
      <c r="A2046" s="26"/>
      <c r="B2046" s="27"/>
      <c r="C2046" s="28" t="s">
        <v>1862</v>
      </c>
      <c r="D2046" s="28"/>
      <c r="E2046" s="28"/>
      <c r="F2046" s="29">
        <v>287.33999999999997</v>
      </c>
    </row>
    <row r="2047" spans="1:6" outlineLevel="1" x14ac:dyDescent="0.2">
      <c r="A2047" s="26"/>
      <c r="B2047" s="27"/>
      <c r="C2047" s="28" t="s">
        <v>1863</v>
      </c>
      <c r="D2047" s="28"/>
      <c r="E2047" s="28"/>
      <c r="F2047" s="29">
        <v>163.38999999999999</v>
      </c>
    </row>
    <row r="2048" spans="1:6" outlineLevel="1" x14ac:dyDescent="0.2">
      <c r="A2048" s="26"/>
      <c r="B2048" s="27"/>
      <c r="C2048" s="28" t="s">
        <v>917</v>
      </c>
      <c r="D2048" s="28"/>
      <c r="E2048" s="28"/>
      <c r="F2048" s="29">
        <v>849.24</v>
      </c>
    </row>
    <row r="2049" spans="1:6" ht="45" customHeight="1" outlineLevel="1" x14ac:dyDescent="0.2">
      <c r="A2049" s="21">
        <v>52</v>
      </c>
      <c r="B2049" s="22" t="s">
        <v>944</v>
      </c>
      <c r="C2049" s="23" t="s">
        <v>1785</v>
      </c>
      <c r="D2049" s="24">
        <v>4.2000000000000003E-2</v>
      </c>
      <c r="E2049" s="25">
        <v>8817.17</v>
      </c>
      <c r="F2049" s="25">
        <v>7206.45</v>
      </c>
    </row>
    <row r="2050" spans="1:6" ht="33.75" customHeight="1" outlineLevel="1" x14ac:dyDescent="0.2">
      <c r="A2050" s="21">
        <v>53</v>
      </c>
      <c r="B2050" s="22" t="s">
        <v>1807</v>
      </c>
      <c r="C2050" s="23" t="s">
        <v>1808</v>
      </c>
      <c r="D2050" s="24">
        <v>0.13600000000000001</v>
      </c>
      <c r="E2050" s="25">
        <v>1331.16</v>
      </c>
      <c r="F2050" s="25">
        <v>7914.51</v>
      </c>
    </row>
    <row r="2051" spans="1:6" outlineLevel="1" x14ac:dyDescent="0.2">
      <c r="A2051" s="26"/>
      <c r="B2051" s="27"/>
      <c r="C2051" s="28" t="s">
        <v>1864</v>
      </c>
      <c r="D2051" s="28"/>
      <c r="E2051" s="28"/>
      <c r="F2051" s="29">
        <v>8562.44</v>
      </c>
    </row>
    <row r="2052" spans="1:6" outlineLevel="1" x14ac:dyDescent="0.2">
      <c r="A2052" s="26"/>
      <c r="B2052" s="27"/>
      <c r="C2052" s="28" t="s">
        <v>1865</v>
      </c>
      <c r="D2052" s="28"/>
      <c r="E2052" s="28"/>
      <c r="F2052" s="29">
        <v>4969.28</v>
      </c>
    </row>
    <row r="2053" spans="1:6" outlineLevel="1" x14ac:dyDescent="0.2">
      <c r="A2053" s="26"/>
      <c r="B2053" s="27"/>
      <c r="C2053" s="28" t="s">
        <v>917</v>
      </c>
      <c r="D2053" s="28"/>
      <c r="E2053" s="28"/>
      <c r="F2053" s="29">
        <v>21446.23</v>
      </c>
    </row>
    <row r="2054" spans="1:6" ht="33.75" customHeight="1" outlineLevel="1" x14ac:dyDescent="0.2">
      <c r="A2054" s="21">
        <v>54</v>
      </c>
      <c r="B2054" s="22" t="s">
        <v>1811</v>
      </c>
      <c r="C2054" s="23" t="s">
        <v>1866</v>
      </c>
      <c r="D2054" s="24">
        <v>-0.13600000000000001</v>
      </c>
      <c r="E2054" s="25">
        <v>140.47999999999999</v>
      </c>
      <c r="F2054" s="25">
        <v>-803.37</v>
      </c>
    </row>
    <row r="2055" spans="1:6" outlineLevel="1" x14ac:dyDescent="0.2">
      <c r="A2055" s="26"/>
      <c r="B2055" s="27"/>
      <c r="C2055" s="28" t="s">
        <v>1867</v>
      </c>
      <c r="D2055" s="28"/>
      <c r="E2055" s="28"/>
      <c r="F2055" s="29">
        <v>-824.81</v>
      </c>
    </row>
    <row r="2056" spans="1:6" outlineLevel="1" x14ac:dyDescent="0.2">
      <c r="A2056" s="26"/>
      <c r="B2056" s="27"/>
      <c r="C2056" s="28" t="s">
        <v>1868</v>
      </c>
      <c r="D2056" s="28"/>
      <c r="E2056" s="28"/>
      <c r="F2056" s="29">
        <v>-478.69</v>
      </c>
    </row>
    <row r="2057" spans="1:6" outlineLevel="1" x14ac:dyDescent="0.2">
      <c r="A2057" s="26"/>
      <c r="B2057" s="27"/>
      <c r="C2057" s="28" t="s">
        <v>917</v>
      </c>
      <c r="D2057" s="28"/>
      <c r="E2057" s="28"/>
      <c r="F2057" s="29">
        <v>-2106.87</v>
      </c>
    </row>
    <row r="2058" spans="1:6" ht="22.5" customHeight="1" outlineLevel="1" x14ac:dyDescent="0.2">
      <c r="A2058" s="21">
        <v>55</v>
      </c>
      <c r="B2058" s="22" t="s">
        <v>1377</v>
      </c>
      <c r="C2058" s="23" t="s">
        <v>1869</v>
      </c>
      <c r="D2058" s="30">
        <v>29.58</v>
      </c>
      <c r="E2058" s="25">
        <v>482.25</v>
      </c>
      <c r="F2058" s="25">
        <v>119682.44</v>
      </c>
    </row>
    <row r="2059" spans="1:6" ht="11.4" outlineLevel="1" x14ac:dyDescent="0.2">
      <c r="A2059" s="443" t="s">
        <v>1870</v>
      </c>
      <c r="B2059" s="444"/>
      <c r="C2059" s="444"/>
      <c r="D2059" s="444"/>
      <c r="E2059" s="444"/>
      <c r="F2059" s="445"/>
    </row>
    <row r="2060" spans="1:6" ht="22.5" customHeight="1" outlineLevel="1" x14ac:dyDescent="0.2">
      <c r="A2060" s="21">
        <v>56</v>
      </c>
      <c r="B2060" s="22" t="s">
        <v>1532</v>
      </c>
      <c r="C2060" s="23" t="s">
        <v>1533</v>
      </c>
      <c r="D2060" s="30">
        <v>1.26</v>
      </c>
      <c r="E2060" s="25">
        <v>464.03</v>
      </c>
      <c r="F2060" s="25">
        <v>24128.13</v>
      </c>
    </row>
    <row r="2061" spans="1:6" outlineLevel="1" x14ac:dyDescent="0.2">
      <c r="A2061" s="26"/>
      <c r="B2061" s="27"/>
      <c r="C2061" s="28" t="s">
        <v>1871</v>
      </c>
      <c r="D2061" s="28"/>
      <c r="E2061" s="28"/>
      <c r="F2061" s="29">
        <v>26527.919999999998</v>
      </c>
    </row>
    <row r="2062" spans="1:6" outlineLevel="1" x14ac:dyDescent="0.2">
      <c r="A2062" s="26"/>
      <c r="B2062" s="27"/>
      <c r="C2062" s="28" t="s">
        <v>1872</v>
      </c>
      <c r="D2062" s="28"/>
      <c r="E2062" s="28"/>
      <c r="F2062" s="29">
        <v>15395.67</v>
      </c>
    </row>
    <row r="2063" spans="1:6" outlineLevel="1" x14ac:dyDescent="0.2">
      <c r="A2063" s="26"/>
      <c r="B2063" s="27"/>
      <c r="C2063" s="28" t="s">
        <v>917</v>
      </c>
      <c r="D2063" s="28"/>
      <c r="E2063" s="28"/>
      <c r="F2063" s="29">
        <v>66051.72</v>
      </c>
    </row>
    <row r="2064" spans="1:6" ht="22.5" customHeight="1" outlineLevel="1" x14ac:dyDescent="0.2">
      <c r="A2064" s="21">
        <v>57</v>
      </c>
      <c r="B2064" s="22" t="s">
        <v>1536</v>
      </c>
      <c r="C2064" s="23" t="s">
        <v>1537</v>
      </c>
      <c r="D2064" s="30">
        <v>2.57</v>
      </c>
      <c r="E2064" s="25">
        <v>600</v>
      </c>
      <c r="F2064" s="25">
        <v>13107</v>
      </c>
    </row>
    <row r="2065" spans="1:6" ht="33.75" customHeight="1" outlineLevel="1" x14ac:dyDescent="0.2">
      <c r="A2065" s="21">
        <v>58</v>
      </c>
      <c r="B2065" s="22" t="s">
        <v>1538</v>
      </c>
      <c r="C2065" s="23" t="s">
        <v>1873</v>
      </c>
      <c r="D2065" s="30">
        <v>1.26</v>
      </c>
      <c r="E2065" s="25">
        <v>242.34</v>
      </c>
      <c r="F2065" s="25">
        <v>8629</v>
      </c>
    </row>
    <row r="2066" spans="1:6" outlineLevel="1" x14ac:dyDescent="0.2">
      <c r="A2066" s="26"/>
      <c r="B2066" s="27"/>
      <c r="C2066" s="28" t="s">
        <v>1874</v>
      </c>
      <c r="D2066" s="28"/>
      <c r="E2066" s="28"/>
      <c r="F2066" s="29">
        <v>8685.9699999999993</v>
      </c>
    </row>
    <row r="2067" spans="1:6" outlineLevel="1" x14ac:dyDescent="0.2">
      <c r="A2067" s="26"/>
      <c r="B2067" s="27"/>
      <c r="C2067" s="28" t="s">
        <v>1875</v>
      </c>
      <c r="D2067" s="28"/>
      <c r="E2067" s="28"/>
      <c r="F2067" s="29">
        <v>5040.96</v>
      </c>
    </row>
    <row r="2068" spans="1:6" outlineLevel="1" x14ac:dyDescent="0.2">
      <c r="A2068" s="26"/>
      <c r="B2068" s="27"/>
      <c r="C2068" s="28" t="s">
        <v>917</v>
      </c>
      <c r="D2068" s="28"/>
      <c r="E2068" s="28"/>
      <c r="F2068" s="29">
        <v>22355.93</v>
      </c>
    </row>
    <row r="2069" spans="1:6" ht="22.5" customHeight="1" outlineLevel="1" x14ac:dyDescent="0.2">
      <c r="A2069" s="21">
        <v>59</v>
      </c>
      <c r="B2069" s="22" t="s">
        <v>1536</v>
      </c>
      <c r="C2069" s="23" t="s">
        <v>1537</v>
      </c>
      <c r="D2069" s="24">
        <v>9.6389999999999993</v>
      </c>
      <c r="E2069" s="25">
        <v>600</v>
      </c>
      <c r="F2069" s="25">
        <v>49158.9</v>
      </c>
    </row>
    <row r="2070" spans="1:6" ht="22.5" customHeight="1" outlineLevel="1" x14ac:dyDescent="0.2">
      <c r="A2070" s="21">
        <v>60</v>
      </c>
      <c r="B2070" s="22" t="s">
        <v>1389</v>
      </c>
      <c r="C2070" s="23" t="s">
        <v>1390</v>
      </c>
      <c r="D2070" s="24">
        <v>0.252</v>
      </c>
      <c r="E2070" s="25">
        <v>473.11</v>
      </c>
      <c r="F2070" s="25">
        <v>2391.0700000000002</v>
      </c>
    </row>
    <row r="2071" spans="1:6" outlineLevel="1" x14ac:dyDescent="0.2">
      <c r="A2071" s="26"/>
      <c r="B2071" s="27"/>
      <c r="C2071" s="28" t="s">
        <v>1876</v>
      </c>
      <c r="D2071" s="28"/>
      <c r="E2071" s="28"/>
      <c r="F2071" s="29">
        <v>1724.08</v>
      </c>
    </row>
    <row r="2072" spans="1:6" outlineLevel="1" x14ac:dyDescent="0.2">
      <c r="A2072" s="26"/>
      <c r="B2072" s="27"/>
      <c r="C2072" s="28" t="s">
        <v>1877</v>
      </c>
      <c r="D2072" s="28"/>
      <c r="E2072" s="28"/>
      <c r="F2072" s="29">
        <v>980.36</v>
      </c>
    </row>
    <row r="2073" spans="1:6" outlineLevel="1" x14ac:dyDescent="0.2">
      <c r="A2073" s="26"/>
      <c r="B2073" s="27"/>
      <c r="C2073" s="28" t="s">
        <v>917</v>
      </c>
      <c r="D2073" s="28"/>
      <c r="E2073" s="28"/>
      <c r="F2073" s="29">
        <v>5095.51</v>
      </c>
    </row>
    <row r="2074" spans="1:6" ht="33.75" customHeight="1" outlineLevel="1" x14ac:dyDescent="0.2">
      <c r="A2074" s="21">
        <v>61</v>
      </c>
      <c r="B2074" s="22" t="s">
        <v>944</v>
      </c>
      <c r="C2074" s="23" t="s">
        <v>1544</v>
      </c>
      <c r="D2074" s="24">
        <v>0.252</v>
      </c>
      <c r="E2074" s="25">
        <v>8817.17</v>
      </c>
      <c r="F2074" s="25">
        <v>43238.7</v>
      </c>
    </row>
    <row r="2075" spans="1:6" ht="22.5" customHeight="1" outlineLevel="1" x14ac:dyDescent="0.2">
      <c r="A2075" s="21">
        <v>62</v>
      </c>
      <c r="B2075" s="22" t="s">
        <v>1878</v>
      </c>
      <c r="C2075" s="23" t="s">
        <v>1879</v>
      </c>
      <c r="D2075" s="30">
        <v>1.26</v>
      </c>
      <c r="E2075" s="25">
        <v>504.68</v>
      </c>
      <c r="F2075" s="25">
        <v>26217.47</v>
      </c>
    </row>
    <row r="2076" spans="1:6" outlineLevel="1" x14ac:dyDescent="0.2">
      <c r="A2076" s="26"/>
      <c r="B2076" s="27"/>
      <c r="C2076" s="28" t="s">
        <v>1880</v>
      </c>
      <c r="D2076" s="28"/>
      <c r="E2076" s="28"/>
      <c r="F2076" s="29">
        <v>28956.57</v>
      </c>
    </row>
    <row r="2077" spans="1:6" outlineLevel="1" x14ac:dyDescent="0.2">
      <c r="A2077" s="26"/>
      <c r="B2077" s="27"/>
      <c r="C2077" s="28" t="s">
        <v>1881</v>
      </c>
      <c r="D2077" s="28"/>
      <c r="E2077" s="28"/>
      <c r="F2077" s="29">
        <v>16805.150000000001</v>
      </c>
    </row>
    <row r="2078" spans="1:6" outlineLevel="1" x14ac:dyDescent="0.2">
      <c r="A2078" s="26"/>
      <c r="B2078" s="27"/>
      <c r="C2078" s="28" t="s">
        <v>917</v>
      </c>
      <c r="D2078" s="28"/>
      <c r="E2078" s="28"/>
      <c r="F2078" s="29">
        <v>71979.19</v>
      </c>
    </row>
    <row r="2079" spans="1:6" ht="45" customHeight="1" outlineLevel="1" x14ac:dyDescent="0.2">
      <c r="A2079" s="21">
        <v>63</v>
      </c>
      <c r="B2079" s="22" t="s">
        <v>1882</v>
      </c>
      <c r="C2079" s="23" t="s">
        <v>1883</v>
      </c>
      <c r="D2079" s="30">
        <v>128.52000000000001</v>
      </c>
      <c r="E2079" s="25">
        <v>224.43</v>
      </c>
      <c r="F2079" s="25">
        <v>343240.55</v>
      </c>
    </row>
    <row r="2080" spans="1:6" ht="22.5" customHeight="1" outlineLevel="1" x14ac:dyDescent="0.2">
      <c r="A2080" s="21">
        <v>64</v>
      </c>
      <c r="B2080" s="22" t="s">
        <v>1884</v>
      </c>
      <c r="C2080" s="23" t="s">
        <v>1885</v>
      </c>
      <c r="D2080" s="24">
        <v>6.3E-2</v>
      </c>
      <c r="E2080" s="25">
        <v>11300</v>
      </c>
      <c r="F2080" s="25">
        <v>6492.53</v>
      </c>
    </row>
    <row r="2081" spans="1:6" ht="11.25" customHeight="1" outlineLevel="1" x14ac:dyDescent="0.2">
      <c r="A2081" s="435" t="s">
        <v>1007</v>
      </c>
      <c r="B2081" s="436"/>
      <c r="C2081" s="436"/>
      <c r="D2081" s="436"/>
      <c r="E2081" s="437"/>
      <c r="F2081" s="36">
        <v>2913850.59</v>
      </c>
    </row>
    <row r="2082" spans="1:6" outlineLevel="1" x14ac:dyDescent="0.2">
      <c r="A2082" s="435" t="s">
        <v>1008</v>
      </c>
      <c r="B2082" s="436"/>
      <c r="C2082" s="436"/>
      <c r="D2082" s="436"/>
      <c r="E2082" s="437"/>
      <c r="F2082" s="36">
        <v>487297.21</v>
      </c>
    </row>
    <row r="2083" spans="1:6" outlineLevel="1" x14ac:dyDescent="0.2">
      <c r="A2083" s="435" t="s">
        <v>1009</v>
      </c>
      <c r="B2083" s="436"/>
      <c r="C2083" s="436"/>
      <c r="D2083" s="436"/>
      <c r="E2083" s="437"/>
      <c r="F2083" s="36">
        <v>282693.34999999998</v>
      </c>
    </row>
    <row r="2084" spans="1:6" ht="11.25" customHeight="1" outlineLevel="1" x14ac:dyDescent="0.2">
      <c r="A2084" s="435" t="s">
        <v>1886</v>
      </c>
      <c r="B2084" s="436"/>
      <c r="C2084" s="436"/>
      <c r="D2084" s="436"/>
      <c r="E2084" s="437"/>
      <c r="F2084" s="36">
        <v>3683841.15</v>
      </c>
    </row>
    <row r="2085" spans="1:6" ht="12.75" customHeight="1" outlineLevel="1" x14ac:dyDescent="0.2">
      <c r="A2085" s="432" t="s">
        <v>1887</v>
      </c>
      <c r="B2085" s="433"/>
      <c r="C2085" s="433"/>
      <c r="D2085" s="433"/>
      <c r="E2085" s="433"/>
      <c r="F2085" s="434"/>
    </row>
    <row r="2086" spans="1:6" ht="11.4" outlineLevel="1" x14ac:dyDescent="0.2">
      <c r="A2086" s="443" t="s">
        <v>1776</v>
      </c>
      <c r="B2086" s="444"/>
      <c r="C2086" s="444"/>
      <c r="D2086" s="444"/>
      <c r="E2086" s="444"/>
      <c r="F2086" s="445"/>
    </row>
    <row r="2087" spans="1:6" ht="33.75" customHeight="1" outlineLevel="1" x14ac:dyDescent="0.2">
      <c r="A2087" s="21">
        <v>65</v>
      </c>
      <c r="B2087" s="22" t="s">
        <v>1405</v>
      </c>
      <c r="C2087" s="23" t="s">
        <v>1406</v>
      </c>
      <c r="D2087" s="30">
        <v>0.88</v>
      </c>
      <c r="E2087" s="25">
        <v>110.98</v>
      </c>
      <c r="F2087" s="25">
        <v>4325.62</v>
      </c>
    </row>
    <row r="2088" spans="1:6" outlineLevel="1" x14ac:dyDescent="0.2">
      <c r="A2088" s="26"/>
      <c r="B2088" s="27"/>
      <c r="C2088" s="28" t="s">
        <v>1888</v>
      </c>
      <c r="D2088" s="28"/>
      <c r="E2088" s="28"/>
      <c r="F2088" s="29">
        <v>4440.91</v>
      </c>
    </row>
    <row r="2089" spans="1:6" outlineLevel="1" x14ac:dyDescent="0.2">
      <c r="A2089" s="26"/>
      <c r="B2089" s="27"/>
      <c r="C2089" s="28" t="s">
        <v>1889</v>
      </c>
      <c r="D2089" s="28"/>
      <c r="E2089" s="28"/>
      <c r="F2089" s="29">
        <v>2543.8200000000002</v>
      </c>
    </row>
    <row r="2090" spans="1:6" outlineLevel="1" x14ac:dyDescent="0.2">
      <c r="A2090" s="26"/>
      <c r="B2090" s="27"/>
      <c r="C2090" s="28" t="s">
        <v>917</v>
      </c>
      <c r="D2090" s="28"/>
      <c r="E2090" s="28"/>
      <c r="F2090" s="29">
        <v>11310.35</v>
      </c>
    </row>
    <row r="2091" spans="1:6" ht="22.5" customHeight="1" outlineLevel="1" x14ac:dyDescent="0.2">
      <c r="A2091" s="21">
        <v>66</v>
      </c>
      <c r="B2091" s="22" t="s">
        <v>1377</v>
      </c>
      <c r="C2091" s="23" t="s">
        <v>1890</v>
      </c>
      <c r="D2091" s="31">
        <v>8</v>
      </c>
      <c r="E2091" s="25">
        <v>186.87</v>
      </c>
      <c r="F2091" s="25">
        <v>12543</v>
      </c>
    </row>
    <row r="2092" spans="1:6" ht="22.5" customHeight="1" outlineLevel="1" x14ac:dyDescent="0.2">
      <c r="A2092" s="21">
        <v>67</v>
      </c>
      <c r="B2092" s="22" t="s">
        <v>1377</v>
      </c>
      <c r="C2092" s="23" t="s">
        <v>1891</v>
      </c>
      <c r="D2092" s="31">
        <v>88</v>
      </c>
      <c r="E2092" s="25">
        <v>1.03</v>
      </c>
      <c r="F2092" s="25">
        <v>761.9</v>
      </c>
    </row>
    <row r="2093" spans="1:6" ht="22.5" customHeight="1" outlineLevel="1" x14ac:dyDescent="0.2">
      <c r="A2093" s="21">
        <v>68</v>
      </c>
      <c r="B2093" s="22" t="s">
        <v>1622</v>
      </c>
      <c r="C2093" s="23" t="s">
        <v>1623</v>
      </c>
      <c r="D2093" s="30">
        <v>0.88</v>
      </c>
      <c r="E2093" s="25">
        <v>62.12</v>
      </c>
      <c r="F2093" s="25">
        <v>995.49</v>
      </c>
    </row>
    <row r="2094" spans="1:6" outlineLevel="1" x14ac:dyDescent="0.2">
      <c r="A2094" s="26"/>
      <c r="B2094" s="27"/>
      <c r="C2094" s="28" t="s">
        <v>1892</v>
      </c>
      <c r="D2094" s="28"/>
      <c r="E2094" s="28"/>
      <c r="F2094" s="29">
        <v>768.89</v>
      </c>
    </row>
    <row r="2095" spans="1:6" outlineLevel="1" x14ac:dyDescent="0.2">
      <c r="A2095" s="26"/>
      <c r="B2095" s="27"/>
      <c r="C2095" s="28" t="s">
        <v>1893</v>
      </c>
      <c r="D2095" s="28"/>
      <c r="E2095" s="28"/>
      <c r="F2095" s="29">
        <v>482.3</v>
      </c>
    </row>
    <row r="2096" spans="1:6" outlineLevel="1" x14ac:dyDescent="0.2">
      <c r="A2096" s="26"/>
      <c r="B2096" s="27"/>
      <c r="C2096" s="28" t="s">
        <v>917</v>
      </c>
      <c r="D2096" s="28"/>
      <c r="E2096" s="28"/>
      <c r="F2096" s="29">
        <v>2246.6799999999998</v>
      </c>
    </row>
    <row r="2097" spans="1:6" ht="22.5" customHeight="1" outlineLevel="1" x14ac:dyDescent="0.2">
      <c r="A2097" s="21">
        <v>69</v>
      </c>
      <c r="B2097" s="22" t="s">
        <v>1377</v>
      </c>
      <c r="C2097" s="23" t="s">
        <v>1626</v>
      </c>
      <c r="D2097" s="30">
        <v>90.64</v>
      </c>
      <c r="E2097" s="25">
        <v>3.31</v>
      </c>
      <c r="F2097" s="25">
        <v>2520.73</v>
      </c>
    </row>
    <row r="2098" spans="1:6" ht="11.4" outlineLevel="1" x14ac:dyDescent="0.2">
      <c r="A2098" s="443" t="s">
        <v>1796</v>
      </c>
      <c r="B2098" s="444"/>
      <c r="C2098" s="444"/>
      <c r="D2098" s="444"/>
      <c r="E2098" s="444"/>
      <c r="F2098" s="445"/>
    </row>
    <row r="2099" spans="1:6" ht="22.5" customHeight="1" outlineLevel="1" x14ac:dyDescent="0.2">
      <c r="A2099" s="21">
        <v>70</v>
      </c>
      <c r="B2099" s="22" t="s">
        <v>1622</v>
      </c>
      <c r="C2099" s="23" t="s">
        <v>1623</v>
      </c>
      <c r="D2099" s="30">
        <v>1.77</v>
      </c>
      <c r="E2099" s="25">
        <v>62.12</v>
      </c>
      <c r="F2099" s="25">
        <v>2002.3</v>
      </c>
    </row>
    <row r="2100" spans="1:6" outlineLevel="1" x14ac:dyDescent="0.2">
      <c r="A2100" s="26"/>
      <c r="B2100" s="27"/>
      <c r="C2100" s="28" t="s">
        <v>1894</v>
      </c>
      <c r="D2100" s="28"/>
      <c r="E2100" s="28"/>
      <c r="F2100" s="29">
        <v>1546.51</v>
      </c>
    </row>
    <row r="2101" spans="1:6" outlineLevel="1" x14ac:dyDescent="0.2">
      <c r="A2101" s="26"/>
      <c r="B2101" s="27"/>
      <c r="C2101" s="28" t="s">
        <v>1895</v>
      </c>
      <c r="D2101" s="28"/>
      <c r="E2101" s="28"/>
      <c r="F2101" s="29">
        <v>970.08</v>
      </c>
    </row>
    <row r="2102" spans="1:6" outlineLevel="1" x14ac:dyDescent="0.2">
      <c r="A2102" s="26"/>
      <c r="B2102" s="27"/>
      <c r="C2102" s="28" t="s">
        <v>917</v>
      </c>
      <c r="D2102" s="28"/>
      <c r="E2102" s="28"/>
      <c r="F2102" s="29">
        <v>4518.8900000000003</v>
      </c>
    </row>
    <row r="2103" spans="1:6" ht="22.5" customHeight="1" outlineLevel="1" x14ac:dyDescent="0.2">
      <c r="A2103" s="21">
        <v>71</v>
      </c>
      <c r="B2103" s="22" t="s">
        <v>1377</v>
      </c>
      <c r="C2103" s="23" t="s">
        <v>1626</v>
      </c>
      <c r="D2103" s="30">
        <v>182.31</v>
      </c>
      <c r="E2103" s="25">
        <v>3.31</v>
      </c>
      <c r="F2103" s="25">
        <v>5070.1099999999997</v>
      </c>
    </row>
    <row r="2104" spans="1:6" ht="33.75" customHeight="1" outlineLevel="1" x14ac:dyDescent="0.2">
      <c r="A2104" s="21">
        <v>72</v>
      </c>
      <c r="B2104" s="22" t="s">
        <v>1405</v>
      </c>
      <c r="C2104" s="23" t="s">
        <v>1406</v>
      </c>
      <c r="D2104" s="30">
        <v>0.12</v>
      </c>
      <c r="E2104" s="25">
        <v>110.98</v>
      </c>
      <c r="F2104" s="25">
        <v>589.86</v>
      </c>
    </row>
    <row r="2105" spans="1:6" outlineLevel="1" x14ac:dyDescent="0.2">
      <c r="A2105" s="26"/>
      <c r="B2105" s="27"/>
      <c r="C2105" s="28" t="s">
        <v>1896</v>
      </c>
      <c r="D2105" s="28"/>
      <c r="E2105" s="28"/>
      <c r="F2105" s="29">
        <v>605.58000000000004</v>
      </c>
    </row>
    <row r="2106" spans="1:6" outlineLevel="1" x14ac:dyDescent="0.2">
      <c r="A2106" s="26"/>
      <c r="B2106" s="27"/>
      <c r="C2106" s="28" t="s">
        <v>1897</v>
      </c>
      <c r="D2106" s="28"/>
      <c r="E2106" s="28"/>
      <c r="F2106" s="29">
        <v>346.88</v>
      </c>
    </row>
    <row r="2107" spans="1:6" outlineLevel="1" x14ac:dyDescent="0.2">
      <c r="A2107" s="26"/>
      <c r="B2107" s="27"/>
      <c r="C2107" s="28" t="s">
        <v>917</v>
      </c>
      <c r="D2107" s="28"/>
      <c r="E2107" s="28"/>
      <c r="F2107" s="29">
        <v>1542.32</v>
      </c>
    </row>
    <row r="2108" spans="1:6" ht="22.5" customHeight="1" outlineLevel="1" x14ac:dyDescent="0.2">
      <c r="A2108" s="21">
        <v>73</v>
      </c>
      <c r="B2108" s="22" t="s">
        <v>1377</v>
      </c>
      <c r="C2108" s="23" t="s">
        <v>1574</v>
      </c>
      <c r="D2108" s="31">
        <v>2</v>
      </c>
      <c r="E2108" s="25">
        <v>107.47</v>
      </c>
      <c r="F2108" s="25">
        <v>1803.3</v>
      </c>
    </row>
    <row r="2109" spans="1:6" ht="22.5" customHeight="1" outlineLevel="1" x14ac:dyDescent="0.2">
      <c r="A2109" s="21">
        <v>74</v>
      </c>
      <c r="B2109" s="22" t="s">
        <v>1377</v>
      </c>
      <c r="C2109" s="23" t="s">
        <v>1891</v>
      </c>
      <c r="D2109" s="31">
        <v>12</v>
      </c>
      <c r="E2109" s="25">
        <v>1.03</v>
      </c>
      <c r="F2109" s="25">
        <v>103.9</v>
      </c>
    </row>
    <row r="2110" spans="1:6" ht="33.75" customHeight="1" outlineLevel="1" x14ac:dyDescent="0.2">
      <c r="A2110" s="21">
        <v>75</v>
      </c>
      <c r="B2110" s="22" t="s">
        <v>1605</v>
      </c>
      <c r="C2110" s="23" t="s">
        <v>1606</v>
      </c>
      <c r="D2110" s="24">
        <v>6.2E-2</v>
      </c>
      <c r="E2110" s="25">
        <v>21799.18</v>
      </c>
      <c r="F2110" s="25">
        <v>11818.52</v>
      </c>
    </row>
    <row r="2111" spans="1:6" outlineLevel="1" x14ac:dyDescent="0.2">
      <c r="A2111" s="26"/>
      <c r="B2111" s="27"/>
      <c r="C2111" s="28" t="s">
        <v>1898</v>
      </c>
      <c r="D2111" s="28"/>
      <c r="E2111" s="28"/>
      <c r="F2111" s="29">
        <v>4050.31</v>
      </c>
    </row>
    <row r="2112" spans="1:6" outlineLevel="1" x14ac:dyDescent="0.2">
      <c r="A2112" s="26"/>
      <c r="B2112" s="27"/>
      <c r="C2112" s="28" t="s">
        <v>1899</v>
      </c>
      <c r="D2112" s="28"/>
      <c r="E2112" s="28"/>
      <c r="F2112" s="29">
        <v>2350.63</v>
      </c>
    </row>
    <row r="2113" spans="1:6" outlineLevel="1" x14ac:dyDescent="0.2">
      <c r="A2113" s="26"/>
      <c r="B2113" s="27"/>
      <c r="C2113" s="28" t="s">
        <v>917</v>
      </c>
      <c r="D2113" s="28"/>
      <c r="E2113" s="28"/>
      <c r="F2113" s="29">
        <v>18219.46</v>
      </c>
    </row>
    <row r="2114" spans="1:6" ht="33.75" customHeight="1" outlineLevel="1" x14ac:dyDescent="0.2">
      <c r="A2114" s="21">
        <v>76</v>
      </c>
      <c r="B2114" s="22" t="s">
        <v>1609</v>
      </c>
      <c r="C2114" s="23" t="s">
        <v>1610</v>
      </c>
      <c r="D2114" s="24">
        <v>-1.9E-2</v>
      </c>
      <c r="E2114" s="25">
        <v>59210</v>
      </c>
      <c r="F2114" s="25">
        <v>-6963.69</v>
      </c>
    </row>
    <row r="2115" spans="1:6" ht="33.75" customHeight="1" outlineLevel="1" x14ac:dyDescent="0.2">
      <c r="A2115" s="21">
        <v>77</v>
      </c>
      <c r="B2115" s="22" t="s">
        <v>1611</v>
      </c>
      <c r="C2115" s="23" t="s">
        <v>1612</v>
      </c>
      <c r="D2115" s="24">
        <v>-4.0000000000000001E-3</v>
      </c>
      <c r="E2115" s="25">
        <v>44408</v>
      </c>
      <c r="F2115" s="25">
        <v>-1440.6</v>
      </c>
    </row>
    <row r="2116" spans="1:6" ht="22.5" customHeight="1" outlineLevel="1" x14ac:dyDescent="0.2">
      <c r="A2116" s="21">
        <v>78</v>
      </c>
      <c r="B2116" s="22" t="s">
        <v>1377</v>
      </c>
      <c r="C2116" s="23" t="s">
        <v>1900</v>
      </c>
      <c r="D2116" s="30">
        <v>1.85</v>
      </c>
      <c r="E2116" s="25">
        <v>128.69</v>
      </c>
      <c r="F2116" s="25">
        <v>1997.46</v>
      </c>
    </row>
    <row r="2117" spans="1:6" ht="22.5" customHeight="1" outlineLevel="1" x14ac:dyDescent="0.2">
      <c r="A2117" s="21">
        <v>79</v>
      </c>
      <c r="B2117" s="22" t="s">
        <v>1377</v>
      </c>
      <c r="C2117" s="23" t="s">
        <v>1901</v>
      </c>
      <c r="D2117" s="30">
        <v>15.45</v>
      </c>
      <c r="E2117" s="25">
        <v>26.09</v>
      </c>
      <c r="F2117" s="25">
        <v>3381.96</v>
      </c>
    </row>
    <row r="2118" spans="1:6" ht="22.5" customHeight="1" outlineLevel="1" x14ac:dyDescent="0.2">
      <c r="A2118" s="21">
        <v>80</v>
      </c>
      <c r="B2118" s="22" t="s">
        <v>1369</v>
      </c>
      <c r="C2118" s="23" t="s">
        <v>1370</v>
      </c>
      <c r="D2118" s="24">
        <v>6.2E-2</v>
      </c>
      <c r="E2118" s="25">
        <v>578.79</v>
      </c>
      <c r="F2118" s="25">
        <v>1360.99</v>
      </c>
    </row>
    <row r="2119" spans="1:6" outlineLevel="1" x14ac:dyDescent="0.2">
      <c r="A2119" s="26"/>
      <c r="B2119" s="27"/>
      <c r="C2119" s="28" t="s">
        <v>1902</v>
      </c>
      <c r="D2119" s="28"/>
      <c r="E2119" s="28"/>
      <c r="F2119" s="29">
        <v>1282.3599999999999</v>
      </c>
    </row>
    <row r="2120" spans="1:6" outlineLevel="1" x14ac:dyDescent="0.2">
      <c r="A2120" s="26"/>
      <c r="B2120" s="27"/>
      <c r="C2120" s="28" t="s">
        <v>1903</v>
      </c>
      <c r="D2120" s="28"/>
      <c r="E2120" s="28"/>
      <c r="F2120" s="29">
        <v>744.22</v>
      </c>
    </row>
    <row r="2121" spans="1:6" outlineLevel="1" x14ac:dyDescent="0.2">
      <c r="A2121" s="26"/>
      <c r="B2121" s="27"/>
      <c r="C2121" s="28" t="s">
        <v>917</v>
      </c>
      <c r="D2121" s="28"/>
      <c r="E2121" s="28"/>
      <c r="F2121" s="29">
        <v>3387.57</v>
      </c>
    </row>
    <row r="2122" spans="1:6" ht="22.5" customHeight="1" outlineLevel="1" x14ac:dyDescent="0.2">
      <c r="A2122" s="21">
        <v>81</v>
      </c>
      <c r="B2122" s="22" t="s">
        <v>1618</v>
      </c>
      <c r="C2122" s="23" t="s">
        <v>1619</v>
      </c>
      <c r="D2122" s="24">
        <v>-1E-3</v>
      </c>
      <c r="E2122" s="25">
        <v>1383.1</v>
      </c>
      <c r="F2122" s="25">
        <v>-38.67</v>
      </c>
    </row>
    <row r="2123" spans="1:6" ht="22.5" customHeight="1" outlineLevel="1" x14ac:dyDescent="0.2">
      <c r="A2123" s="21">
        <v>82</v>
      </c>
      <c r="B2123" s="22" t="s">
        <v>1377</v>
      </c>
      <c r="C2123" s="23" t="s">
        <v>1904</v>
      </c>
      <c r="D2123" s="30">
        <v>3.71</v>
      </c>
      <c r="E2123" s="25">
        <v>140.80000000000001</v>
      </c>
      <c r="F2123" s="25">
        <v>4382.7299999999996</v>
      </c>
    </row>
    <row r="2124" spans="1:6" ht="11.4" outlineLevel="1" x14ac:dyDescent="0.2">
      <c r="A2124" s="443" t="s">
        <v>1816</v>
      </c>
      <c r="B2124" s="444"/>
      <c r="C2124" s="444"/>
      <c r="D2124" s="444"/>
      <c r="E2124" s="444"/>
      <c r="F2124" s="445"/>
    </row>
    <row r="2125" spans="1:6" ht="33.75" customHeight="1" outlineLevel="1" x14ac:dyDescent="0.2">
      <c r="A2125" s="21">
        <v>83</v>
      </c>
      <c r="B2125" s="22" t="s">
        <v>1822</v>
      </c>
      <c r="C2125" s="23" t="s">
        <v>1823</v>
      </c>
      <c r="D2125" s="24">
        <v>0.20799999999999999</v>
      </c>
      <c r="E2125" s="25">
        <v>1490.34</v>
      </c>
      <c r="F2125" s="25">
        <v>9049.7999999999993</v>
      </c>
    </row>
    <row r="2126" spans="1:6" outlineLevel="1" x14ac:dyDescent="0.2">
      <c r="A2126" s="26"/>
      <c r="B2126" s="27"/>
      <c r="C2126" s="28" t="s">
        <v>1905</v>
      </c>
      <c r="D2126" s="28"/>
      <c r="E2126" s="28"/>
      <c r="F2126" s="29">
        <v>4437.66</v>
      </c>
    </row>
    <row r="2127" spans="1:6" outlineLevel="1" x14ac:dyDescent="0.2">
      <c r="A2127" s="26"/>
      <c r="B2127" s="27"/>
      <c r="C2127" s="28" t="s">
        <v>1906</v>
      </c>
      <c r="D2127" s="28"/>
      <c r="E2127" s="28"/>
      <c r="F2127" s="29">
        <v>2575.4299999999998</v>
      </c>
    </row>
    <row r="2128" spans="1:6" outlineLevel="1" x14ac:dyDescent="0.2">
      <c r="A2128" s="26"/>
      <c r="B2128" s="27"/>
      <c r="C2128" s="28" t="s">
        <v>917</v>
      </c>
      <c r="D2128" s="28"/>
      <c r="E2128" s="28"/>
      <c r="F2128" s="29">
        <v>16062.89</v>
      </c>
    </row>
    <row r="2129" spans="1:6" ht="22.5" customHeight="1" outlineLevel="1" x14ac:dyDescent="0.2">
      <c r="A2129" s="21">
        <v>84</v>
      </c>
      <c r="B2129" s="22" t="s">
        <v>1826</v>
      </c>
      <c r="C2129" s="23" t="s">
        <v>1827</v>
      </c>
      <c r="D2129" s="24">
        <v>23.295999999999999</v>
      </c>
      <c r="E2129" s="25">
        <v>16.77</v>
      </c>
      <c r="F2129" s="25">
        <v>1812.73</v>
      </c>
    </row>
    <row r="2130" spans="1:6" ht="33.75" customHeight="1" outlineLevel="1" x14ac:dyDescent="0.2">
      <c r="A2130" s="21">
        <v>85</v>
      </c>
      <c r="B2130" s="22" t="s">
        <v>1828</v>
      </c>
      <c r="C2130" s="23" t="s">
        <v>1829</v>
      </c>
      <c r="D2130" s="24">
        <v>0.20799999999999999</v>
      </c>
      <c r="E2130" s="25">
        <v>1118.54</v>
      </c>
      <c r="F2130" s="25">
        <v>6208.18</v>
      </c>
    </row>
    <row r="2131" spans="1:6" outlineLevel="1" x14ac:dyDescent="0.2">
      <c r="A2131" s="26"/>
      <c r="B2131" s="27"/>
      <c r="C2131" s="28" t="s">
        <v>1907</v>
      </c>
      <c r="D2131" s="28"/>
      <c r="E2131" s="28"/>
      <c r="F2131" s="29">
        <v>3188.83</v>
      </c>
    </row>
    <row r="2132" spans="1:6" outlineLevel="1" x14ac:dyDescent="0.2">
      <c r="A2132" s="26"/>
      <c r="B2132" s="27"/>
      <c r="C2132" s="28" t="s">
        <v>1908</v>
      </c>
      <c r="D2132" s="28"/>
      <c r="E2132" s="28"/>
      <c r="F2132" s="29">
        <v>1850.66</v>
      </c>
    </row>
    <row r="2133" spans="1:6" outlineLevel="1" x14ac:dyDescent="0.2">
      <c r="A2133" s="26"/>
      <c r="B2133" s="27"/>
      <c r="C2133" s="28" t="s">
        <v>917</v>
      </c>
      <c r="D2133" s="28"/>
      <c r="E2133" s="28"/>
      <c r="F2133" s="29">
        <v>11247.67</v>
      </c>
    </row>
    <row r="2134" spans="1:6" ht="22.5" customHeight="1" outlineLevel="1" x14ac:dyDescent="0.2">
      <c r="A2134" s="21">
        <v>86</v>
      </c>
      <c r="B2134" s="22" t="s">
        <v>1826</v>
      </c>
      <c r="C2134" s="23" t="s">
        <v>1827</v>
      </c>
      <c r="D2134" s="24">
        <v>23.295999999999999</v>
      </c>
      <c r="E2134" s="25">
        <v>16.77</v>
      </c>
      <c r="F2134" s="25">
        <v>1812.73</v>
      </c>
    </row>
    <row r="2135" spans="1:6" ht="22.5" customHeight="1" outlineLevel="1" x14ac:dyDescent="0.2">
      <c r="A2135" s="21">
        <v>87</v>
      </c>
      <c r="B2135" s="22" t="s">
        <v>1622</v>
      </c>
      <c r="C2135" s="23" t="s">
        <v>1623</v>
      </c>
      <c r="D2135" s="30">
        <v>1.04</v>
      </c>
      <c r="E2135" s="25">
        <v>62.12</v>
      </c>
      <c r="F2135" s="25">
        <v>1176.49</v>
      </c>
    </row>
    <row r="2136" spans="1:6" outlineLevel="1" x14ac:dyDescent="0.2">
      <c r="A2136" s="26"/>
      <c r="B2136" s="27"/>
      <c r="C2136" s="28" t="s">
        <v>1909</v>
      </c>
      <c r="D2136" s="28"/>
      <c r="E2136" s="28"/>
      <c r="F2136" s="29">
        <v>908.69</v>
      </c>
    </row>
    <row r="2137" spans="1:6" outlineLevel="1" x14ac:dyDescent="0.2">
      <c r="A2137" s="26"/>
      <c r="B2137" s="27"/>
      <c r="C2137" s="28" t="s">
        <v>1910</v>
      </c>
      <c r="D2137" s="28"/>
      <c r="E2137" s="28"/>
      <c r="F2137" s="29">
        <v>570</v>
      </c>
    </row>
    <row r="2138" spans="1:6" outlineLevel="1" x14ac:dyDescent="0.2">
      <c r="A2138" s="26"/>
      <c r="B2138" s="27"/>
      <c r="C2138" s="28" t="s">
        <v>917</v>
      </c>
      <c r="D2138" s="28"/>
      <c r="E2138" s="28"/>
      <c r="F2138" s="29">
        <v>2655.18</v>
      </c>
    </row>
    <row r="2139" spans="1:6" ht="22.5" customHeight="1" outlineLevel="1" x14ac:dyDescent="0.2">
      <c r="A2139" s="21">
        <v>88</v>
      </c>
      <c r="B2139" s="22" t="s">
        <v>1377</v>
      </c>
      <c r="C2139" s="23" t="s">
        <v>1626</v>
      </c>
      <c r="D2139" s="30">
        <v>107.12</v>
      </c>
      <c r="E2139" s="25">
        <v>3.31</v>
      </c>
      <c r="F2139" s="25">
        <v>2979.05</v>
      </c>
    </row>
    <row r="2140" spans="1:6" ht="33.75" customHeight="1" outlineLevel="1" x14ac:dyDescent="0.2">
      <c r="A2140" s="21">
        <v>89</v>
      </c>
      <c r="B2140" s="22" t="s">
        <v>1570</v>
      </c>
      <c r="C2140" s="23" t="s">
        <v>1911</v>
      </c>
      <c r="D2140" s="30">
        <v>1.04</v>
      </c>
      <c r="E2140" s="25">
        <v>83.8</v>
      </c>
      <c r="F2140" s="25">
        <v>3913.4</v>
      </c>
    </row>
    <row r="2141" spans="1:6" outlineLevel="1" x14ac:dyDescent="0.2">
      <c r="A2141" s="26"/>
      <c r="B2141" s="27"/>
      <c r="C2141" s="28" t="s">
        <v>1912</v>
      </c>
      <c r="D2141" s="28"/>
      <c r="E2141" s="28"/>
      <c r="F2141" s="29">
        <v>4026.77</v>
      </c>
    </row>
    <row r="2142" spans="1:6" outlineLevel="1" x14ac:dyDescent="0.2">
      <c r="A2142" s="26"/>
      <c r="B2142" s="27"/>
      <c r="C2142" s="28" t="s">
        <v>1913</v>
      </c>
      <c r="D2142" s="28"/>
      <c r="E2142" s="28"/>
      <c r="F2142" s="29">
        <v>2306.6</v>
      </c>
    </row>
    <row r="2143" spans="1:6" outlineLevel="1" x14ac:dyDescent="0.2">
      <c r="A2143" s="26"/>
      <c r="B2143" s="27"/>
      <c r="C2143" s="28" t="s">
        <v>917</v>
      </c>
      <c r="D2143" s="28"/>
      <c r="E2143" s="28"/>
      <c r="F2143" s="29">
        <v>10246.77</v>
      </c>
    </row>
    <row r="2144" spans="1:6" ht="45" customHeight="1" outlineLevel="1" x14ac:dyDescent="0.2">
      <c r="A2144" s="21">
        <v>90</v>
      </c>
      <c r="B2144" s="22" t="s">
        <v>1664</v>
      </c>
      <c r="C2144" s="23" t="s">
        <v>1665</v>
      </c>
      <c r="D2144" s="32">
        <v>5.4</v>
      </c>
      <c r="E2144" s="25">
        <v>76.989999999999995</v>
      </c>
      <c r="F2144" s="25">
        <v>4311.29</v>
      </c>
    </row>
    <row r="2145" spans="1:6" ht="11.4" outlineLevel="1" x14ac:dyDescent="0.2">
      <c r="A2145" s="443" t="s">
        <v>1847</v>
      </c>
      <c r="B2145" s="444"/>
      <c r="C2145" s="444"/>
      <c r="D2145" s="444"/>
      <c r="E2145" s="444"/>
      <c r="F2145" s="445"/>
    </row>
    <row r="2146" spans="1:6" ht="33.75" customHeight="1" outlineLevel="1" x14ac:dyDescent="0.2">
      <c r="A2146" s="21">
        <v>91</v>
      </c>
      <c r="B2146" s="22" t="s">
        <v>1605</v>
      </c>
      <c r="C2146" s="23" t="s">
        <v>1606</v>
      </c>
      <c r="D2146" s="33">
        <v>9.3700000000000006E-2</v>
      </c>
      <c r="E2146" s="25">
        <v>21799.18</v>
      </c>
      <c r="F2146" s="25">
        <v>17861.21</v>
      </c>
    </row>
    <row r="2147" spans="1:6" outlineLevel="1" x14ac:dyDescent="0.2">
      <c r="A2147" s="26"/>
      <c r="B2147" s="27"/>
      <c r="C2147" s="28" t="s">
        <v>1914</v>
      </c>
      <c r="D2147" s="28"/>
      <c r="E2147" s="28"/>
      <c r="F2147" s="29">
        <v>6121.18</v>
      </c>
    </row>
    <row r="2148" spans="1:6" outlineLevel="1" x14ac:dyDescent="0.2">
      <c r="A2148" s="26"/>
      <c r="B2148" s="27"/>
      <c r="C2148" s="28" t="s">
        <v>1915</v>
      </c>
      <c r="D2148" s="28"/>
      <c r="E2148" s="28"/>
      <c r="F2148" s="29">
        <v>3552.47</v>
      </c>
    </row>
    <row r="2149" spans="1:6" outlineLevel="1" x14ac:dyDescent="0.2">
      <c r="A2149" s="26"/>
      <c r="B2149" s="27"/>
      <c r="C2149" s="28" t="s">
        <v>917</v>
      </c>
      <c r="D2149" s="28"/>
      <c r="E2149" s="28"/>
      <c r="F2149" s="29">
        <v>27534.86</v>
      </c>
    </row>
    <row r="2150" spans="1:6" ht="33.75" customHeight="1" outlineLevel="1" x14ac:dyDescent="0.2">
      <c r="A2150" s="21">
        <v>92</v>
      </c>
      <c r="B2150" s="22" t="s">
        <v>1609</v>
      </c>
      <c r="C2150" s="23" t="s">
        <v>1610</v>
      </c>
      <c r="D2150" s="24">
        <v>-2.8000000000000001E-2</v>
      </c>
      <c r="E2150" s="25">
        <v>59210</v>
      </c>
      <c r="F2150" s="25">
        <v>-10262.280000000001</v>
      </c>
    </row>
    <row r="2151" spans="1:6" ht="33.75" customHeight="1" outlineLevel="1" x14ac:dyDescent="0.2">
      <c r="A2151" s="21">
        <v>93</v>
      </c>
      <c r="B2151" s="22" t="s">
        <v>1611</v>
      </c>
      <c r="C2151" s="23" t="s">
        <v>1612</v>
      </c>
      <c r="D2151" s="24">
        <v>-6.0000000000000001E-3</v>
      </c>
      <c r="E2151" s="25">
        <v>44408</v>
      </c>
      <c r="F2151" s="25">
        <v>-2160.89</v>
      </c>
    </row>
    <row r="2152" spans="1:6" ht="22.5" customHeight="1" outlineLevel="1" x14ac:dyDescent="0.2">
      <c r="A2152" s="21">
        <v>94</v>
      </c>
      <c r="B2152" s="22" t="s">
        <v>1377</v>
      </c>
      <c r="C2152" s="23" t="s">
        <v>1900</v>
      </c>
      <c r="D2152" s="30">
        <v>2.81</v>
      </c>
      <c r="E2152" s="25">
        <v>128.69</v>
      </c>
      <c r="F2152" s="25">
        <v>3033.98</v>
      </c>
    </row>
    <row r="2153" spans="1:6" ht="22.5" customHeight="1" outlineLevel="1" x14ac:dyDescent="0.2">
      <c r="A2153" s="21">
        <v>95</v>
      </c>
      <c r="B2153" s="22" t="s">
        <v>1377</v>
      </c>
      <c r="C2153" s="23" t="s">
        <v>1901</v>
      </c>
      <c r="D2153" s="30">
        <v>23.43</v>
      </c>
      <c r="E2153" s="25">
        <v>26.09</v>
      </c>
      <c r="F2153" s="25">
        <v>5128.7700000000004</v>
      </c>
    </row>
    <row r="2154" spans="1:6" ht="22.5" customHeight="1" outlineLevel="1" x14ac:dyDescent="0.2">
      <c r="A2154" s="21">
        <v>96</v>
      </c>
      <c r="B2154" s="22" t="s">
        <v>1369</v>
      </c>
      <c r="C2154" s="23" t="s">
        <v>1370</v>
      </c>
      <c r="D2154" s="33">
        <v>9.3700000000000006E-2</v>
      </c>
      <c r="E2154" s="25">
        <v>578.79</v>
      </c>
      <c r="F2154" s="25">
        <v>2056.85</v>
      </c>
    </row>
    <row r="2155" spans="1:6" outlineLevel="1" x14ac:dyDescent="0.2">
      <c r="A2155" s="26"/>
      <c r="B2155" s="27"/>
      <c r="C2155" s="28" t="s">
        <v>1916</v>
      </c>
      <c r="D2155" s="28"/>
      <c r="E2155" s="28"/>
      <c r="F2155" s="29">
        <v>1938.01</v>
      </c>
    </row>
    <row r="2156" spans="1:6" outlineLevel="1" x14ac:dyDescent="0.2">
      <c r="A2156" s="26"/>
      <c r="B2156" s="27"/>
      <c r="C2156" s="28" t="s">
        <v>1917</v>
      </c>
      <c r="D2156" s="28"/>
      <c r="E2156" s="28"/>
      <c r="F2156" s="29">
        <v>1124.74</v>
      </c>
    </row>
    <row r="2157" spans="1:6" outlineLevel="1" x14ac:dyDescent="0.2">
      <c r="A2157" s="26"/>
      <c r="B2157" s="27"/>
      <c r="C2157" s="28" t="s">
        <v>917</v>
      </c>
      <c r="D2157" s="28"/>
      <c r="E2157" s="28"/>
      <c r="F2157" s="29">
        <v>5119.6000000000004</v>
      </c>
    </row>
    <row r="2158" spans="1:6" ht="22.5" customHeight="1" outlineLevel="1" x14ac:dyDescent="0.2">
      <c r="A2158" s="21">
        <v>97</v>
      </c>
      <c r="B2158" s="22" t="s">
        <v>1377</v>
      </c>
      <c r="C2158" s="23" t="s">
        <v>1904</v>
      </c>
      <c r="D2158" s="30">
        <v>5.62</v>
      </c>
      <c r="E2158" s="25">
        <v>140.80000000000001</v>
      </c>
      <c r="F2158" s="25">
        <v>6639.07</v>
      </c>
    </row>
    <row r="2159" spans="1:6" ht="33.75" customHeight="1" outlineLevel="1" x14ac:dyDescent="0.2">
      <c r="A2159" s="21">
        <v>98</v>
      </c>
      <c r="B2159" s="22" t="s">
        <v>1570</v>
      </c>
      <c r="C2159" s="23" t="s">
        <v>1911</v>
      </c>
      <c r="D2159" s="24">
        <v>0.85199999999999998</v>
      </c>
      <c r="E2159" s="25">
        <v>83.8</v>
      </c>
      <c r="F2159" s="25">
        <v>3205.97</v>
      </c>
    </row>
    <row r="2160" spans="1:6" outlineLevel="1" x14ac:dyDescent="0.2">
      <c r="A2160" s="26"/>
      <c r="B2160" s="27"/>
      <c r="C2160" s="28" t="s">
        <v>1918</v>
      </c>
      <c r="D2160" s="28"/>
      <c r="E2160" s="28"/>
      <c r="F2160" s="29">
        <v>3298.85</v>
      </c>
    </row>
    <row r="2161" spans="1:6" outlineLevel="1" x14ac:dyDescent="0.2">
      <c r="A2161" s="26"/>
      <c r="B2161" s="27"/>
      <c r="C2161" s="28" t="s">
        <v>1919</v>
      </c>
      <c r="D2161" s="28"/>
      <c r="E2161" s="28"/>
      <c r="F2161" s="29">
        <v>1889.63</v>
      </c>
    </row>
    <row r="2162" spans="1:6" outlineLevel="1" x14ac:dyDescent="0.2">
      <c r="A2162" s="26"/>
      <c r="B2162" s="27"/>
      <c r="C2162" s="28" t="s">
        <v>917</v>
      </c>
      <c r="D2162" s="28"/>
      <c r="E2162" s="28"/>
      <c r="F2162" s="29">
        <v>8394.4500000000007</v>
      </c>
    </row>
    <row r="2163" spans="1:6" ht="22.5" customHeight="1" outlineLevel="1" x14ac:dyDescent="0.2">
      <c r="A2163" s="21">
        <v>99</v>
      </c>
      <c r="B2163" s="22" t="s">
        <v>1377</v>
      </c>
      <c r="C2163" s="23" t="s">
        <v>1574</v>
      </c>
      <c r="D2163" s="31">
        <v>23</v>
      </c>
      <c r="E2163" s="25">
        <v>107.47</v>
      </c>
      <c r="F2163" s="25">
        <v>20737.97</v>
      </c>
    </row>
    <row r="2164" spans="1:6" ht="22.5" customHeight="1" outlineLevel="1" x14ac:dyDescent="0.2">
      <c r="A2164" s="21">
        <v>100</v>
      </c>
      <c r="B2164" s="22" t="s">
        <v>1622</v>
      </c>
      <c r="C2164" s="23" t="s">
        <v>1623</v>
      </c>
      <c r="D2164" s="24">
        <v>0.85199999999999998</v>
      </c>
      <c r="E2164" s="25">
        <v>62.12</v>
      </c>
      <c r="F2164" s="25">
        <v>963.81</v>
      </c>
    </row>
    <row r="2165" spans="1:6" outlineLevel="1" x14ac:dyDescent="0.2">
      <c r="A2165" s="26"/>
      <c r="B2165" s="27"/>
      <c r="C2165" s="28" t="s">
        <v>1920</v>
      </c>
      <c r="D2165" s="28"/>
      <c r="E2165" s="28"/>
      <c r="F2165" s="29">
        <v>744.43</v>
      </c>
    </row>
    <row r="2166" spans="1:6" outlineLevel="1" x14ac:dyDescent="0.2">
      <c r="A2166" s="26"/>
      <c r="B2166" s="27"/>
      <c r="C2166" s="28" t="s">
        <v>1921</v>
      </c>
      <c r="D2166" s="28"/>
      <c r="E2166" s="28"/>
      <c r="F2166" s="29">
        <v>466.96</v>
      </c>
    </row>
    <row r="2167" spans="1:6" outlineLevel="1" x14ac:dyDescent="0.2">
      <c r="A2167" s="26"/>
      <c r="B2167" s="27"/>
      <c r="C2167" s="28" t="s">
        <v>917</v>
      </c>
      <c r="D2167" s="28"/>
      <c r="E2167" s="28"/>
      <c r="F2167" s="29">
        <v>2175.1999999999998</v>
      </c>
    </row>
    <row r="2168" spans="1:6" ht="22.5" customHeight="1" outlineLevel="1" x14ac:dyDescent="0.2">
      <c r="A2168" s="21">
        <v>101</v>
      </c>
      <c r="B2168" s="22" t="s">
        <v>1377</v>
      </c>
      <c r="C2168" s="23" t="s">
        <v>1626</v>
      </c>
      <c r="D2168" s="24">
        <v>87.756</v>
      </c>
      <c r="E2168" s="25">
        <v>3.31</v>
      </c>
      <c r="F2168" s="25">
        <v>2440.5300000000002</v>
      </c>
    </row>
    <row r="2169" spans="1:6" ht="11.4" outlineLevel="1" x14ac:dyDescent="0.2">
      <c r="A2169" s="443" t="s">
        <v>1856</v>
      </c>
      <c r="B2169" s="444"/>
      <c r="C2169" s="444"/>
      <c r="D2169" s="444"/>
      <c r="E2169" s="444"/>
      <c r="F2169" s="445"/>
    </row>
    <row r="2170" spans="1:6" ht="22.5" customHeight="1" outlineLevel="1" x14ac:dyDescent="0.2">
      <c r="A2170" s="21">
        <v>102</v>
      </c>
      <c r="B2170" s="22" t="s">
        <v>1622</v>
      </c>
      <c r="C2170" s="23" t="s">
        <v>1623</v>
      </c>
      <c r="D2170" s="24">
        <v>0.33200000000000002</v>
      </c>
      <c r="E2170" s="25">
        <v>62.12</v>
      </c>
      <c r="F2170" s="25">
        <v>375.57</v>
      </c>
    </row>
    <row r="2171" spans="1:6" outlineLevel="1" x14ac:dyDescent="0.2">
      <c r="A2171" s="26"/>
      <c r="B2171" s="27"/>
      <c r="C2171" s="28" t="s">
        <v>1922</v>
      </c>
      <c r="D2171" s="28"/>
      <c r="E2171" s="28"/>
      <c r="F2171" s="29">
        <v>290.08</v>
      </c>
    </row>
    <row r="2172" spans="1:6" outlineLevel="1" x14ac:dyDescent="0.2">
      <c r="A2172" s="26"/>
      <c r="B2172" s="27"/>
      <c r="C2172" s="28" t="s">
        <v>1923</v>
      </c>
      <c r="D2172" s="28"/>
      <c r="E2172" s="28"/>
      <c r="F2172" s="29">
        <v>181.96</v>
      </c>
    </row>
    <row r="2173" spans="1:6" outlineLevel="1" x14ac:dyDescent="0.2">
      <c r="A2173" s="26"/>
      <c r="B2173" s="27"/>
      <c r="C2173" s="28" t="s">
        <v>917</v>
      </c>
      <c r="D2173" s="28"/>
      <c r="E2173" s="28"/>
      <c r="F2173" s="29">
        <v>847.61</v>
      </c>
    </row>
    <row r="2174" spans="1:6" ht="22.5" customHeight="1" outlineLevel="1" x14ac:dyDescent="0.2">
      <c r="A2174" s="21">
        <v>103</v>
      </c>
      <c r="B2174" s="22" t="s">
        <v>1377</v>
      </c>
      <c r="C2174" s="23" t="s">
        <v>1626</v>
      </c>
      <c r="D2174" s="24">
        <v>34.195999999999998</v>
      </c>
      <c r="E2174" s="25">
        <v>3.31</v>
      </c>
      <c r="F2174" s="25">
        <v>951</v>
      </c>
    </row>
    <row r="2175" spans="1:6" ht="33.75" customHeight="1" outlineLevel="1" x14ac:dyDescent="0.2">
      <c r="A2175" s="21">
        <v>104</v>
      </c>
      <c r="B2175" s="22" t="s">
        <v>1570</v>
      </c>
      <c r="C2175" s="23" t="s">
        <v>1911</v>
      </c>
      <c r="D2175" s="24">
        <v>0.26200000000000001</v>
      </c>
      <c r="E2175" s="25">
        <v>83.8</v>
      </c>
      <c r="F2175" s="25">
        <v>985.87</v>
      </c>
    </row>
    <row r="2176" spans="1:6" outlineLevel="1" x14ac:dyDescent="0.2">
      <c r="A2176" s="26"/>
      <c r="B2176" s="27"/>
      <c r="C2176" s="28" t="s">
        <v>1924</v>
      </c>
      <c r="D2176" s="28"/>
      <c r="E2176" s="28"/>
      <c r="F2176" s="29">
        <v>1014.44</v>
      </c>
    </row>
    <row r="2177" spans="1:6" outlineLevel="1" x14ac:dyDescent="0.2">
      <c r="A2177" s="26"/>
      <c r="B2177" s="27"/>
      <c r="C2177" s="28" t="s">
        <v>1925</v>
      </c>
      <c r="D2177" s="28"/>
      <c r="E2177" s="28"/>
      <c r="F2177" s="29">
        <v>581.09</v>
      </c>
    </row>
    <row r="2178" spans="1:6" outlineLevel="1" x14ac:dyDescent="0.2">
      <c r="A2178" s="26"/>
      <c r="B2178" s="27"/>
      <c r="C2178" s="28" t="s">
        <v>917</v>
      </c>
      <c r="D2178" s="28"/>
      <c r="E2178" s="28"/>
      <c r="F2178" s="29">
        <v>2581.4</v>
      </c>
    </row>
    <row r="2179" spans="1:6" ht="22.5" customHeight="1" outlineLevel="1" x14ac:dyDescent="0.2">
      <c r="A2179" s="21">
        <v>105</v>
      </c>
      <c r="B2179" s="22" t="s">
        <v>1377</v>
      </c>
      <c r="C2179" s="23" t="s">
        <v>1926</v>
      </c>
      <c r="D2179" s="31">
        <v>5</v>
      </c>
      <c r="E2179" s="25">
        <v>186.87</v>
      </c>
      <c r="F2179" s="25">
        <v>7839.38</v>
      </c>
    </row>
    <row r="2180" spans="1:6" ht="22.5" customHeight="1" outlineLevel="1" x14ac:dyDescent="0.2">
      <c r="A2180" s="21">
        <v>106</v>
      </c>
      <c r="B2180" s="22" t="s">
        <v>1579</v>
      </c>
      <c r="C2180" s="23" t="s">
        <v>1580</v>
      </c>
      <c r="D2180" s="24">
        <v>3.5000000000000003E-2</v>
      </c>
      <c r="E2180" s="25">
        <v>10577.18</v>
      </c>
      <c r="F2180" s="25">
        <v>4882.04</v>
      </c>
    </row>
    <row r="2181" spans="1:6" outlineLevel="1" x14ac:dyDescent="0.2">
      <c r="A2181" s="26"/>
      <c r="B2181" s="27"/>
      <c r="C2181" s="28" t="s">
        <v>1927</v>
      </c>
      <c r="D2181" s="28"/>
      <c r="E2181" s="28"/>
      <c r="F2181" s="29">
        <v>466.12</v>
      </c>
    </row>
    <row r="2182" spans="1:6" outlineLevel="1" x14ac:dyDescent="0.2">
      <c r="A2182" s="26"/>
      <c r="B2182" s="27"/>
      <c r="C2182" s="28" t="s">
        <v>1928</v>
      </c>
      <c r="D2182" s="28"/>
      <c r="E2182" s="28"/>
      <c r="F2182" s="29">
        <v>265.05</v>
      </c>
    </row>
    <row r="2183" spans="1:6" outlineLevel="1" x14ac:dyDescent="0.2">
      <c r="A2183" s="26"/>
      <c r="B2183" s="27"/>
      <c r="C2183" s="28" t="s">
        <v>917</v>
      </c>
      <c r="D2183" s="28"/>
      <c r="E2183" s="28"/>
      <c r="F2183" s="29">
        <v>5613.21</v>
      </c>
    </row>
    <row r="2184" spans="1:6" ht="22.5" customHeight="1" outlineLevel="1" x14ac:dyDescent="0.2">
      <c r="A2184" s="21">
        <v>107</v>
      </c>
      <c r="B2184" s="22" t="s">
        <v>1583</v>
      </c>
      <c r="C2184" s="23" t="s">
        <v>1584</v>
      </c>
      <c r="D2184" s="30">
        <v>-6.51</v>
      </c>
      <c r="E2184" s="25">
        <v>17.82</v>
      </c>
      <c r="F2184" s="25">
        <v>-1815.53</v>
      </c>
    </row>
    <row r="2185" spans="1:6" ht="56.25" customHeight="1" outlineLevel="1" x14ac:dyDescent="0.2">
      <c r="A2185" s="21">
        <v>108</v>
      </c>
      <c r="B2185" s="22" t="s">
        <v>1585</v>
      </c>
      <c r="C2185" s="23" t="s">
        <v>1586</v>
      </c>
      <c r="D2185" s="30">
        <v>-6.44</v>
      </c>
      <c r="E2185" s="25">
        <v>37.799999999999997</v>
      </c>
      <c r="F2185" s="25">
        <v>-2604.7199999999998</v>
      </c>
    </row>
    <row r="2186" spans="1:6" ht="22.5" customHeight="1" outlineLevel="1" x14ac:dyDescent="0.2">
      <c r="A2186" s="21">
        <v>109</v>
      </c>
      <c r="B2186" s="22" t="s">
        <v>989</v>
      </c>
      <c r="C2186" s="23" t="s">
        <v>990</v>
      </c>
      <c r="D2186" s="32">
        <v>0.1</v>
      </c>
      <c r="E2186" s="25">
        <v>200</v>
      </c>
      <c r="F2186" s="25">
        <v>380.6</v>
      </c>
    </row>
    <row r="2187" spans="1:6" ht="22.5" customHeight="1" outlineLevel="1" x14ac:dyDescent="0.2">
      <c r="A2187" s="21">
        <v>110</v>
      </c>
      <c r="B2187" s="22" t="s">
        <v>1377</v>
      </c>
      <c r="C2187" s="23" t="s">
        <v>1574</v>
      </c>
      <c r="D2187" s="31">
        <v>1</v>
      </c>
      <c r="E2187" s="25">
        <v>107.47</v>
      </c>
      <c r="F2187" s="25">
        <v>901.65</v>
      </c>
    </row>
    <row r="2188" spans="1:6" ht="22.5" customHeight="1" outlineLevel="1" x14ac:dyDescent="0.2">
      <c r="A2188" s="21">
        <v>111</v>
      </c>
      <c r="B2188" s="22" t="s">
        <v>1587</v>
      </c>
      <c r="C2188" s="23" t="s">
        <v>1588</v>
      </c>
      <c r="D2188" s="24">
        <v>3.5000000000000003E-2</v>
      </c>
      <c r="E2188" s="25">
        <v>276.27999999999997</v>
      </c>
      <c r="F2188" s="25">
        <v>316.06</v>
      </c>
    </row>
    <row r="2189" spans="1:6" outlineLevel="1" x14ac:dyDescent="0.2">
      <c r="A2189" s="26"/>
      <c r="B2189" s="27"/>
      <c r="C2189" s="28" t="s">
        <v>1929</v>
      </c>
      <c r="D2189" s="28"/>
      <c r="E2189" s="28"/>
      <c r="F2189" s="29">
        <v>347.14</v>
      </c>
    </row>
    <row r="2190" spans="1:6" outlineLevel="1" x14ac:dyDescent="0.2">
      <c r="A2190" s="26"/>
      <c r="B2190" s="27"/>
      <c r="C2190" s="28" t="s">
        <v>1930</v>
      </c>
      <c r="D2190" s="28"/>
      <c r="E2190" s="28"/>
      <c r="F2190" s="29">
        <v>201.47</v>
      </c>
    </row>
    <row r="2191" spans="1:6" outlineLevel="1" x14ac:dyDescent="0.2">
      <c r="A2191" s="26"/>
      <c r="B2191" s="27"/>
      <c r="C2191" s="28" t="s">
        <v>917</v>
      </c>
      <c r="D2191" s="28"/>
      <c r="E2191" s="28"/>
      <c r="F2191" s="29">
        <v>864.67</v>
      </c>
    </row>
    <row r="2192" spans="1:6" ht="33.75" customHeight="1" outlineLevel="1" x14ac:dyDescent="0.2">
      <c r="A2192" s="21">
        <v>112</v>
      </c>
      <c r="B2192" s="22" t="s">
        <v>1377</v>
      </c>
      <c r="C2192" s="23" t="s">
        <v>1591</v>
      </c>
      <c r="D2192" s="32">
        <v>3.5</v>
      </c>
      <c r="E2192" s="25">
        <v>496.96</v>
      </c>
      <c r="F2192" s="25">
        <v>14593.1</v>
      </c>
    </row>
    <row r="2193" spans="1:6" ht="33.75" customHeight="1" outlineLevel="1" x14ac:dyDescent="0.2">
      <c r="A2193" s="21">
        <v>113</v>
      </c>
      <c r="B2193" s="22" t="s">
        <v>1931</v>
      </c>
      <c r="C2193" s="23" t="s">
        <v>1932</v>
      </c>
      <c r="D2193" s="30">
        <v>0.04</v>
      </c>
      <c r="E2193" s="25">
        <v>227.63</v>
      </c>
      <c r="F2193" s="25">
        <v>395.28</v>
      </c>
    </row>
    <row r="2194" spans="1:6" outlineLevel="1" x14ac:dyDescent="0.2">
      <c r="A2194" s="26"/>
      <c r="B2194" s="27"/>
      <c r="C2194" s="28" t="s">
        <v>1933</v>
      </c>
      <c r="D2194" s="28"/>
      <c r="E2194" s="28"/>
      <c r="F2194" s="29">
        <v>400.82</v>
      </c>
    </row>
    <row r="2195" spans="1:6" outlineLevel="1" x14ac:dyDescent="0.2">
      <c r="A2195" s="26"/>
      <c r="B2195" s="27"/>
      <c r="C2195" s="28" t="s">
        <v>1934</v>
      </c>
      <c r="D2195" s="28"/>
      <c r="E2195" s="28"/>
      <c r="F2195" s="29">
        <v>227.92</v>
      </c>
    </row>
    <row r="2196" spans="1:6" outlineLevel="1" x14ac:dyDescent="0.2">
      <c r="A2196" s="26"/>
      <c r="B2196" s="27"/>
      <c r="C2196" s="28" t="s">
        <v>917</v>
      </c>
      <c r="D2196" s="28"/>
      <c r="E2196" s="28"/>
      <c r="F2196" s="29">
        <v>1024.02</v>
      </c>
    </row>
    <row r="2197" spans="1:6" ht="22.5" customHeight="1" outlineLevel="1" x14ac:dyDescent="0.2">
      <c r="A2197" s="21">
        <v>114</v>
      </c>
      <c r="B2197" s="22" t="s">
        <v>1377</v>
      </c>
      <c r="C2197" s="23" t="s">
        <v>1935</v>
      </c>
      <c r="D2197" s="31">
        <v>4</v>
      </c>
      <c r="E2197" s="25">
        <v>2355.4499999999998</v>
      </c>
      <c r="F2197" s="25">
        <v>79048.97</v>
      </c>
    </row>
    <row r="2198" spans="1:6" ht="11.4" outlineLevel="1" x14ac:dyDescent="0.2">
      <c r="A2198" s="443" t="s">
        <v>1936</v>
      </c>
      <c r="B2198" s="444"/>
      <c r="C2198" s="444"/>
      <c r="D2198" s="444"/>
      <c r="E2198" s="444"/>
      <c r="F2198" s="445"/>
    </row>
    <row r="2199" spans="1:6" ht="22.5" customHeight="1" outlineLevel="1" x14ac:dyDescent="0.2">
      <c r="A2199" s="21">
        <v>115</v>
      </c>
      <c r="B2199" s="22" t="s">
        <v>1622</v>
      </c>
      <c r="C2199" s="23" t="s">
        <v>1623</v>
      </c>
      <c r="D2199" s="30">
        <v>7.0000000000000007E-2</v>
      </c>
      <c r="E2199" s="25">
        <v>62.12</v>
      </c>
      <c r="F2199" s="25">
        <v>79.19</v>
      </c>
    </row>
    <row r="2200" spans="1:6" outlineLevel="1" x14ac:dyDescent="0.2">
      <c r="A2200" s="26"/>
      <c r="B2200" s="27"/>
      <c r="C2200" s="28" t="s">
        <v>1937</v>
      </c>
      <c r="D2200" s="28"/>
      <c r="E2200" s="28"/>
      <c r="F2200" s="29">
        <v>61.17</v>
      </c>
    </row>
    <row r="2201" spans="1:6" outlineLevel="1" x14ac:dyDescent="0.2">
      <c r="A2201" s="26"/>
      <c r="B2201" s="27"/>
      <c r="C2201" s="28" t="s">
        <v>1938</v>
      </c>
      <c r="D2201" s="28"/>
      <c r="E2201" s="28"/>
      <c r="F2201" s="29">
        <v>38.369999999999997</v>
      </c>
    </row>
    <row r="2202" spans="1:6" outlineLevel="1" x14ac:dyDescent="0.2">
      <c r="A2202" s="26"/>
      <c r="B2202" s="27"/>
      <c r="C2202" s="28" t="s">
        <v>917</v>
      </c>
      <c r="D2202" s="28"/>
      <c r="E2202" s="28"/>
      <c r="F2202" s="29">
        <v>178.73</v>
      </c>
    </row>
    <row r="2203" spans="1:6" ht="22.5" customHeight="1" outlineLevel="1" x14ac:dyDescent="0.2">
      <c r="A2203" s="21">
        <v>116</v>
      </c>
      <c r="B2203" s="22" t="s">
        <v>1377</v>
      </c>
      <c r="C2203" s="23" t="s">
        <v>1626</v>
      </c>
      <c r="D2203" s="30">
        <v>7.21</v>
      </c>
      <c r="E2203" s="25">
        <v>3.31</v>
      </c>
      <c r="F2203" s="25">
        <v>200.51</v>
      </c>
    </row>
    <row r="2204" spans="1:6" ht="22.5" customHeight="1" outlineLevel="1" x14ac:dyDescent="0.2">
      <c r="A2204" s="21">
        <v>117</v>
      </c>
      <c r="B2204" s="22" t="s">
        <v>1579</v>
      </c>
      <c r="C2204" s="23" t="s">
        <v>1580</v>
      </c>
      <c r="D2204" s="24">
        <v>3.5000000000000003E-2</v>
      </c>
      <c r="E2204" s="25">
        <v>10577.18</v>
      </c>
      <c r="F2204" s="25">
        <v>4882.04</v>
      </c>
    </row>
    <row r="2205" spans="1:6" outlineLevel="1" x14ac:dyDescent="0.2">
      <c r="A2205" s="26"/>
      <c r="B2205" s="27"/>
      <c r="C2205" s="28" t="s">
        <v>1927</v>
      </c>
      <c r="D2205" s="28"/>
      <c r="E2205" s="28"/>
      <c r="F2205" s="29">
        <v>466.12</v>
      </c>
    </row>
    <row r="2206" spans="1:6" outlineLevel="1" x14ac:dyDescent="0.2">
      <c r="A2206" s="26"/>
      <c r="B2206" s="27"/>
      <c r="C2206" s="28" t="s">
        <v>1928</v>
      </c>
      <c r="D2206" s="28"/>
      <c r="E2206" s="28"/>
      <c r="F2206" s="29">
        <v>265.05</v>
      </c>
    </row>
    <row r="2207" spans="1:6" outlineLevel="1" x14ac:dyDescent="0.2">
      <c r="A2207" s="26"/>
      <c r="B2207" s="27"/>
      <c r="C2207" s="28" t="s">
        <v>917</v>
      </c>
      <c r="D2207" s="28"/>
      <c r="E2207" s="28"/>
      <c r="F2207" s="29">
        <v>5613.21</v>
      </c>
    </row>
    <row r="2208" spans="1:6" ht="22.5" customHeight="1" outlineLevel="1" x14ac:dyDescent="0.2">
      <c r="A2208" s="21">
        <v>118</v>
      </c>
      <c r="B2208" s="22" t="s">
        <v>1583</v>
      </c>
      <c r="C2208" s="23" t="s">
        <v>1584</v>
      </c>
      <c r="D2208" s="30">
        <v>-6.51</v>
      </c>
      <c r="E2208" s="25">
        <v>17.82</v>
      </c>
      <c r="F2208" s="25">
        <v>-1815.53</v>
      </c>
    </row>
    <row r="2209" spans="1:6" ht="56.25" customHeight="1" outlineLevel="1" x14ac:dyDescent="0.2">
      <c r="A2209" s="21">
        <v>119</v>
      </c>
      <c r="B2209" s="22" t="s">
        <v>1585</v>
      </c>
      <c r="C2209" s="23" t="s">
        <v>1586</v>
      </c>
      <c r="D2209" s="30">
        <v>-6.44</v>
      </c>
      <c r="E2209" s="25">
        <v>37.799999999999997</v>
      </c>
      <c r="F2209" s="25">
        <v>-2604.7199999999998</v>
      </c>
    </row>
    <row r="2210" spans="1:6" ht="22.5" customHeight="1" outlineLevel="1" x14ac:dyDescent="0.2">
      <c r="A2210" s="21">
        <v>120</v>
      </c>
      <c r="B2210" s="22" t="s">
        <v>989</v>
      </c>
      <c r="C2210" s="23" t="s">
        <v>990</v>
      </c>
      <c r="D2210" s="32">
        <v>0.1</v>
      </c>
      <c r="E2210" s="25">
        <v>200</v>
      </c>
      <c r="F2210" s="25">
        <v>380.6</v>
      </c>
    </row>
    <row r="2211" spans="1:6" ht="22.5" customHeight="1" outlineLevel="1" x14ac:dyDescent="0.2">
      <c r="A2211" s="21">
        <v>121</v>
      </c>
      <c r="B2211" s="22" t="s">
        <v>1939</v>
      </c>
      <c r="C2211" s="23" t="s">
        <v>1940</v>
      </c>
      <c r="D2211" s="32">
        <v>0.7</v>
      </c>
      <c r="E2211" s="25">
        <v>77.41</v>
      </c>
      <c r="F2211" s="25">
        <v>809.55</v>
      </c>
    </row>
    <row r="2212" spans="1:6" ht="22.5" customHeight="1" outlineLevel="1" x14ac:dyDescent="0.2">
      <c r="A2212" s="21">
        <v>122</v>
      </c>
      <c r="B2212" s="22" t="s">
        <v>1587</v>
      </c>
      <c r="C2212" s="23" t="s">
        <v>1588</v>
      </c>
      <c r="D2212" s="24">
        <v>3.5000000000000003E-2</v>
      </c>
      <c r="E2212" s="25">
        <v>276.27999999999997</v>
      </c>
      <c r="F2212" s="25">
        <v>316.06</v>
      </c>
    </row>
    <row r="2213" spans="1:6" outlineLevel="1" x14ac:dyDescent="0.2">
      <c r="A2213" s="26"/>
      <c r="B2213" s="27"/>
      <c r="C2213" s="28" t="s">
        <v>1929</v>
      </c>
      <c r="D2213" s="28"/>
      <c r="E2213" s="28"/>
      <c r="F2213" s="29">
        <v>347.14</v>
      </c>
    </row>
    <row r="2214" spans="1:6" outlineLevel="1" x14ac:dyDescent="0.2">
      <c r="A2214" s="26"/>
      <c r="B2214" s="27"/>
      <c r="C2214" s="28" t="s">
        <v>1930</v>
      </c>
      <c r="D2214" s="28"/>
      <c r="E2214" s="28"/>
      <c r="F2214" s="29">
        <v>201.47</v>
      </c>
    </row>
    <row r="2215" spans="1:6" outlineLevel="1" x14ac:dyDescent="0.2">
      <c r="A2215" s="26"/>
      <c r="B2215" s="27"/>
      <c r="C2215" s="28" t="s">
        <v>917</v>
      </c>
      <c r="D2215" s="28"/>
      <c r="E2215" s="28"/>
      <c r="F2215" s="29">
        <v>864.67</v>
      </c>
    </row>
    <row r="2216" spans="1:6" ht="33.75" customHeight="1" outlineLevel="1" x14ac:dyDescent="0.2">
      <c r="A2216" s="21">
        <v>123</v>
      </c>
      <c r="B2216" s="22" t="s">
        <v>1377</v>
      </c>
      <c r="C2216" s="23" t="s">
        <v>1591</v>
      </c>
      <c r="D2216" s="32">
        <v>3.5</v>
      </c>
      <c r="E2216" s="25">
        <v>496.96</v>
      </c>
      <c r="F2216" s="25">
        <v>14593.1</v>
      </c>
    </row>
    <row r="2217" spans="1:6" ht="22.5" customHeight="1" outlineLevel="1" x14ac:dyDescent="0.2">
      <c r="A2217" s="21">
        <v>124</v>
      </c>
      <c r="B2217" s="22" t="s">
        <v>1941</v>
      </c>
      <c r="C2217" s="23" t="s">
        <v>1942</v>
      </c>
      <c r="D2217" s="24">
        <v>1.4710000000000001</v>
      </c>
      <c r="E2217" s="25">
        <v>167.6</v>
      </c>
      <c r="F2217" s="25">
        <v>10816.73</v>
      </c>
    </row>
    <row r="2218" spans="1:6" outlineLevel="1" x14ac:dyDescent="0.2">
      <c r="A2218" s="26"/>
      <c r="B2218" s="27"/>
      <c r="C2218" s="28" t="s">
        <v>1943</v>
      </c>
      <c r="D2218" s="28"/>
      <c r="E2218" s="28"/>
      <c r="F2218" s="29">
        <v>9086.15</v>
      </c>
    </row>
    <row r="2219" spans="1:6" outlineLevel="1" x14ac:dyDescent="0.2">
      <c r="A2219" s="26"/>
      <c r="B2219" s="27"/>
      <c r="C2219" s="28" t="s">
        <v>1944</v>
      </c>
      <c r="D2219" s="28"/>
      <c r="E2219" s="28"/>
      <c r="F2219" s="29">
        <v>5273.21</v>
      </c>
    </row>
    <row r="2220" spans="1:6" outlineLevel="1" x14ac:dyDescent="0.2">
      <c r="A2220" s="26"/>
      <c r="B2220" s="27"/>
      <c r="C2220" s="28" t="s">
        <v>917</v>
      </c>
      <c r="D2220" s="28"/>
      <c r="E2220" s="28"/>
      <c r="F2220" s="29">
        <v>25176.09</v>
      </c>
    </row>
    <row r="2221" spans="1:6" ht="22.5" customHeight="1" outlineLevel="1" x14ac:dyDescent="0.2">
      <c r="A2221" s="21">
        <v>125</v>
      </c>
      <c r="B2221" s="22" t="s">
        <v>1945</v>
      </c>
      <c r="C2221" s="23" t="s">
        <v>1946</v>
      </c>
      <c r="D2221" s="24">
        <v>148.571</v>
      </c>
      <c r="E2221" s="25">
        <v>20.5</v>
      </c>
      <c r="F2221" s="25">
        <v>14923.96</v>
      </c>
    </row>
    <row r="2222" spans="1:6" ht="22.5" customHeight="1" outlineLevel="1" x14ac:dyDescent="0.2">
      <c r="A2222" s="21">
        <v>126</v>
      </c>
      <c r="B2222" s="22" t="s">
        <v>1947</v>
      </c>
      <c r="C2222" s="23" t="s">
        <v>1948</v>
      </c>
      <c r="D2222" s="30">
        <v>0.22</v>
      </c>
      <c r="E2222" s="25">
        <v>63</v>
      </c>
      <c r="F2222" s="25">
        <v>169.37</v>
      </c>
    </row>
    <row r="2223" spans="1:6" ht="22.5" customHeight="1" outlineLevel="1" x14ac:dyDescent="0.2">
      <c r="A2223" s="21">
        <v>127</v>
      </c>
      <c r="B2223" s="22" t="s">
        <v>1949</v>
      </c>
      <c r="C2223" s="23" t="s">
        <v>1950</v>
      </c>
      <c r="D2223" s="30">
        <v>0.44</v>
      </c>
      <c r="E2223" s="25">
        <v>128</v>
      </c>
      <c r="F2223" s="25">
        <v>683.16</v>
      </c>
    </row>
    <row r="2224" spans="1:6" ht="22.5" customHeight="1" outlineLevel="1" x14ac:dyDescent="0.2">
      <c r="A2224" s="21">
        <v>128</v>
      </c>
      <c r="B2224" s="22" t="s">
        <v>1951</v>
      </c>
      <c r="C2224" s="23" t="s">
        <v>1952</v>
      </c>
      <c r="D2224" s="30">
        <v>0.99</v>
      </c>
      <c r="E2224" s="25">
        <v>128</v>
      </c>
      <c r="F2224" s="25">
        <v>1646.09</v>
      </c>
    </row>
    <row r="2225" spans="1:6" ht="22.5" customHeight="1" outlineLevel="1" x14ac:dyDescent="0.2">
      <c r="A2225" s="21">
        <v>129</v>
      </c>
      <c r="B2225" s="22" t="s">
        <v>1622</v>
      </c>
      <c r="C2225" s="23" t="s">
        <v>1623</v>
      </c>
      <c r="D2225" s="24">
        <v>1.4710000000000001</v>
      </c>
      <c r="E2225" s="25">
        <v>62.12</v>
      </c>
      <c r="F2225" s="25">
        <v>1664.04</v>
      </c>
    </row>
    <row r="2226" spans="1:6" outlineLevel="1" x14ac:dyDescent="0.2">
      <c r="A2226" s="26"/>
      <c r="B2226" s="27"/>
      <c r="C2226" s="28" t="s">
        <v>1953</v>
      </c>
      <c r="D2226" s="28"/>
      <c r="E2226" s="28"/>
      <c r="F2226" s="29">
        <v>1285.26</v>
      </c>
    </row>
    <row r="2227" spans="1:6" outlineLevel="1" x14ac:dyDescent="0.2">
      <c r="A2227" s="26"/>
      <c r="B2227" s="27"/>
      <c r="C2227" s="28" t="s">
        <v>1954</v>
      </c>
      <c r="D2227" s="28"/>
      <c r="E2227" s="28"/>
      <c r="F2227" s="29">
        <v>806.21</v>
      </c>
    </row>
    <row r="2228" spans="1:6" outlineLevel="1" x14ac:dyDescent="0.2">
      <c r="A2228" s="26"/>
      <c r="B2228" s="27"/>
      <c r="C2228" s="28" t="s">
        <v>917</v>
      </c>
      <c r="D2228" s="28"/>
      <c r="E2228" s="28"/>
      <c r="F2228" s="29">
        <v>3755.51</v>
      </c>
    </row>
    <row r="2229" spans="1:6" ht="22.5" customHeight="1" outlineLevel="1" x14ac:dyDescent="0.2">
      <c r="A2229" s="21">
        <v>130</v>
      </c>
      <c r="B2229" s="22" t="s">
        <v>1377</v>
      </c>
      <c r="C2229" s="23" t="s">
        <v>1626</v>
      </c>
      <c r="D2229" s="24">
        <v>151.51300000000001</v>
      </c>
      <c r="E2229" s="25">
        <v>3.31</v>
      </c>
      <c r="F2229" s="25">
        <v>4213.63</v>
      </c>
    </row>
    <row r="2230" spans="1:6" ht="11.25" customHeight="1" outlineLevel="1" x14ac:dyDescent="0.2">
      <c r="A2230" s="435" t="s">
        <v>1007</v>
      </c>
      <c r="B2230" s="436"/>
      <c r="C2230" s="436"/>
      <c r="D2230" s="436"/>
      <c r="E2230" s="437"/>
      <c r="F2230" s="36">
        <v>283330.62</v>
      </c>
    </row>
    <row r="2231" spans="1:6" outlineLevel="1" x14ac:dyDescent="0.2">
      <c r="A2231" s="435" t="s">
        <v>1008</v>
      </c>
      <c r="B2231" s="436"/>
      <c r="C2231" s="436"/>
      <c r="D2231" s="436"/>
      <c r="E2231" s="437"/>
      <c r="F2231" s="36">
        <v>51123.43</v>
      </c>
    </row>
    <row r="2232" spans="1:6" outlineLevel="1" x14ac:dyDescent="0.2">
      <c r="A2232" s="435" t="s">
        <v>1009</v>
      </c>
      <c r="B2232" s="436"/>
      <c r="C2232" s="436"/>
      <c r="D2232" s="436"/>
      <c r="E2232" s="437"/>
      <c r="F2232" s="36">
        <v>29816.21</v>
      </c>
    </row>
    <row r="2233" spans="1:6" ht="11.25" customHeight="1" outlineLevel="1" x14ac:dyDescent="0.2">
      <c r="A2233" s="435" t="s">
        <v>1955</v>
      </c>
      <c r="B2233" s="436"/>
      <c r="C2233" s="436"/>
      <c r="D2233" s="436"/>
      <c r="E2233" s="437"/>
      <c r="F2233" s="36">
        <v>364270.26</v>
      </c>
    </row>
    <row r="2234" spans="1:6" ht="12.75" customHeight="1" outlineLevel="1" x14ac:dyDescent="0.2">
      <c r="A2234" s="432" t="s">
        <v>1956</v>
      </c>
      <c r="B2234" s="433"/>
      <c r="C2234" s="433"/>
      <c r="D2234" s="433"/>
      <c r="E2234" s="433"/>
      <c r="F2234" s="434"/>
    </row>
    <row r="2235" spans="1:6" ht="33.75" customHeight="1" outlineLevel="1" x14ac:dyDescent="0.2">
      <c r="A2235" s="21">
        <v>131</v>
      </c>
      <c r="B2235" s="22" t="s">
        <v>1957</v>
      </c>
      <c r="C2235" s="23" t="s">
        <v>1958</v>
      </c>
      <c r="D2235" s="24">
        <v>5.3999999999999999E-2</v>
      </c>
      <c r="E2235" s="25">
        <v>70675.48</v>
      </c>
      <c r="F2235" s="25">
        <v>24506.15</v>
      </c>
    </row>
    <row r="2236" spans="1:6" outlineLevel="1" x14ac:dyDescent="0.2">
      <c r="A2236" s="26"/>
      <c r="B2236" s="27"/>
      <c r="C2236" s="28" t="s">
        <v>1959</v>
      </c>
      <c r="D2236" s="28"/>
      <c r="E2236" s="28"/>
      <c r="F2236" s="29">
        <v>1435.6</v>
      </c>
    </row>
    <row r="2237" spans="1:6" outlineLevel="1" x14ac:dyDescent="0.2">
      <c r="A2237" s="26"/>
      <c r="B2237" s="27"/>
      <c r="C2237" s="28" t="s">
        <v>1960</v>
      </c>
      <c r="D2237" s="28"/>
      <c r="E2237" s="28"/>
      <c r="F2237" s="29">
        <v>731.09</v>
      </c>
    </row>
    <row r="2238" spans="1:6" outlineLevel="1" x14ac:dyDescent="0.2">
      <c r="A2238" s="26"/>
      <c r="B2238" s="27"/>
      <c r="C2238" s="28" t="s">
        <v>917</v>
      </c>
      <c r="D2238" s="28"/>
      <c r="E2238" s="28"/>
      <c r="F2238" s="29">
        <v>26672.84</v>
      </c>
    </row>
    <row r="2239" spans="1:6" ht="22.5" customHeight="1" outlineLevel="1" x14ac:dyDescent="0.2">
      <c r="A2239" s="21">
        <v>132</v>
      </c>
      <c r="B2239" s="22" t="s">
        <v>1377</v>
      </c>
      <c r="C2239" s="23" t="s">
        <v>1961</v>
      </c>
      <c r="D2239" s="31">
        <v>3</v>
      </c>
      <c r="E2239" s="25">
        <v>434.83</v>
      </c>
      <c r="F2239" s="25">
        <v>10944.69</v>
      </c>
    </row>
    <row r="2240" spans="1:6" ht="22.5" customHeight="1" outlineLevel="1" x14ac:dyDescent="0.2">
      <c r="A2240" s="21">
        <v>133</v>
      </c>
      <c r="B2240" s="22" t="s">
        <v>1962</v>
      </c>
      <c r="C2240" s="23" t="s">
        <v>1963</v>
      </c>
      <c r="D2240" s="31">
        <v>5</v>
      </c>
      <c r="E2240" s="25">
        <v>18.36</v>
      </c>
      <c r="F2240" s="25">
        <v>3290.58</v>
      </c>
    </row>
    <row r="2241" spans="1:6" outlineLevel="1" x14ac:dyDescent="0.2">
      <c r="A2241" s="26"/>
      <c r="B2241" s="27"/>
      <c r="C2241" s="28" t="s">
        <v>1964</v>
      </c>
      <c r="D2241" s="28"/>
      <c r="E2241" s="28"/>
      <c r="F2241" s="29">
        <v>2966.17</v>
      </c>
    </row>
    <row r="2242" spans="1:6" outlineLevel="1" x14ac:dyDescent="0.2">
      <c r="A2242" s="26"/>
      <c r="B2242" s="27"/>
      <c r="C2242" s="28" t="s">
        <v>1965</v>
      </c>
      <c r="D2242" s="28"/>
      <c r="E2242" s="28"/>
      <c r="F2242" s="29">
        <v>1559.53</v>
      </c>
    </row>
    <row r="2243" spans="1:6" outlineLevel="1" x14ac:dyDescent="0.2">
      <c r="A2243" s="26"/>
      <c r="B2243" s="27"/>
      <c r="C2243" s="28" t="s">
        <v>917</v>
      </c>
      <c r="D2243" s="28"/>
      <c r="E2243" s="28"/>
      <c r="F2243" s="29">
        <v>7816.28</v>
      </c>
    </row>
    <row r="2244" spans="1:6" ht="22.5" customHeight="1" outlineLevel="1" x14ac:dyDescent="0.2">
      <c r="A2244" s="21">
        <v>134</v>
      </c>
      <c r="B2244" s="22" t="s">
        <v>1377</v>
      </c>
      <c r="C2244" s="23" t="s">
        <v>1966</v>
      </c>
      <c r="D2244" s="31">
        <v>5</v>
      </c>
      <c r="E2244" s="25">
        <v>919.05</v>
      </c>
      <c r="F2244" s="25">
        <v>38554.1</v>
      </c>
    </row>
    <row r="2245" spans="1:6" ht="11.25" customHeight="1" outlineLevel="1" x14ac:dyDescent="0.2">
      <c r="A2245" s="435" t="s">
        <v>1007</v>
      </c>
      <c r="B2245" s="436"/>
      <c r="C2245" s="436"/>
      <c r="D2245" s="436"/>
      <c r="E2245" s="437"/>
      <c r="F2245" s="36">
        <v>77295.520000000004</v>
      </c>
    </row>
    <row r="2246" spans="1:6" outlineLevel="1" x14ac:dyDescent="0.2">
      <c r="A2246" s="435" t="s">
        <v>1008</v>
      </c>
      <c r="B2246" s="436"/>
      <c r="C2246" s="436"/>
      <c r="D2246" s="436"/>
      <c r="E2246" s="437"/>
      <c r="F2246" s="36">
        <v>4401.7700000000004</v>
      </c>
    </row>
    <row r="2247" spans="1:6" outlineLevel="1" x14ac:dyDescent="0.2">
      <c r="A2247" s="435" t="s">
        <v>1009</v>
      </c>
      <c r="B2247" s="436"/>
      <c r="C2247" s="436"/>
      <c r="D2247" s="436"/>
      <c r="E2247" s="437"/>
      <c r="F2247" s="36">
        <v>2290.62</v>
      </c>
    </row>
    <row r="2248" spans="1:6" ht="11.25" customHeight="1" outlineLevel="1" x14ac:dyDescent="0.2">
      <c r="A2248" s="435" t="s">
        <v>1967</v>
      </c>
      <c r="B2248" s="436"/>
      <c r="C2248" s="436"/>
      <c r="D2248" s="436"/>
      <c r="E2248" s="437"/>
      <c r="F2248" s="36">
        <v>83987.91</v>
      </c>
    </row>
    <row r="2249" spans="1:6" ht="12.75" customHeight="1" outlineLevel="1" x14ac:dyDescent="0.2">
      <c r="A2249" s="432" t="s">
        <v>1968</v>
      </c>
      <c r="B2249" s="433"/>
      <c r="C2249" s="433"/>
      <c r="D2249" s="433"/>
      <c r="E2249" s="433"/>
      <c r="F2249" s="434"/>
    </row>
    <row r="2250" spans="1:6" ht="33.75" customHeight="1" outlineLevel="1" x14ac:dyDescent="0.2">
      <c r="A2250" s="21">
        <v>135</v>
      </c>
      <c r="B2250" s="22" t="s">
        <v>1679</v>
      </c>
      <c r="C2250" s="23" t="s">
        <v>1680</v>
      </c>
      <c r="D2250" s="30">
        <v>7.0000000000000007E-2</v>
      </c>
      <c r="E2250" s="25">
        <v>2341.6799999999998</v>
      </c>
      <c r="F2250" s="25">
        <v>6776</v>
      </c>
    </row>
    <row r="2251" spans="1:6" outlineLevel="1" x14ac:dyDescent="0.2">
      <c r="A2251" s="26"/>
      <c r="B2251" s="27"/>
      <c r="C2251" s="28" t="s">
        <v>1969</v>
      </c>
      <c r="D2251" s="28"/>
      <c r="E2251" s="28"/>
      <c r="F2251" s="29">
        <v>8021.07</v>
      </c>
    </row>
    <row r="2252" spans="1:6" outlineLevel="1" x14ac:dyDescent="0.2">
      <c r="A2252" s="26"/>
      <c r="B2252" s="27"/>
      <c r="C2252" s="28" t="s">
        <v>1970</v>
      </c>
      <c r="D2252" s="28"/>
      <c r="E2252" s="28"/>
      <c r="F2252" s="29">
        <v>4772.87</v>
      </c>
    </row>
    <row r="2253" spans="1:6" outlineLevel="1" x14ac:dyDescent="0.2">
      <c r="A2253" s="26"/>
      <c r="B2253" s="27"/>
      <c r="C2253" s="28" t="s">
        <v>917</v>
      </c>
      <c r="D2253" s="28"/>
      <c r="E2253" s="28"/>
      <c r="F2253" s="29">
        <v>19569.939999999999</v>
      </c>
    </row>
    <row r="2254" spans="1:6" ht="22.5" customHeight="1" outlineLevel="1" x14ac:dyDescent="0.2">
      <c r="A2254" s="21">
        <v>136</v>
      </c>
      <c r="B2254" s="22" t="s">
        <v>1683</v>
      </c>
      <c r="C2254" s="23" t="s">
        <v>1684</v>
      </c>
      <c r="D2254" s="31">
        <v>7</v>
      </c>
      <c r="E2254" s="25">
        <v>330.65</v>
      </c>
      <c r="F2254" s="25">
        <v>24534.23</v>
      </c>
    </row>
    <row r="2255" spans="1:6" ht="11.25" customHeight="1" outlineLevel="1" x14ac:dyDescent="0.2">
      <c r="A2255" s="435" t="s">
        <v>1007</v>
      </c>
      <c r="B2255" s="436"/>
      <c r="C2255" s="436"/>
      <c r="D2255" s="436"/>
      <c r="E2255" s="437"/>
      <c r="F2255" s="36">
        <v>31310.23</v>
      </c>
    </row>
    <row r="2256" spans="1:6" outlineLevel="1" x14ac:dyDescent="0.2">
      <c r="A2256" s="435" t="s">
        <v>1008</v>
      </c>
      <c r="B2256" s="436"/>
      <c r="C2256" s="436"/>
      <c r="D2256" s="436"/>
      <c r="E2256" s="437"/>
      <c r="F2256" s="36">
        <v>8021.07</v>
      </c>
    </row>
    <row r="2257" spans="1:6" outlineLevel="1" x14ac:dyDescent="0.2">
      <c r="A2257" s="435" t="s">
        <v>1009</v>
      </c>
      <c r="B2257" s="436"/>
      <c r="C2257" s="436"/>
      <c r="D2257" s="436"/>
      <c r="E2257" s="437"/>
      <c r="F2257" s="36">
        <v>4772.87</v>
      </c>
    </row>
    <row r="2258" spans="1:6" ht="11.25" customHeight="1" outlineLevel="1" x14ac:dyDescent="0.2">
      <c r="A2258" s="435" t="s">
        <v>1971</v>
      </c>
      <c r="B2258" s="436"/>
      <c r="C2258" s="436"/>
      <c r="D2258" s="436"/>
      <c r="E2258" s="437"/>
      <c r="F2258" s="36">
        <v>44104.17</v>
      </c>
    </row>
    <row r="2259" spans="1:6" ht="12.75" customHeight="1" outlineLevel="1" x14ac:dyDescent="0.2">
      <c r="A2259" s="432" t="s">
        <v>1972</v>
      </c>
      <c r="B2259" s="433"/>
      <c r="C2259" s="433"/>
      <c r="D2259" s="433"/>
      <c r="E2259" s="433"/>
      <c r="F2259" s="434"/>
    </row>
    <row r="2260" spans="1:6" ht="33.75" customHeight="1" outlineLevel="1" x14ac:dyDescent="0.2">
      <c r="A2260" s="21">
        <v>137</v>
      </c>
      <c r="B2260" s="22" t="s">
        <v>1973</v>
      </c>
      <c r="C2260" s="23" t="s">
        <v>1974</v>
      </c>
      <c r="D2260" s="30">
        <v>0.18</v>
      </c>
      <c r="E2260" s="25">
        <v>3492.06</v>
      </c>
      <c r="F2260" s="25">
        <v>26042.080000000002</v>
      </c>
    </row>
    <row r="2261" spans="1:6" outlineLevel="1" x14ac:dyDescent="0.2">
      <c r="A2261" s="26"/>
      <c r="B2261" s="27"/>
      <c r="C2261" s="28" t="s">
        <v>1975</v>
      </c>
      <c r="D2261" s="28"/>
      <c r="E2261" s="28"/>
      <c r="F2261" s="29">
        <v>30801.08</v>
      </c>
    </row>
    <row r="2262" spans="1:6" outlineLevel="1" x14ac:dyDescent="0.2">
      <c r="A2262" s="26"/>
      <c r="B2262" s="27"/>
      <c r="C2262" s="28" t="s">
        <v>1976</v>
      </c>
      <c r="D2262" s="28"/>
      <c r="E2262" s="28"/>
      <c r="F2262" s="29">
        <v>18327.919999999998</v>
      </c>
    </row>
    <row r="2263" spans="1:6" outlineLevel="1" x14ac:dyDescent="0.2">
      <c r="A2263" s="26"/>
      <c r="B2263" s="27"/>
      <c r="C2263" s="28" t="s">
        <v>917</v>
      </c>
      <c r="D2263" s="28"/>
      <c r="E2263" s="28"/>
      <c r="F2263" s="29">
        <v>75171.08</v>
      </c>
    </row>
    <row r="2264" spans="1:6" ht="33.75" customHeight="1" outlineLevel="1" x14ac:dyDescent="0.2">
      <c r="A2264" s="21">
        <v>138</v>
      </c>
      <c r="B2264" s="22" t="s">
        <v>1377</v>
      </c>
      <c r="C2264" s="23" t="s">
        <v>1977</v>
      </c>
      <c r="D2264" s="31">
        <v>1</v>
      </c>
      <c r="E2264" s="25">
        <v>1221.68</v>
      </c>
      <c r="F2264" s="25">
        <v>10249.870000000001</v>
      </c>
    </row>
    <row r="2265" spans="1:6" ht="33.75" customHeight="1" outlineLevel="1" x14ac:dyDescent="0.2">
      <c r="A2265" s="21">
        <v>139</v>
      </c>
      <c r="B2265" s="22" t="s">
        <v>1377</v>
      </c>
      <c r="C2265" s="23" t="s">
        <v>1978</v>
      </c>
      <c r="D2265" s="31">
        <v>4</v>
      </c>
      <c r="E2265" s="25">
        <v>2277.6999999999998</v>
      </c>
      <c r="F2265" s="25">
        <v>76439.7</v>
      </c>
    </row>
    <row r="2266" spans="1:6" ht="33.75" customHeight="1" outlineLevel="1" x14ac:dyDescent="0.2">
      <c r="A2266" s="21">
        <v>140</v>
      </c>
      <c r="B2266" s="22" t="s">
        <v>1377</v>
      </c>
      <c r="C2266" s="23" t="s">
        <v>1979</v>
      </c>
      <c r="D2266" s="31">
        <v>1</v>
      </c>
      <c r="E2266" s="25">
        <v>2350.1799999999998</v>
      </c>
      <c r="F2266" s="25">
        <v>19717.990000000002</v>
      </c>
    </row>
    <row r="2267" spans="1:6" ht="33.75" customHeight="1" outlineLevel="1" x14ac:dyDescent="0.2">
      <c r="A2267" s="21">
        <v>141</v>
      </c>
      <c r="B2267" s="22" t="s">
        <v>1377</v>
      </c>
      <c r="C2267" s="23" t="s">
        <v>1980</v>
      </c>
      <c r="D2267" s="31">
        <v>10</v>
      </c>
      <c r="E2267" s="25">
        <v>2919.6</v>
      </c>
      <c r="F2267" s="25">
        <v>244954.29</v>
      </c>
    </row>
    <row r="2268" spans="1:6" ht="33.75" customHeight="1" outlineLevel="1" x14ac:dyDescent="0.2">
      <c r="A2268" s="21">
        <v>142</v>
      </c>
      <c r="B2268" s="22" t="s">
        <v>1377</v>
      </c>
      <c r="C2268" s="23" t="s">
        <v>1981</v>
      </c>
      <c r="D2268" s="31">
        <v>2</v>
      </c>
      <c r="E2268" s="25">
        <v>3416.55</v>
      </c>
      <c r="F2268" s="25">
        <v>57329.77</v>
      </c>
    </row>
    <row r="2269" spans="1:6" ht="11.25" customHeight="1" outlineLevel="1" x14ac:dyDescent="0.2">
      <c r="A2269" s="435" t="s">
        <v>1007</v>
      </c>
      <c r="B2269" s="436"/>
      <c r="C2269" s="436"/>
      <c r="D2269" s="436"/>
      <c r="E2269" s="437"/>
      <c r="F2269" s="36">
        <v>434733.7</v>
      </c>
    </row>
    <row r="2270" spans="1:6" outlineLevel="1" x14ac:dyDescent="0.2">
      <c r="A2270" s="435" t="s">
        <v>1008</v>
      </c>
      <c r="B2270" s="436"/>
      <c r="C2270" s="436"/>
      <c r="D2270" s="436"/>
      <c r="E2270" s="437"/>
      <c r="F2270" s="36">
        <v>30801.08</v>
      </c>
    </row>
    <row r="2271" spans="1:6" outlineLevel="1" x14ac:dyDescent="0.2">
      <c r="A2271" s="435" t="s">
        <v>1009</v>
      </c>
      <c r="B2271" s="436"/>
      <c r="C2271" s="436"/>
      <c r="D2271" s="436"/>
      <c r="E2271" s="437"/>
      <c r="F2271" s="36">
        <v>18327.919999999998</v>
      </c>
    </row>
    <row r="2272" spans="1:6" ht="11.25" customHeight="1" outlineLevel="1" x14ac:dyDescent="0.2">
      <c r="A2272" s="435" t="s">
        <v>1982</v>
      </c>
      <c r="B2272" s="436"/>
      <c r="C2272" s="436"/>
      <c r="D2272" s="436"/>
      <c r="E2272" s="437"/>
      <c r="F2272" s="36">
        <v>483862.7</v>
      </c>
    </row>
    <row r="2273" spans="1:6" ht="12.75" customHeight="1" outlineLevel="1" x14ac:dyDescent="0.2">
      <c r="A2273" s="432" t="s">
        <v>1983</v>
      </c>
      <c r="B2273" s="433"/>
      <c r="C2273" s="433"/>
      <c r="D2273" s="433"/>
      <c r="E2273" s="433"/>
      <c r="F2273" s="434"/>
    </row>
    <row r="2274" spans="1:6" ht="12" customHeight="1" outlineLevel="1" x14ac:dyDescent="0.2">
      <c r="A2274" s="443" t="s">
        <v>1984</v>
      </c>
      <c r="B2274" s="444"/>
      <c r="C2274" s="444"/>
      <c r="D2274" s="444"/>
      <c r="E2274" s="444"/>
      <c r="F2274" s="445"/>
    </row>
    <row r="2275" spans="1:6" ht="33.75" customHeight="1" outlineLevel="1" x14ac:dyDescent="0.2">
      <c r="A2275" s="21">
        <v>143</v>
      </c>
      <c r="B2275" s="22" t="s">
        <v>1985</v>
      </c>
      <c r="C2275" s="23" t="s">
        <v>1986</v>
      </c>
      <c r="D2275" s="24">
        <v>3.3479999999999999</v>
      </c>
      <c r="E2275" s="25">
        <v>3018.82</v>
      </c>
      <c r="F2275" s="25">
        <v>266898.07</v>
      </c>
    </row>
    <row r="2276" spans="1:6" outlineLevel="1" x14ac:dyDescent="0.2">
      <c r="A2276" s="26"/>
      <c r="B2276" s="27"/>
      <c r="C2276" s="28" t="s">
        <v>1987</v>
      </c>
      <c r="D2276" s="28"/>
      <c r="E2276" s="28"/>
      <c r="F2276" s="29">
        <v>224706.54</v>
      </c>
    </row>
    <row r="2277" spans="1:6" outlineLevel="1" x14ac:dyDescent="0.2">
      <c r="A2277" s="26"/>
      <c r="B2277" s="27"/>
      <c r="C2277" s="28" t="s">
        <v>1988</v>
      </c>
      <c r="D2277" s="28"/>
      <c r="E2277" s="28"/>
      <c r="F2277" s="29">
        <v>110106.2</v>
      </c>
    </row>
    <row r="2278" spans="1:6" outlineLevel="1" x14ac:dyDescent="0.2">
      <c r="A2278" s="26"/>
      <c r="B2278" s="27"/>
      <c r="C2278" s="28" t="s">
        <v>917</v>
      </c>
      <c r="D2278" s="28"/>
      <c r="E2278" s="28"/>
      <c r="F2278" s="29">
        <v>601710.81000000006</v>
      </c>
    </row>
    <row r="2279" spans="1:6" ht="33.75" customHeight="1" outlineLevel="1" x14ac:dyDescent="0.2">
      <c r="A2279" s="21">
        <v>144</v>
      </c>
      <c r="B2279" s="22" t="s">
        <v>1989</v>
      </c>
      <c r="C2279" s="23" t="s">
        <v>1990</v>
      </c>
      <c r="D2279" s="24">
        <v>13.714</v>
      </c>
      <c r="E2279" s="25">
        <v>63.36</v>
      </c>
      <c r="F2279" s="25">
        <v>38659.25</v>
      </c>
    </row>
    <row r="2280" spans="1:6" outlineLevel="1" x14ac:dyDescent="0.2">
      <c r="A2280" s="26"/>
      <c r="B2280" s="27"/>
      <c r="C2280" s="28" t="s">
        <v>1991</v>
      </c>
      <c r="D2280" s="28"/>
      <c r="E2280" s="28"/>
      <c r="F2280" s="29">
        <v>38513.4</v>
      </c>
    </row>
    <row r="2281" spans="1:6" outlineLevel="1" x14ac:dyDescent="0.2">
      <c r="A2281" s="26"/>
      <c r="B2281" s="27"/>
      <c r="C2281" s="28" t="s">
        <v>1992</v>
      </c>
      <c r="D2281" s="28"/>
      <c r="E2281" s="28"/>
      <c r="F2281" s="29">
        <v>18871.57</v>
      </c>
    </row>
    <row r="2282" spans="1:6" outlineLevel="1" x14ac:dyDescent="0.2">
      <c r="A2282" s="26"/>
      <c r="B2282" s="27"/>
      <c r="C2282" s="28" t="s">
        <v>917</v>
      </c>
      <c r="D2282" s="28"/>
      <c r="E2282" s="28"/>
      <c r="F2282" s="29">
        <v>96044.22</v>
      </c>
    </row>
    <row r="2283" spans="1:6" ht="22.5" customHeight="1" outlineLevel="1" x14ac:dyDescent="0.2">
      <c r="A2283" s="21">
        <v>145</v>
      </c>
      <c r="B2283" s="22" t="s">
        <v>1549</v>
      </c>
      <c r="C2283" s="23" t="s">
        <v>1550</v>
      </c>
      <c r="D2283" s="24">
        <v>141.25399999999999</v>
      </c>
      <c r="E2283" s="25">
        <v>21.77</v>
      </c>
      <c r="F2283" s="25">
        <v>28075.66</v>
      </c>
    </row>
    <row r="2284" spans="1:6" ht="22.5" customHeight="1" outlineLevel="1" x14ac:dyDescent="0.2">
      <c r="A2284" s="21">
        <v>146</v>
      </c>
      <c r="B2284" s="22" t="s">
        <v>1993</v>
      </c>
      <c r="C2284" s="23" t="s">
        <v>1994</v>
      </c>
      <c r="D2284" s="24">
        <v>13.714</v>
      </c>
      <c r="E2284" s="25">
        <v>409</v>
      </c>
      <c r="F2284" s="25">
        <v>111578.39</v>
      </c>
    </row>
    <row r="2285" spans="1:6" outlineLevel="1" x14ac:dyDescent="0.2">
      <c r="A2285" s="26"/>
      <c r="B2285" s="27"/>
      <c r="C2285" s="28" t="s">
        <v>1995</v>
      </c>
      <c r="D2285" s="28"/>
      <c r="E2285" s="28"/>
      <c r="F2285" s="29">
        <v>89037.03</v>
      </c>
    </row>
    <row r="2286" spans="1:6" outlineLevel="1" x14ac:dyDescent="0.2">
      <c r="A2286" s="26"/>
      <c r="B2286" s="27"/>
      <c r="C2286" s="28" t="s">
        <v>1996</v>
      </c>
      <c r="D2286" s="28"/>
      <c r="E2286" s="28"/>
      <c r="F2286" s="29">
        <v>43628.14</v>
      </c>
    </row>
    <row r="2287" spans="1:6" outlineLevel="1" x14ac:dyDescent="0.2">
      <c r="A2287" s="26"/>
      <c r="B2287" s="27"/>
      <c r="C2287" s="28" t="s">
        <v>917</v>
      </c>
      <c r="D2287" s="28"/>
      <c r="E2287" s="28"/>
      <c r="F2287" s="29">
        <v>244243.56</v>
      </c>
    </row>
    <row r="2288" spans="1:6" ht="33.75" customHeight="1" outlineLevel="1" x14ac:dyDescent="0.2">
      <c r="A2288" s="21">
        <v>147</v>
      </c>
      <c r="B2288" s="22" t="s">
        <v>1699</v>
      </c>
      <c r="C2288" s="23" t="s">
        <v>1700</v>
      </c>
      <c r="D2288" s="24">
        <v>4.5439999999999996</v>
      </c>
      <c r="E2288" s="25">
        <v>528.76</v>
      </c>
      <c r="F2288" s="25">
        <v>86244.07</v>
      </c>
    </row>
    <row r="2289" spans="1:6" outlineLevel="1" x14ac:dyDescent="0.2">
      <c r="A2289" s="26"/>
      <c r="B2289" s="27"/>
      <c r="C2289" s="28" t="s">
        <v>1997</v>
      </c>
      <c r="D2289" s="28"/>
      <c r="E2289" s="28"/>
      <c r="F2289" s="29">
        <v>82606.38</v>
      </c>
    </row>
    <row r="2290" spans="1:6" outlineLevel="1" x14ac:dyDescent="0.2">
      <c r="A2290" s="26"/>
      <c r="B2290" s="27"/>
      <c r="C2290" s="28" t="s">
        <v>1998</v>
      </c>
      <c r="D2290" s="28"/>
      <c r="E2290" s="28"/>
      <c r="F2290" s="29">
        <v>40477.129999999997</v>
      </c>
    </row>
    <row r="2291" spans="1:6" outlineLevel="1" x14ac:dyDescent="0.2">
      <c r="A2291" s="26"/>
      <c r="B2291" s="27"/>
      <c r="C2291" s="28" t="s">
        <v>917</v>
      </c>
      <c r="D2291" s="28"/>
      <c r="E2291" s="28"/>
      <c r="F2291" s="29">
        <v>209327.58</v>
      </c>
    </row>
    <row r="2292" spans="1:6" ht="33.75" customHeight="1" outlineLevel="1" x14ac:dyDescent="0.2">
      <c r="A2292" s="21">
        <v>148</v>
      </c>
      <c r="B2292" s="22" t="s">
        <v>1703</v>
      </c>
      <c r="C2292" s="23" t="s">
        <v>1704</v>
      </c>
      <c r="D2292" s="24">
        <v>0.13600000000000001</v>
      </c>
      <c r="E2292" s="25">
        <v>17775.04</v>
      </c>
      <c r="F2292" s="25">
        <v>7687.35</v>
      </c>
    </row>
    <row r="2293" spans="1:6" ht="22.5" customHeight="1" outlineLevel="1" x14ac:dyDescent="0.2">
      <c r="A2293" s="21">
        <v>149</v>
      </c>
      <c r="B2293" s="22" t="s">
        <v>1549</v>
      </c>
      <c r="C2293" s="23" t="s">
        <v>1550</v>
      </c>
      <c r="D2293" s="30">
        <v>90.88</v>
      </c>
      <c r="E2293" s="25">
        <v>21.77</v>
      </c>
      <c r="F2293" s="25">
        <v>18063.32</v>
      </c>
    </row>
    <row r="2294" spans="1:6" ht="22.5" customHeight="1" outlineLevel="1" x14ac:dyDescent="0.2">
      <c r="A2294" s="21">
        <v>150</v>
      </c>
      <c r="B2294" s="22" t="s">
        <v>1689</v>
      </c>
      <c r="C2294" s="23" t="s">
        <v>1722</v>
      </c>
      <c r="D2294" s="32">
        <v>615.6</v>
      </c>
      <c r="E2294" s="25">
        <v>5.26</v>
      </c>
      <c r="F2294" s="25">
        <v>146281.19</v>
      </c>
    </row>
    <row r="2295" spans="1:6" outlineLevel="1" x14ac:dyDescent="0.2">
      <c r="A2295" s="26"/>
      <c r="B2295" s="27"/>
      <c r="C2295" s="28" t="s">
        <v>1999</v>
      </c>
      <c r="D2295" s="28"/>
      <c r="E2295" s="28"/>
      <c r="F2295" s="29">
        <v>131653.07</v>
      </c>
    </row>
    <row r="2296" spans="1:6" outlineLevel="1" x14ac:dyDescent="0.2">
      <c r="A2296" s="26"/>
      <c r="B2296" s="27"/>
      <c r="C2296" s="28" t="s">
        <v>2000</v>
      </c>
      <c r="D2296" s="28"/>
      <c r="E2296" s="28"/>
      <c r="F2296" s="29">
        <v>67289.350000000006</v>
      </c>
    </row>
    <row r="2297" spans="1:6" outlineLevel="1" x14ac:dyDescent="0.2">
      <c r="A2297" s="26"/>
      <c r="B2297" s="27"/>
      <c r="C2297" s="28" t="s">
        <v>917</v>
      </c>
      <c r="D2297" s="28"/>
      <c r="E2297" s="28"/>
      <c r="F2297" s="29">
        <v>345223.61</v>
      </c>
    </row>
    <row r="2298" spans="1:6" ht="33.75" customHeight="1" outlineLevel="1" x14ac:dyDescent="0.2">
      <c r="A2298" s="21">
        <v>151</v>
      </c>
      <c r="B2298" s="22" t="s">
        <v>1989</v>
      </c>
      <c r="C2298" s="23" t="s">
        <v>1990</v>
      </c>
      <c r="D2298" s="24">
        <v>6.1559999999999997</v>
      </c>
      <c r="E2298" s="25">
        <v>63.36</v>
      </c>
      <c r="F2298" s="25">
        <v>17353.53</v>
      </c>
    </row>
    <row r="2299" spans="1:6" outlineLevel="1" x14ac:dyDescent="0.2">
      <c r="A2299" s="26"/>
      <c r="B2299" s="27"/>
      <c r="C2299" s="28" t="s">
        <v>2001</v>
      </c>
      <c r="D2299" s="28"/>
      <c r="E2299" s="28"/>
      <c r="F2299" s="29">
        <v>17288.060000000001</v>
      </c>
    </row>
    <row r="2300" spans="1:6" outlineLevel="1" x14ac:dyDescent="0.2">
      <c r="A2300" s="26"/>
      <c r="B2300" s="27"/>
      <c r="C2300" s="28" t="s">
        <v>2002</v>
      </c>
      <c r="D2300" s="28"/>
      <c r="E2300" s="28"/>
      <c r="F2300" s="29">
        <v>8471.15</v>
      </c>
    </row>
    <row r="2301" spans="1:6" outlineLevel="1" x14ac:dyDescent="0.2">
      <c r="A2301" s="26"/>
      <c r="B2301" s="27"/>
      <c r="C2301" s="28" t="s">
        <v>917</v>
      </c>
      <c r="D2301" s="28"/>
      <c r="E2301" s="28"/>
      <c r="F2301" s="29">
        <v>43112.74</v>
      </c>
    </row>
    <row r="2302" spans="1:6" ht="22.5" customHeight="1" outlineLevel="1" x14ac:dyDescent="0.2">
      <c r="A2302" s="21">
        <v>152</v>
      </c>
      <c r="B2302" s="22" t="s">
        <v>1549</v>
      </c>
      <c r="C2302" s="23" t="s">
        <v>1550</v>
      </c>
      <c r="D2302" s="33">
        <v>63.406799999999997</v>
      </c>
      <c r="E2302" s="25">
        <v>21.77</v>
      </c>
      <c r="F2302" s="25">
        <v>12602.74</v>
      </c>
    </row>
    <row r="2303" spans="1:6" ht="33.75" customHeight="1" outlineLevel="1" x14ac:dyDescent="0.2">
      <c r="A2303" s="21">
        <v>153</v>
      </c>
      <c r="B2303" s="22" t="s">
        <v>1985</v>
      </c>
      <c r="C2303" s="23" t="s">
        <v>1986</v>
      </c>
      <c r="D2303" s="24">
        <v>6.1559999999999997</v>
      </c>
      <c r="E2303" s="25">
        <v>1807.67</v>
      </c>
      <c r="F2303" s="25">
        <v>293861.13</v>
      </c>
    </row>
    <row r="2304" spans="1:6" outlineLevel="1" x14ac:dyDescent="0.2">
      <c r="A2304" s="26"/>
      <c r="B2304" s="27"/>
      <c r="C2304" s="28" t="s">
        <v>2003</v>
      </c>
      <c r="D2304" s="28"/>
      <c r="E2304" s="28"/>
      <c r="F2304" s="29">
        <v>247407.24</v>
      </c>
    </row>
    <row r="2305" spans="1:6" outlineLevel="1" x14ac:dyDescent="0.2">
      <c r="A2305" s="26"/>
      <c r="B2305" s="27"/>
      <c r="C2305" s="28" t="s">
        <v>2004</v>
      </c>
      <c r="D2305" s="28"/>
      <c r="E2305" s="28"/>
      <c r="F2305" s="29">
        <v>121229.55</v>
      </c>
    </row>
    <row r="2306" spans="1:6" outlineLevel="1" x14ac:dyDescent="0.2">
      <c r="A2306" s="26"/>
      <c r="B2306" s="27"/>
      <c r="C2306" s="28" t="s">
        <v>917</v>
      </c>
      <c r="D2306" s="28"/>
      <c r="E2306" s="28"/>
      <c r="F2306" s="29">
        <v>662497.92000000004</v>
      </c>
    </row>
    <row r="2307" spans="1:6" ht="11.4" outlineLevel="1" x14ac:dyDescent="0.2">
      <c r="A2307" s="443" t="s">
        <v>1687</v>
      </c>
      <c r="B2307" s="444"/>
      <c r="C2307" s="444"/>
      <c r="D2307" s="444"/>
      <c r="E2307" s="444"/>
      <c r="F2307" s="445"/>
    </row>
    <row r="2308" spans="1:6" ht="11.4" outlineLevel="1" x14ac:dyDescent="0.2">
      <c r="A2308" s="443" t="s">
        <v>2005</v>
      </c>
      <c r="B2308" s="444"/>
      <c r="C2308" s="444"/>
      <c r="D2308" s="444"/>
      <c r="E2308" s="444"/>
      <c r="F2308" s="445"/>
    </row>
    <row r="2309" spans="1:6" ht="22.5" customHeight="1" outlineLevel="1" x14ac:dyDescent="0.2">
      <c r="A2309" s="21">
        <v>154</v>
      </c>
      <c r="B2309" s="22" t="s">
        <v>2006</v>
      </c>
      <c r="C2309" s="23" t="s">
        <v>2007</v>
      </c>
      <c r="D2309" s="24">
        <v>0.318</v>
      </c>
      <c r="E2309" s="25">
        <v>29879.09</v>
      </c>
      <c r="F2309" s="25">
        <v>75160.66</v>
      </c>
    </row>
    <row r="2310" spans="1:6" outlineLevel="1" x14ac:dyDescent="0.2">
      <c r="A2310" s="26"/>
      <c r="B2310" s="27"/>
      <c r="C2310" s="28" t="s">
        <v>2008</v>
      </c>
      <c r="D2310" s="28"/>
      <c r="E2310" s="28"/>
      <c r="F2310" s="29">
        <v>20316.41</v>
      </c>
    </row>
    <row r="2311" spans="1:6" outlineLevel="1" x14ac:dyDescent="0.2">
      <c r="A2311" s="26"/>
      <c r="B2311" s="27"/>
      <c r="C2311" s="28" t="s">
        <v>2009</v>
      </c>
      <c r="D2311" s="28"/>
      <c r="E2311" s="28"/>
      <c r="F2311" s="29">
        <v>9955.0400000000009</v>
      </c>
    </row>
    <row r="2312" spans="1:6" outlineLevel="1" x14ac:dyDescent="0.2">
      <c r="A2312" s="26"/>
      <c r="B2312" s="27"/>
      <c r="C2312" s="28" t="s">
        <v>917</v>
      </c>
      <c r="D2312" s="28"/>
      <c r="E2312" s="28"/>
      <c r="F2312" s="29">
        <v>105432.11</v>
      </c>
    </row>
    <row r="2313" spans="1:6" ht="33.75" customHeight="1" outlineLevel="1" x14ac:dyDescent="0.2">
      <c r="A2313" s="21">
        <v>155</v>
      </c>
      <c r="B2313" s="22" t="s">
        <v>2010</v>
      </c>
      <c r="C2313" s="23" t="s">
        <v>2011</v>
      </c>
      <c r="D2313" s="24">
        <v>2.7210000000000001</v>
      </c>
      <c r="E2313" s="25">
        <v>7151.57</v>
      </c>
      <c r="F2313" s="25">
        <v>442710.62</v>
      </c>
    </row>
    <row r="2314" spans="1:6" outlineLevel="1" x14ac:dyDescent="0.2">
      <c r="A2314" s="26"/>
      <c r="B2314" s="27"/>
      <c r="C2314" s="28" t="s">
        <v>2012</v>
      </c>
      <c r="D2314" s="28"/>
      <c r="E2314" s="28"/>
      <c r="F2314" s="29">
        <v>175198.82</v>
      </c>
    </row>
    <row r="2315" spans="1:6" outlineLevel="1" x14ac:dyDescent="0.2">
      <c r="A2315" s="26"/>
      <c r="B2315" s="27"/>
      <c r="C2315" s="28" t="s">
        <v>2013</v>
      </c>
      <c r="D2315" s="28"/>
      <c r="E2315" s="28"/>
      <c r="F2315" s="29">
        <v>85847.42</v>
      </c>
    </row>
    <row r="2316" spans="1:6" outlineLevel="1" x14ac:dyDescent="0.2">
      <c r="A2316" s="26"/>
      <c r="B2316" s="27"/>
      <c r="C2316" s="28" t="s">
        <v>917</v>
      </c>
      <c r="D2316" s="28"/>
      <c r="E2316" s="28"/>
      <c r="F2316" s="29">
        <v>703756.86</v>
      </c>
    </row>
    <row r="2317" spans="1:6" ht="11.4" outlineLevel="1" x14ac:dyDescent="0.2">
      <c r="A2317" s="443" t="s">
        <v>1706</v>
      </c>
      <c r="B2317" s="444"/>
      <c r="C2317" s="444"/>
      <c r="D2317" s="444"/>
      <c r="E2317" s="444"/>
      <c r="F2317" s="445"/>
    </row>
    <row r="2318" spans="1:6" ht="33.75" customHeight="1" outlineLevel="1" x14ac:dyDescent="0.2">
      <c r="A2318" s="21">
        <v>156</v>
      </c>
      <c r="B2318" s="22" t="s">
        <v>1699</v>
      </c>
      <c r="C2318" s="23" t="s">
        <v>1700</v>
      </c>
      <c r="D2318" s="24">
        <v>12.881</v>
      </c>
      <c r="E2318" s="25">
        <v>528.76</v>
      </c>
      <c r="F2318" s="25">
        <v>244478.38</v>
      </c>
    </row>
    <row r="2319" spans="1:6" outlineLevel="1" x14ac:dyDescent="0.2">
      <c r="A2319" s="26"/>
      <c r="B2319" s="27"/>
      <c r="C2319" s="28" t="s">
        <v>2014</v>
      </c>
      <c r="D2319" s="28"/>
      <c r="E2319" s="28"/>
      <c r="F2319" s="29">
        <v>234166.55</v>
      </c>
    </row>
    <row r="2320" spans="1:6" outlineLevel="1" x14ac:dyDescent="0.2">
      <c r="A2320" s="26"/>
      <c r="B2320" s="27"/>
      <c r="C2320" s="28" t="s">
        <v>2015</v>
      </c>
      <c r="D2320" s="28"/>
      <c r="E2320" s="28"/>
      <c r="F2320" s="29">
        <v>114741.61</v>
      </c>
    </row>
    <row r="2321" spans="1:6" outlineLevel="1" x14ac:dyDescent="0.2">
      <c r="A2321" s="26"/>
      <c r="B2321" s="27"/>
      <c r="C2321" s="28" t="s">
        <v>917</v>
      </c>
      <c r="D2321" s="28"/>
      <c r="E2321" s="28"/>
      <c r="F2321" s="29">
        <v>593386.54</v>
      </c>
    </row>
    <row r="2322" spans="1:6" ht="33.75" customHeight="1" outlineLevel="1" x14ac:dyDescent="0.2">
      <c r="A2322" s="21">
        <v>157</v>
      </c>
      <c r="B2322" s="22" t="s">
        <v>1703</v>
      </c>
      <c r="C2322" s="23" t="s">
        <v>1704</v>
      </c>
      <c r="D2322" s="24">
        <v>0.38600000000000001</v>
      </c>
      <c r="E2322" s="25">
        <v>17775.04</v>
      </c>
      <c r="F2322" s="25">
        <v>21818.51</v>
      </c>
    </row>
    <row r="2323" spans="1:6" ht="22.5" customHeight="1" outlineLevel="1" x14ac:dyDescent="0.2">
      <c r="A2323" s="21">
        <v>158</v>
      </c>
      <c r="B2323" s="22" t="s">
        <v>1549</v>
      </c>
      <c r="C2323" s="23" t="s">
        <v>1550</v>
      </c>
      <c r="D2323" s="30">
        <v>257.62</v>
      </c>
      <c r="E2323" s="25">
        <v>21.77</v>
      </c>
      <c r="F2323" s="25">
        <v>51204.58</v>
      </c>
    </row>
    <row r="2324" spans="1:6" ht="33.75" customHeight="1" outlineLevel="1" x14ac:dyDescent="0.2">
      <c r="A2324" s="21">
        <v>159</v>
      </c>
      <c r="B2324" s="22" t="s">
        <v>1699</v>
      </c>
      <c r="C2324" s="23" t="s">
        <v>1700</v>
      </c>
      <c r="D2324" s="24">
        <v>0.55300000000000005</v>
      </c>
      <c r="E2324" s="25">
        <v>528.76</v>
      </c>
      <c r="F2324" s="25">
        <v>10495.82</v>
      </c>
    </row>
    <row r="2325" spans="1:6" outlineLevel="1" x14ac:dyDescent="0.2">
      <c r="A2325" s="26"/>
      <c r="B2325" s="27"/>
      <c r="C2325" s="28" t="s">
        <v>2016</v>
      </c>
      <c r="D2325" s="28"/>
      <c r="E2325" s="28"/>
      <c r="F2325" s="29">
        <v>10053.11</v>
      </c>
    </row>
    <row r="2326" spans="1:6" outlineLevel="1" x14ac:dyDescent="0.2">
      <c r="A2326" s="26"/>
      <c r="B2326" s="27"/>
      <c r="C2326" s="28" t="s">
        <v>2017</v>
      </c>
      <c r="D2326" s="28"/>
      <c r="E2326" s="28"/>
      <c r="F2326" s="29">
        <v>4926.0200000000004</v>
      </c>
    </row>
    <row r="2327" spans="1:6" outlineLevel="1" x14ac:dyDescent="0.2">
      <c r="A2327" s="26"/>
      <c r="B2327" s="27"/>
      <c r="C2327" s="28" t="s">
        <v>917</v>
      </c>
      <c r="D2327" s="28"/>
      <c r="E2327" s="28"/>
      <c r="F2327" s="29">
        <v>25474.95</v>
      </c>
    </row>
    <row r="2328" spans="1:6" ht="33.75" customHeight="1" outlineLevel="1" x14ac:dyDescent="0.2">
      <c r="A2328" s="21">
        <v>160</v>
      </c>
      <c r="B2328" s="22" t="s">
        <v>2018</v>
      </c>
      <c r="C2328" s="23" t="s">
        <v>2019</v>
      </c>
      <c r="D2328" s="24">
        <v>1.7000000000000001E-2</v>
      </c>
      <c r="E2328" s="25">
        <v>14382.43</v>
      </c>
      <c r="F2328" s="25">
        <v>1234.73</v>
      </c>
    </row>
    <row r="2329" spans="1:6" ht="33.75" customHeight="1" outlineLevel="1" x14ac:dyDescent="0.2">
      <c r="A2329" s="21">
        <v>161</v>
      </c>
      <c r="B2329" s="22" t="s">
        <v>2020</v>
      </c>
      <c r="C2329" s="23" t="s">
        <v>2021</v>
      </c>
      <c r="D2329" s="30">
        <v>11.06</v>
      </c>
      <c r="E2329" s="25">
        <v>166.38</v>
      </c>
      <c r="F2329" s="25">
        <v>12365.89</v>
      </c>
    </row>
    <row r="2330" spans="1:6" ht="45" customHeight="1" outlineLevel="1" x14ac:dyDescent="0.2">
      <c r="A2330" s="21">
        <v>162</v>
      </c>
      <c r="B2330" s="22" t="s">
        <v>2022</v>
      </c>
      <c r="C2330" s="23" t="s">
        <v>2023</v>
      </c>
      <c r="D2330" s="24">
        <v>1.4930000000000001</v>
      </c>
      <c r="E2330" s="25">
        <v>3345.92</v>
      </c>
      <c r="F2330" s="25">
        <v>183159.32</v>
      </c>
    </row>
    <row r="2331" spans="1:6" outlineLevel="1" x14ac:dyDescent="0.2">
      <c r="A2331" s="26"/>
      <c r="B2331" s="27"/>
      <c r="C2331" s="28" t="s">
        <v>2024</v>
      </c>
      <c r="D2331" s="28"/>
      <c r="E2331" s="28"/>
      <c r="F2331" s="29">
        <v>172177.95</v>
      </c>
    </row>
    <row r="2332" spans="1:6" outlineLevel="1" x14ac:dyDescent="0.2">
      <c r="A2332" s="26"/>
      <c r="B2332" s="27"/>
      <c r="C2332" s="28" t="s">
        <v>2025</v>
      </c>
      <c r="D2332" s="28"/>
      <c r="E2332" s="28"/>
      <c r="F2332" s="29">
        <v>84367.2</v>
      </c>
    </row>
    <row r="2333" spans="1:6" outlineLevel="1" x14ac:dyDescent="0.2">
      <c r="A2333" s="26"/>
      <c r="B2333" s="27"/>
      <c r="C2333" s="28" t="s">
        <v>917</v>
      </c>
      <c r="D2333" s="28"/>
      <c r="E2333" s="28"/>
      <c r="F2333" s="29">
        <v>439704.47</v>
      </c>
    </row>
    <row r="2334" spans="1:6" ht="33.75" customHeight="1" outlineLevel="1" x14ac:dyDescent="0.2">
      <c r="A2334" s="21">
        <v>163</v>
      </c>
      <c r="B2334" s="22" t="s">
        <v>2026</v>
      </c>
      <c r="C2334" s="23" t="s">
        <v>2027</v>
      </c>
      <c r="D2334" s="32">
        <v>149.30000000000001</v>
      </c>
      <c r="E2334" s="25">
        <v>115.01</v>
      </c>
      <c r="F2334" s="25">
        <v>121570.63</v>
      </c>
    </row>
    <row r="2335" spans="1:6" ht="11.25" customHeight="1" outlineLevel="1" x14ac:dyDescent="0.2">
      <c r="A2335" s="435" t="s">
        <v>1007</v>
      </c>
      <c r="B2335" s="436"/>
      <c r="C2335" s="436"/>
      <c r="D2335" s="436"/>
      <c r="E2335" s="437"/>
      <c r="F2335" s="36">
        <v>2191503.84</v>
      </c>
    </row>
    <row r="2336" spans="1:6" outlineLevel="1" x14ac:dyDescent="0.2">
      <c r="A2336" s="435" t="s">
        <v>1008</v>
      </c>
      <c r="B2336" s="436"/>
      <c r="C2336" s="436"/>
      <c r="D2336" s="436"/>
      <c r="E2336" s="437"/>
      <c r="F2336" s="36">
        <v>1443124.56</v>
      </c>
    </row>
    <row r="2337" spans="1:6" outlineLevel="1" x14ac:dyDescent="0.2">
      <c r="A2337" s="435" t="s">
        <v>1009</v>
      </c>
      <c r="B2337" s="436"/>
      <c r="C2337" s="436"/>
      <c r="D2337" s="436"/>
      <c r="E2337" s="437"/>
      <c r="F2337" s="36">
        <v>709910.38</v>
      </c>
    </row>
    <row r="2338" spans="1:6" ht="11.25" customHeight="1" outlineLevel="1" x14ac:dyDescent="0.2">
      <c r="A2338" s="435" t="s">
        <v>2028</v>
      </c>
      <c r="B2338" s="436"/>
      <c r="C2338" s="436"/>
      <c r="D2338" s="436"/>
      <c r="E2338" s="437"/>
      <c r="F2338" s="36">
        <v>4344538.78</v>
      </c>
    </row>
    <row r="2339" spans="1:6" ht="12.75" customHeight="1" outlineLevel="1" x14ac:dyDescent="0.2">
      <c r="A2339" s="432" t="s">
        <v>2029</v>
      </c>
      <c r="B2339" s="433"/>
      <c r="C2339" s="433"/>
      <c r="D2339" s="433"/>
      <c r="E2339" s="433"/>
      <c r="F2339" s="434"/>
    </row>
    <row r="2340" spans="1:6" ht="11.4" outlineLevel="1" x14ac:dyDescent="0.2">
      <c r="A2340" s="443" t="s">
        <v>2030</v>
      </c>
      <c r="B2340" s="444"/>
      <c r="C2340" s="444"/>
      <c r="D2340" s="444"/>
      <c r="E2340" s="444"/>
      <c r="F2340" s="445"/>
    </row>
    <row r="2341" spans="1:6" ht="45" customHeight="1" outlineLevel="1" x14ac:dyDescent="0.2">
      <c r="A2341" s="21">
        <v>164</v>
      </c>
      <c r="B2341" s="22" t="s">
        <v>2031</v>
      </c>
      <c r="C2341" s="23" t="s">
        <v>2032</v>
      </c>
      <c r="D2341" s="33">
        <v>0.21840000000000001</v>
      </c>
      <c r="E2341" s="25">
        <v>5406.32</v>
      </c>
      <c r="F2341" s="25">
        <v>23835.43</v>
      </c>
    </row>
    <row r="2342" spans="1:6" outlineLevel="1" x14ac:dyDescent="0.2">
      <c r="A2342" s="26"/>
      <c r="B2342" s="27"/>
      <c r="C2342" s="28" t="s">
        <v>2033</v>
      </c>
      <c r="D2342" s="28"/>
      <c r="E2342" s="28"/>
      <c r="F2342" s="29">
        <v>21094.98</v>
      </c>
    </row>
    <row r="2343" spans="1:6" outlineLevel="1" x14ac:dyDescent="0.2">
      <c r="A2343" s="26"/>
      <c r="B2343" s="27"/>
      <c r="C2343" s="28" t="s">
        <v>2034</v>
      </c>
      <c r="D2343" s="28"/>
      <c r="E2343" s="28"/>
      <c r="F2343" s="29">
        <v>10742.81</v>
      </c>
    </row>
    <row r="2344" spans="1:6" outlineLevel="1" x14ac:dyDescent="0.2">
      <c r="A2344" s="26"/>
      <c r="B2344" s="27"/>
      <c r="C2344" s="28" t="s">
        <v>917</v>
      </c>
      <c r="D2344" s="28"/>
      <c r="E2344" s="28"/>
      <c r="F2344" s="29">
        <v>55673.22</v>
      </c>
    </row>
    <row r="2345" spans="1:6" ht="45" customHeight="1" outlineLevel="1" x14ac:dyDescent="0.2">
      <c r="A2345" s="21">
        <v>165</v>
      </c>
      <c r="B2345" s="22" t="s">
        <v>2035</v>
      </c>
      <c r="C2345" s="23" t="s">
        <v>2036</v>
      </c>
      <c r="D2345" s="32">
        <v>8.4</v>
      </c>
      <c r="E2345" s="25">
        <v>1500.1</v>
      </c>
      <c r="F2345" s="25">
        <v>79259.28</v>
      </c>
    </row>
    <row r="2346" spans="1:6" ht="45" customHeight="1" outlineLevel="1" x14ac:dyDescent="0.2">
      <c r="A2346" s="21">
        <v>166</v>
      </c>
      <c r="B2346" s="22" t="s">
        <v>2037</v>
      </c>
      <c r="C2346" s="23" t="s">
        <v>2038</v>
      </c>
      <c r="D2346" s="30">
        <v>13.44</v>
      </c>
      <c r="E2346" s="25">
        <v>1440.76</v>
      </c>
      <c r="F2346" s="25">
        <v>120830.2</v>
      </c>
    </row>
    <row r="2347" spans="1:6" ht="12" customHeight="1" outlineLevel="1" x14ac:dyDescent="0.2">
      <c r="A2347" s="443" t="s">
        <v>2039</v>
      </c>
      <c r="B2347" s="444"/>
      <c r="C2347" s="444"/>
      <c r="D2347" s="444"/>
      <c r="E2347" s="444"/>
      <c r="F2347" s="445"/>
    </row>
    <row r="2348" spans="1:6" ht="22.5" customHeight="1" outlineLevel="1" x14ac:dyDescent="0.2">
      <c r="A2348" s="21">
        <v>167</v>
      </c>
      <c r="B2348" s="22" t="s">
        <v>2040</v>
      </c>
      <c r="C2348" s="23" t="s">
        <v>2041</v>
      </c>
      <c r="D2348" s="30">
        <v>29.29</v>
      </c>
      <c r="E2348" s="25">
        <v>100.4</v>
      </c>
      <c r="F2348" s="25">
        <v>68486.45</v>
      </c>
    </row>
    <row r="2349" spans="1:6" outlineLevel="1" x14ac:dyDescent="0.2">
      <c r="A2349" s="26"/>
      <c r="B2349" s="27"/>
      <c r="C2349" s="28" t="s">
        <v>2042</v>
      </c>
      <c r="D2349" s="28"/>
      <c r="E2349" s="28"/>
      <c r="F2349" s="29">
        <v>36334.870000000003</v>
      </c>
    </row>
    <row r="2350" spans="1:6" outlineLevel="1" x14ac:dyDescent="0.2">
      <c r="A2350" s="26"/>
      <c r="B2350" s="27"/>
      <c r="C2350" s="28" t="s">
        <v>2043</v>
      </c>
      <c r="D2350" s="28"/>
      <c r="E2350" s="28"/>
      <c r="F2350" s="29">
        <v>24223.25</v>
      </c>
    </row>
    <row r="2351" spans="1:6" outlineLevel="1" x14ac:dyDescent="0.2">
      <c r="A2351" s="26"/>
      <c r="B2351" s="27"/>
      <c r="C2351" s="28" t="s">
        <v>917</v>
      </c>
      <c r="D2351" s="28"/>
      <c r="E2351" s="28"/>
      <c r="F2351" s="29">
        <v>129044.57</v>
      </c>
    </row>
    <row r="2352" spans="1:6" ht="33.75" customHeight="1" outlineLevel="1" x14ac:dyDescent="0.2">
      <c r="A2352" s="21">
        <v>168</v>
      </c>
      <c r="B2352" s="22" t="s">
        <v>2044</v>
      </c>
      <c r="C2352" s="23" t="s">
        <v>2045</v>
      </c>
      <c r="D2352" s="31">
        <v>12</v>
      </c>
      <c r="E2352" s="25">
        <v>2900.88</v>
      </c>
      <c r="F2352" s="25">
        <v>214433.05</v>
      </c>
    </row>
    <row r="2353" spans="1:7" ht="33.75" customHeight="1" outlineLevel="1" x14ac:dyDescent="0.2">
      <c r="A2353" s="21">
        <v>169</v>
      </c>
      <c r="B2353" s="22" t="s">
        <v>2044</v>
      </c>
      <c r="C2353" s="23" t="s">
        <v>2046</v>
      </c>
      <c r="D2353" s="31">
        <v>1</v>
      </c>
      <c r="E2353" s="25">
        <v>3037.22</v>
      </c>
      <c r="F2353" s="25">
        <v>18709.28</v>
      </c>
    </row>
    <row r="2354" spans="1:7" ht="33.75" customHeight="1" outlineLevel="1" x14ac:dyDescent="0.2">
      <c r="A2354" s="21">
        <v>170</v>
      </c>
      <c r="B2354" s="22" t="s">
        <v>2047</v>
      </c>
      <c r="C2354" s="23" t="s">
        <v>2048</v>
      </c>
      <c r="D2354" s="31">
        <v>1</v>
      </c>
      <c r="E2354" s="25">
        <v>2640.46</v>
      </c>
      <c r="F2354" s="25">
        <v>37917.01</v>
      </c>
    </row>
    <row r="2355" spans="1:7" ht="33.75" customHeight="1" outlineLevel="1" x14ac:dyDescent="0.2">
      <c r="A2355" s="21">
        <v>171</v>
      </c>
      <c r="B2355" s="22" t="s">
        <v>1294</v>
      </c>
      <c r="C2355" s="23" t="s">
        <v>1295</v>
      </c>
      <c r="D2355" s="31">
        <v>14</v>
      </c>
      <c r="E2355" s="25">
        <v>272.22000000000003</v>
      </c>
      <c r="F2355" s="25">
        <v>37691.58</v>
      </c>
    </row>
    <row r="2356" spans="1:7" ht="22.5" customHeight="1" outlineLevel="1" x14ac:dyDescent="0.2">
      <c r="A2356" s="21">
        <v>172</v>
      </c>
      <c r="B2356" s="22" t="s">
        <v>2049</v>
      </c>
      <c r="C2356" s="23" t="s">
        <v>2050</v>
      </c>
      <c r="D2356" s="30">
        <v>10.119999999999999</v>
      </c>
      <c r="E2356" s="25">
        <v>101.38</v>
      </c>
      <c r="F2356" s="25">
        <v>27493.31</v>
      </c>
    </row>
    <row r="2357" spans="1:7" outlineLevel="1" x14ac:dyDescent="0.2">
      <c r="A2357" s="26"/>
      <c r="B2357" s="27"/>
      <c r="C2357" s="28" t="s">
        <v>2051</v>
      </c>
      <c r="D2357" s="28"/>
      <c r="E2357" s="28"/>
      <c r="F2357" s="29">
        <v>16570.439999999999</v>
      </c>
    </row>
    <row r="2358" spans="1:7" outlineLevel="1" x14ac:dyDescent="0.2">
      <c r="A2358" s="26"/>
      <c r="B2358" s="27"/>
      <c r="C2358" s="28" t="s">
        <v>2052</v>
      </c>
      <c r="D2358" s="28"/>
      <c r="E2358" s="28"/>
      <c r="F2358" s="29">
        <v>11046.96</v>
      </c>
    </row>
    <row r="2359" spans="1:7" outlineLevel="1" x14ac:dyDescent="0.2">
      <c r="A2359" s="26"/>
      <c r="B2359" s="27"/>
      <c r="C2359" s="28" t="s">
        <v>917</v>
      </c>
      <c r="D2359" s="28"/>
      <c r="E2359" s="28"/>
      <c r="F2359" s="29">
        <v>55110.71</v>
      </c>
      <c r="G2359" s="194">
        <f>F2359/2*1.2*1.0224*1.0192</f>
        <v>34456.210530094082</v>
      </c>
    </row>
    <row r="2360" spans="1:7" ht="45" customHeight="1" outlineLevel="1" x14ac:dyDescent="0.2">
      <c r="A2360" s="21">
        <v>173</v>
      </c>
      <c r="B2360" s="22" t="s">
        <v>2053</v>
      </c>
      <c r="C2360" s="23" t="s">
        <v>2054</v>
      </c>
      <c r="D2360" s="31">
        <v>1</v>
      </c>
      <c r="E2360" s="25">
        <v>11003.95</v>
      </c>
      <c r="F2360" s="25">
        <v>63822.93</v>
      </c>
      <c r="G2360" s="194">
        <f>F2360*1.2*1.0224*1.0192</f>
        <v>79806.495424481283</v>
      </c>
    </row>
    <row r="2361" spans="1:7" ht="45" customHeight="1" outlineLevel="1" x14ac:dyDescent="0.2">
      <c r="A2361" s="21">
        <v>174</v>
      </c>
      <c r="B2361" s="22" t="s">
        <v>2053</v>
      </c>
      <c r="C2361" s="23" t="s">
        <v>2055</v>
      </c>
      <c r="D2361" s="31">
        <v>1</v>
      </c>
      <c r="E2361" s="25">
        <v>6925.11</v>
      </c>
      <c r="F2361" s="25">
        <v>40165.620000000003</v>
      </c>
      <c r="G2361" s="194">
        <f>F2361*1.2*1.0224*1.0192</f>
        <v>50224.541066219521</v>
      </c>
    </row>
    <row r="2362" spans="1:7" ht="33.75" customHeight="1" outlineLevel="1" x14ac:dyDescent="0.2">
      <c r="A2362" s="21">
        <v>175</v>
      </c>
      <c r="B2362" s="22" t="s">
        <v>1294</v>
      </c>
      <c r="C2362" s="23" t="s">
        <v>1295</v>
      </c>
      <c r="D2362" s="31">
        <v>2</v>
      </c>
      <c r="E2362" s="25">
        <v>272.22000000000003</v>
      </c>
      <c r="F2362" s="25">
        <v>5384.51</v>
      </c>
      <c r="G2362" s="194">
        <f>F2362/2*1.2*1.0224*1.0192</f>
        <v>3366.4928316364803</v>
      </c>
    </row>
    <row r="2363" spans="1:7" ht="11.4" outlineLevel="1" x14ac:dyDescent="0.2">
      <c r="A2363" s="443" t="s">
        <v>1560</v>
      </c>
      <c r="B2363" s="444"/>
      <c r="C2363" s="444"/>
      <c r="D2363" s="444"/>
      <c r="E2363" s="444"/>
      <c r="F2363" s="445"/>
    </row>
    <row r="2364" spans="1:7" ht="33.75" customHeight="1" outlineLevel="1" x14ac:dyDescent="0.2">
      <c r="A2364" s="21">
        <v>176</v>
      </c>
      <c r="B2364" s="22" t="s">
        <v>1561</v>
      </c>
      <c r="C2364" s="23" t="s">
        <v>1562</v>
      </c>
      <c r="D2364" s="33">
        <v>1.0800000000000001E-2</v>
      </c>
      <c r="E2364" s="25">
        <v>6064.11</v>
      </c>
      <c r="F2364" s="25">
        <v>2912.95</v>
      </c>
    </row>
    <row r="2365" spans="1:7" outlineLevel="1" x14ac:dyDescent="0.2">
      <c r="A2365" s="26"/>
      <c r="B2365" s="27"/>
      <c r="C2365" s="28" t="s">
        <v>2056</v>
      </c>
      <c r="D2365" s="28"/>
      <c r="E2365" s="28"/>
      <c r="F2365" s="29">
        <v>2699.15</v>
      </c>
    </row>
    <row r="2366" spans="1:7" outlineLevel="1" x14ac:dyDescent="0.2">
      <c r="A2366" s="26"/>
      <c r="B2366" s="27"/>
      <c r="C2366" s="28" t="s">
        <v>2057</v>
      </c>
      <c r="D2366" s="28"/>
      <c r="E2366" s="28"/>
      <c r="F2366" s="29">
        <v>1799.43</v>
      </c>
    </row>
    <row r="2367" spans="1:7" outlineLevel="1" x14ac:dyDescent="0.2">
      <c r="A2367" s="26"/>
      <c r="B2367" s="27"/>
      <c r="C2367" s="28" t="s">
        <v>917</v>
      </c>
      <c r="D2367" s="28"/>
      <c r="E2367" s="28"/>
      <c r="F2367" s="29">
        <v>7411.53</v>
      </c>
    </row>
    <row r="2368" spans="1:7" ht="22.5" customHeight="1" outlineLevel="1" x14ac:dyDescent="0.2">
      <c r="A2368" s="21">
        <v>177</v>
      </c>
      <c r="B2368" s="22" t="s">
        <v>1377</v>
      </c>
      <c r="C2368" s="23" t="s">
        <v>2058</v>
      </c>
      <c r="D2368" s="31">
        <v>3</v>
      </c>
      <c r="E2368" s="25">
        <v>460.71</v>
      </c>
      <c r="F2368" s="25">
        <v>11596.14</v>
      </c>
    </row>
    <row r="2369" spans="1:6" ht="11.25" customHeight="1" outlineLevel="1" x14ac:dyDescent="0.2">
      <c r="A2369" s="435" t="s">
        <v>1007</v>
      </c>
      <c r="B2369" s="436"/>
      <c r="C2369" s="436"/>
      <c r="D2369" s="436"/>
      <c r="E2369" s="437"/>
      <c r="F2369" s="36">
        <v>752537.74</v>
      </c>
    </row>
    <row r="2370" spans="1:6" outlineLevel="1" x14ac:dyDescent="0.2">
      <c r="A2370" s="435" t="s">
        <v>1008</v>
      </c>
      <c r="B2370" s="436"/>
      <c r="C2370" s="436"/>
      <c r="D2370" s="436"/>
      <c r="E2370" s="437"/>
      <c r="F2370" s="36">
        <v>76699.44</v>
      </c>
    </row>
    <row r="2371" spans="1:6" outlineLevel="1" x14ac:dyDescent="0.2">
      <c r="A2371" s="435" t="s">
        <v>1009</v>
      </c>
      <c r="B2371" s="436"/>
      <c r="C2371" s="436"/>
      <c r="D2371" s="436"/>
      <c r="E2371" s="437"/>
      <c r="F2371" s="36">
        <v>47812.45</v>
      </c>
    </row>
    <row r="2372" spans="1:6" ht="11.25" customHeight="1" outlineLevel="1" x14ac:dyDescent="0.2">
      <c r="A2372" s="435" t="s">
        <v>2059</v>
      </c>
      <c r="B2372" s="436"/>
      <c r="C2372" s="436"/>
      <c r="D2372" s="436"/>
      <c r="E2372" s="437"/>
      <c r="F2372" s="36">
        <v>877049.63</v>
      </c>
    </row>
    <row r="2373" spans="1:6" ht="12.75" customHeight="1" outlineLevel="1" x14ac:dyDescent="0.2">
      <c r="A2373" s="432" t="s">
        <v>2060</v>
      </c>
      <c r="B2373" s="433"/>
      <c r="C2373" s="433"/>
      <c r="D2373" s="433"/>
      <c r="E2373" s="433"/>
      <c r="F2373" s="434"/>
    </row>
    <row r="2374" spans="1:6" ht="33.75" customHeight="1" outlineLevel="1" x14ac:dyDescent="0.2">
      <c r="A2374" s="21">
        <v>178</v>
      </c>
      <c r="B2374" s="22" t="s">
        <v>2061</v>
      </c>
      <c r="C2374" s="23" t="s">
        <v>2062</v>
      </c>
      <c r="D2374" s="31">
        <v>3</v>
      </c>
      <c r="E2374" s="25">
        <v>270.74</v>
      </c>
      <c r="F2374" s="25">
        <v>22493.67</v>
      </c>
    </row>
    <row r="2375" spans="1:6" outlineLevel="1" x14ac:dyDescent="0.2">
      <c r="A2375" s="26"/>
      <c r="B2375" s="27"/>
      <c r="C2375" s="28" t="s">
        <v>2063</v>
      </c>
      <c r="D2375" s="28"/>
      <c r="E2375" s="28"/>
      <c r="F2375" s="29">
        <v>20037.849999999999</v>
      </c>
    </row>
    <row r="2376" spans="1:6" outlineLevel="1" x14ac:dyDescent="0.2">
      <c r="A2376" s="26"/>
      <c r="B2376" s="27"/>
      <c r="C2376" s="28" t="s">
        <v>2064</v>
      </c>
      <c r="D2376" s="28"/>
      <c r="E2376" s="28"/>
      <c r="F2376" s="29">
        <v>11477.99</v>
      </c>
    </row>
    <row r="2377" spans="1:6" outlineLevel="1" x14ac:dyDescent="0.2">
      <c r="A2377" s="26"/>
      <c r="B2377" s="27"/>
      <c r="C2377" s="28" t="s">
        <v>917</v>
      </c>
      <c r="D2377" s="28"/>
      <c r="E2377" s="28"/>
      <c r="F2377" s="29">
        <v>54009.51</v>
      </c>
    </row>
    <row r="2378" spans="1:6" ht="22.5" customHeight="1" outlineLevel="1" x14ac:dyDescent="0.2">
      <c r="A2378" s="21">
        <v>179</v>
      </c>
      <c r="B2378" s="22" t="s">
        <v>1317</v>
      </c>
      <c r="C2378" s="23" t="s">
        <v>1318</v>
      </c>
      <c r="D2378" s="32">
        <v>1.2</v>
      </c>
      <c r="E2378" s="25">
        <v>1752.6</v>
      </c>
      <c r="F2378" s="25">
        <v>17645.18</v>
      </c>
    </row>
    <row r="2379" spans="1:6" ht="22.5" customHeight="1" outlineLevel="1" x14ac:dyDescent="0.2">
      <c r="A2379" s="21">
        <v>180</v>
      </c>
      <c r="B2379" s="22" t="s">
        <v>1319</v>
      </c>
      <c r="C2379" s="23" t="s">
        <v>1320</v>
      </c>
      <c r="D2379" s="33">
        <v>1.9400000000000001E-2</v>
      </c>
      <c r="E2379" s="25">
        <v>675.4</v>
      </c>
      <c r="F2379" s="25">
        <v>556.26</v>
      </c>
    </row>
    <row r="2380" spans="1:6" outlineLevel="1" x14ac:dyDescent="0.2">
      <c r="A2380" s="26"/>
      <c r="B2380" s="27"/>
      <c r="C2380" s="28" t="s">
        <v>2065</v>
      </c>
      <c r="D2380" s="28"/>
      <c r="E2380" s="28"/>
      <c r="F2380" s="29">
        <v>605.42999999999995</v>
      </c>
    </row>
    <row r="2381" spans="1:6" outlineLevel="1" x14ac:dyDescent="0.2">
      <c r="A2381" s="26"/>
      <c r="B2381" s="27"/>
      <c r="C2381" s="28" t="s">
        <v>2066</v>
      </c>
      <c r="D2381" s="28"/>
      <c r="E2381" s="28"/>
      <c r="F2381" s="29">
        <v>379.77</v>
      </c>
    </row>
    <row r="2382" spans="1:6" outlineLevel="1" x14ac:dyDescent="0.2">
      <c r="A2382" s="26"/>
      <c r="B2382" s="27"/>
      <c r="C2382" s="28" t="s">
        <v>917</v>
      </c>
      <c r="D2382" s="28"/>
      <c r="E2382" s="28"/>
      <c r="F2382" s="29">
        <v>1541.46</v>
      </c>
    </row>
    <row r="2383" spans="1:6" ht="33.75" customHeight="1" outlineLevel="1" x14ac:dyDescent="0.2">
      <c r="A2383" s="21">
        <v>181</v>
      </c>
      <c r="B2383" s="22" t="s">
        <v>944</v>
      </c>
      <c r="C2383" s="23" t="s">
        <v>1544</v>
      </c>
      <c r="D2383" s="33">
        <v>1.9400000000000001E-2</v>
      </c>
      <c r="E2383" s="25">
        <v>8817.17</v>
      </c>
      <c r="F2383" s="25">
        <v>3328.69</v>
      </c>
    </row>
    <row r="2384" spans="1:6" ht="22.5" customHeight="1" outlineLevel="1" x14ac:dyDescent="0.2">
      <c r="A2384" s="21">
        <v>182</v>
      </c>
      <c r="B2384" s="22" t="s">
        <v>1311</v>
      </c>
      <c r="C2384" s="23" t="s">
        <v>1312</v>
      </c>
      <c r="D2384" s="24">
        <v>26.875</v>
      </c>
      <c r="E2384" s="25">
        <v>105.51</v>
      </c>
      <c r="F2384" s="25">
        <v>81492.55</v>
      </c>
    </row>
    <row r="2385" spans="1:6" outlineLevel="1" x14ac:dyDescent="0.2">
      <c r="A2385" s="26"/>
      <c r="B2385" s="27"/>
      <c r="C2385" s="28" t="s">
        <v>2067</v>
      </c>
      <c r="D2385" s="28"/>
      <c r="E2385" s="28"/>
      <c r="F2385" s="29">
        <v>80414.97</v>
      </c>
    </row>
    <row r="2386" spans="1:6" outlineLevel="1" x14ac:dyDescent="0.2">
      <c r="A2386" s="26"/>
      <c r="B2386" s="27"/>
      <c r="C2386" s="28" t="s">
        <v>2068</v>
      </c>
      <c r="D2386" s="28"/>
      <c r="E2386" s="28"/>
      <c r="F2386" s="29">
        <v>50442.12</v>
      </c>
    </row>
    <row r="2387" spans="1:6" outlineLevel="1" x14ac:dyDescent="0.2">
      <c r="A2387" s="26"/>
      <c r="B2387" s="27"/>
      <c r="C2387" s="28" t="s">
        <v>917</v>
      </c>
      <c r="D2387" s="28"/>
      <c r="E2387" s="28"/>
      <c r="F2387" s="29">
        <v>212349.64</v>
      </c>
    </row>
    <row r="2388" spans="1:6" ht="22.5" customHeight="1" outlineLevel="1" x14ac:dyDescent="0.2">
      <c r="A2388" s="21">
        <v>183</v>
      </c>
      <c r="B2388" s="22" t="s">
        <v>1315</v>
      </c>
      <c r="C2388" s="23" t="s">
        <v>1316</v>
      </c>
      <c r="D2388" s="30">
        <v>6.45</v>
      </c>
      <c r="E2388" s="25">
        <v>485.9</v>
      </c>
      <c r="F2388" s="25">
        <v>26670.81</v>
      </c>
    </row>
    <row r="2389" spans="1:6" ht="22.5" customHeight="1" outlineLevel="1" x14ac:dyDescent="0.2">
      <c r="A2389" s="21">
        <v>184</v>
      </c>
      <c r="B2389" s="22" t="s">
        <v>1317</v>
      </c>
      <c r="C2389" s="23" t="s">
        <v>1318</v>
      </c>
      <c r="D2389" s="33">
        <v>10.2125</v>
      </c>
      <c r="E2389" s="25">
        <v>1752.6</v>
      </c>
      <c r="F2389" s="25">
        <v>150167.81</v>
      </c>
    </row>
    <row r="2390" spans="1:6" ht="22.5" customHeight="1" outlineLevel="1" x14ac:dyDescent="0.2">
      <c r="A2390" s="21">
        <v>185</v>
      </c>
      <c r="B2390" s="22" t="s">
        <v>1319</v>
      </c>
      <c r="C2390" s="23" t="s">
        <v>1320</v>
      </c>
      <c r="D2390" s="33">
        <v>0.17419999999999999</v>
      </c>
      <c r="E2390" s="25">
        <v>675.4</v>
      </c>
      <c r="F2390" s="25">
        <v>4994.9399999999996</v>
      </c>
    </row>
    <row r="2391" spans="1:6" outlineLevel="1" x14ac:dyDescent="0.2">
      <c r="A2391" s="26"/>
      <c r="B2391" s="27"/>
      <c r="C2391" s="28" t="s">
        <v>2069</v>
      </c>
      <c r="D2391" s="28"/>
      <c r="E2391" s="28"/>
      <c r="F2391" s="29">
        <v>5436.39</v>
      </c>
    </row>
    <row r="2392" spans="1:6" outlineLevel="1" x14ac:dyDescent="0.2">
      <c r="A2392" s="26"/>
      <c r="B2392" s="27"/>
      <c r="C2392" s="28" t="s">
        <v>2070</v>
      </c>
      <c r="D2392" s="28"/>
      <c r="E2392" s="28"/>
      <c r="F2392" s="29">
        <v>3410.1</v>
      </c>
    </row>
    <row r="2393" spans="1:6" outlineLevel="1" x14ac:dyDescent="0.2">
      <c r="A2393" s="26"/>
      <c r="B2393" s="27"/>
      <c r="C2393" s="28" t="s">
        <v>917</v>
      </c>
      <c r="D2393" s="28"/>
      <c r="E2393" s="28"/>
      <c r="F2393" s="29">
        <v>13841.43</v>
      </c>
    </row>
    <row r="2394" spans="1:6" ht="33.75" customHeight="1" outlineLevel="1" x14ac:dyDescent="0.2">
      <c r="A2394" s="21">
        <v>186</v>
      </c>
      <c r="B2394" s="22" t="s">
        <v>944</v>
      </c>
      <c r="C2394" s="23" t="s">
        <v>1544</v>
      </c>
      <c r="D2394" s="33">
        <v>0.17419999999999999</v>
      </c>
      <c r="E2394" s="25">
        <v>8817.17</v>
      </c>
      <c r="F2394" s="25">
        <v>29889.61</v>
      </c>
    </row>
    <row r="2395" spans="1:6" ht="33.75" customHeight="1" outlineLevel="1" x14ac:dyDescent="0.2">
      <c r="A2395" s="21">
        <v>187</v>
      </c>
      <c r="B2395" s="22" t="s">
        <v>2071</v>
      </c>
      <c r="C2395" s="23" t="s">
        <v>2072</v>
      </c>
      <c r="D2395" s="24">
        <v>0.57199999999999995</v>
      </c>
      <c r="E2395" s="25">
        <v>3050.77</v>
      </c>
      <c r="F2395" s="25">
        <v>56456.26</v>
      </c>
    </row>
    <row r="2396" spans="1:6" outlineLevel="1" x14ac:dyDescent="0.2">
      <c r="A2396" s="26"/>
      <c r="B2396" s="27"/>
      <c r="C2396" s="28" t="s">
        <v>2073</v>
      </c>
      <c r="D2396" s="28"/>
      <c r="E2396" s="28"/>
      <c r="F2396" s="29">
        <v>50300.87</v>
      </c>
    </row>
    <row r="2397" spans="1:6" outlineLevel="1" x14ac:dyDescent="0.2">
      <c r="A2397" s="26"/>
      <c r="B2397" s="27"/>
      <c r="C2397" s="28" t="s">
        <v>2074</v>
      </c>
      <c r="D2397" s="28"/>
      <c r="E2397" s="28"/>
      <c r="F2397" s="29">
        <v>31552.36</v>
      </c>
    </row>
    <row r="2398" spans="1:6" outlineLevel="1" x14ac:dyDescent="0.2">
      <c r="A2398" s="26"/>
      <c r="B2398" s="27"/>
      <c r="C2398" s="28" t="s">
        <v>917</v>
      </c>
      <c r="D2398" s="28"/>
      <c r="E2398" s="28"/>
      <c r="F2398" s="29">
        <v>138309.49</v>
      </c>
    </row>
    <row r="2399" spans="1:6" ht="22.5" customHeight="1" outlineLevel="1" x14ac:dyDescent="0.2">
      <c r="A2399" s="21">
        <v>188</v>
      </c>
      <c r="B2399" s="22" t="s">
        <v>1315</v>
      </c>
      <c r="C2399" s="23" t="s">
        <v>1316</v>
      </c>
      <c r="D2399" s="33">
        <v>1.3156000000000001</v>
      </c>
      <c r="E2399" s="25">
        <v>485.9</v>
      </c>
      <c r="F2399" s="25">
        <v>5440.02</v>
      </c>
    </row>
    <row r="2400" spans="1:6" ht="22.5" customHeight="1" outlineLevel="1" x14ac:dyDescent="0.2">
      <c r="A2400" s="21">
        <v>189</v>
      </c>
      <c r="B2400" s="22" t="s">
        <v>1317</v>
      </c>
      <c r="C2400" s="23" t="s">
        <v>1318</v>
      </c>
      <c r="D2400" s="30">
        <v>2.86</v>
      </c>
      <c r="E2400" s="25">
        <v>1752.6</v>
      </c>
      <c r="F2400" s="25">
        <v>42054.34</v>
      </c>
    </row>
    <row r="2401" spans="1:6" ht="22.5" customHeight="1" outlineLevel="1" x14ac:dyDescent="0.2">
      <c r="A2401" s="21">
        <v>190</v>
      </c>
      <c r="B2401" s="22" t="s">
        <v>1311</v>
      </c>
      <c r="C2401" s="23" t="s">
        <v>1312</v>
      </c>
      <c r="D2401" s="24">
        <v>0.45600000000000002</v>
      </c>
      <c r="E2401" s="25">
        <v>105.51</v>
      </c>
      <c r="F2401" s="25">
        <v>1382.72</v>
      </c>
    </row>
    <row r="2402" spans="1:6" outlineLevel="1" x14ac:dyDescent="0.2">
      <c r="A2402" s="26"/>
      <c r="B2402" s="27"/>
      <c r="C2402" s="28" t="s">
        <v>2075</v>
      </c>
      <c r="D2402" s="28"/>
      <c r="E2402" s="28"/>
      <c r="F2402" s="29">
        <v>1364.44</v>
      </c>
    </row>
    <row r="2403" spans="1:6" outlineLevel="1" x14ac:dyDescent="0.2">
      <c r="A2403" s="26"/>
      <c r="B2403" s="27"/>
      <c r="C2403" s="28" t="s">
        <v>2076</v>
      </c>
      <c r="D2403" s="28"/>
      <c r="E2403" s="28"/>
      <c r="F2403" s="29">
        <v>855.88</v>
      </c>
    </row>
    <row r="2404" spans="1:6" outlineLevel="1" x14ac:dyDescent="0.2">
      <c r="A2404" s="26"/>
      <c r="B2404" s="27"/>
      <c r="C2404" s="28" t="s">
        <v>917</v>
      </c>
      <c r="D2404" s="28"/>
      <c r="E2404" s="28"/>
      <c r="F2404" s="29">
        <v>3603.04</v>
      </c>
    </row>
    <row r="2405" spans="1:6" ht="22.5" customHeight="1" outlineLevel="1" x14ac:dyDescent="0.2">
      <c r="A2405" s="21">
        <v>191</v>
      </c>
      <c r="B2405" s="22" t="s">
        <v>1315</v>
      </c>
      <c r="C2405" s="23" t="s">
        <v>1316</v>
      </c>
      <c r="D2405" s="24">
        <v>0.109</v>
      </c>
      <c r="E2405" s="25">
        <v>485.9</v>
      </c>
      <c r="F2405" s="25">
        <v>450.72</v>
      </c>
    </row>
    <row r="2406" spans="1:6" ht="22.5" customHeight="1" outlineLevel="1" x14ac:dyDescent="0.2">
      <c r="A2406" s="21">
        <v>192</v>
      </c>
      <c r="B2406" s="22" t="s">
        <v>1317</v>
      </c>
      <c r="C2406" s="23" t="s">
        <v>1318</v>
      </c>
      <c r="D2406" s="35">
        <v>0.17327999999999999</v>
      </c>
      <c r="E2406" s="25">
        <v>1752.6</v>
      </c>
      <c r="F2406" s="25">
        <v>2547.96</v>
      </c>
    </row>
    <row r="2407" spans="1:6" ht="22.5" customHeight="1" outlineLevel="1" x14ac:dyDescent="0.2">
      <c r="A2407" s="21">
        <v>193</v>
      </c>
      <c r="B2407" s="22" t="s">
        <v>1319</v>
      </c>
      <c r="C2407" s="23" t="s">
        <v>1320</v>
      </c>
      <c r="D2407" s="24">
        <v>3.0000000000000001E-3</v>
      </c>
      <c r="E2407" s="25">
        <v>675.4</v>
      </c>
      <c r="F2407" s="25">
        <v>86.02</v>
      </c>
    </row>
    <row r="2408" spans="1:6" outlineLevel="1" x14ac:dyDescent="0.2">
      <c r="A2408" s="26"/>
      <c r="B2408" s="27"/>
      <c r="C2408" s="28" t="s">
        <v>2077</v>
      </c>
      <c r="D2408" s="28"/>
      <c r="E2408" s="28"/>
      <c r="F2408" s="29">
        <v>93.62</v>
      </c>
    </row>
    <row r="2409" spans="1:6" outlineLevel="1" x14ac:dyDescent="0.2">
      <c r="A2409" s="26"/>
      <c r="B2409" s="27"/>
      <c r="C2409" s="28" t="s">
        <v>2078</v>
      </c>
      <c r="D2409" s="28"/>
      <c r="E2409" s="28"/>
      <c r="F2409" s="29">
        <v>58.73</v>
      </c>
    </row>
    <row r="2410" spans="1:6" outlineLevel="1" x14ac:dyDescent="0.2">
      <c r="A2410" s="26"/>
      <c r="B2410" s="27"/>
      <c r="C2410" s="28" t="s">
        <v>917</v>
      </c>
      <c r="D2410" s="28"/>
      <c r="E2410" s="28"/>
      <c r="F2410" s="29">
        <v>238.37</v>
      </c>
    </row>
    <row r="2411" spans="1:6" ht="33.75" customHeight="1" outlineLevel="1" x14ac:dyDescent="0.2">
      <c r="A2411" s="21">
        <v>194</v>
      </c>
      <c r="B2411" s="22" t="s">
        <v>944</v>
      </c>
      <c r="C2411" s="23" t="s">
        <v>1544</v>
      </c>
      <c r="D2411" s="24">
        <v>3.0000000000000001E-3</v>
      </c>
      <c r="E2411" s="25">
        <v>8817.17</v>
      </c>
      <c r="F2411" s="25">
        <v>514.75</v>
      </c>
    </row>
    <row r="2412" spans="1:6" ht="33.75" customHeight="1" outlineLevel="1" x14ac:dyDescent="0.2">
      <c r="A2412" s="21">
        <v>195</v>
      </c>
      <c r="B2412" s="22" t="s">
        <v>2079</v>
      </c>
      <c r="C2412" s="23" t="s">
        <v>2080</v>
      </c>
      <c r="D2412" s="32">
        <v>1.1000000000000001</v>
      </c>
      <c r="E2412" s="25">
        <v>76.86</v>
      </c>
      <c r="F2412" s="25">
        <v>3428.57</v>
      </c>
    </row>
    <row r="2413" spans="1:6" outlineLevel="1" x14ac:dyDescent="0.2">
      <c r="A2413" s="26"/>
      <c r="B2413" s="27"/>
      <c r="C2413" s="28" t="s">
        <v>2081</v>
      </c>
      <c r="D2413" s="28"/>
      <c r="E2413" s="28"/>
      <c r="F2413" s="29">
        <v>3497.5</v>
      </c>
    </row>
    <row r="2414" spans="1:6" outlineLevel="1" x14ac:dyDescent="0.2">
      <c r="A2414" s="26"/>
      <c r="B2414" s="27"/>
      <c r="C2414" s="28" t="s">
        <v>2082</v>
      </c>
      <c r="D2414" s="28"/>
      <c r="E2414" s="28"/>
      <c r="F2414" s="29">
        <v>2003.42</v>
      </c>
    </row>
    <row r="2415" spans="1:6" outlineLevel="1" x14ac:dyDescent="0.2">
      <c r="A2415" s="26"/>
      <c r="B2415" s="27"/>
      <c r="C2415" s="28" t="s">
        <v>917</v>
      </c>
      <c r="D2415" s="28"/>
      <c r="E2415" s="28"/>
      <c r="F2415" s="29">
        <v>8929.49</v>
      </c>
    </row>
    <row r="2416" spans="1:6" ht="22.5" customHeight="1" outlineLevel="1" x14ac:dyDescent="0.2">
      <c r="A2416" s="21">
        <v>196</v>
      </c>
      <c r="B2416" s="22" t="s">
        <v>2083</v>
      </c>
      <c r="C2416" s="23" t="s">
        <v>2084</v>
      </c>
      <c r="D2416" s="33">
        <v>2.1100000000000001E-2</v>
      </c>
      <c r="E2416" s="25">
        <v>7418.82</v>
      </c>
      <c r="F2416" s="25">
        <v>1324.3</v>
      </c>
    </row>
    <row r="2417" spans="1:7" ht="12" customHeight="1" outlineLevel="1" x14ac:dyDescent="0.2">
      <c r="A2417" s="443" t="s">
        <v>2085</v>
      </c>
      <c r="B2417" s="444"/>
      <c r="C2417" s="444"/>
      <c r="D2417" s="444"/>
      <c r="E2417" s="444"/>
      <c r="F2417" s="445"/>
    </row>
    <row r="2418" spans="1:7" ht="45" customHeight="1" outlineLevel="1" x14ac:dyDescent="0.2">
      <c r="A2418" s="21">
        <v>197</v>
      </c>
      <c r="B2418" s="22" t="s">
        <v>2086</v>
      </c>
      <c r="C2418" s="23" t="s">
        <v>2087</v>
      </c>
      <c r="D2418" s="24">
        <v>6.3570000000000002</v>
      </c>
      <c r="E2418" s="25">
        <v>8248.32</v>
      </c>
      <c r="F2418" s="25">
        <v>1156192.57</v>
      </c>
    </row>
    <row r="2419" spans="1:7" outlineLevel="1" x14ac:dyDescent="0.2">
      <c r="A2419" s="26"/>
      <c r="B2419" s="27"/>
      <c r="C2419" s="28" t="s">
        <v>2088</v>
      </c>
      <c r="D2419" s="28"/>
      <c r="E2419" s="28"/>
      <c r="F2419" s="29">
        <v>567371.25</v>
      </c>
    </row>
    <row r="2420" spans="1:7" outlineLevel="1" x14ac:dyDescent="0.2">
      <c r="A2420" s="26"/>
      <c r="B2420" s="27"/>
      <c r="C2420" s="28" t="s">
        <v>2089</v>
      </c>
      <c r="D2420" s="28"/>
      <c r="E2420" s="28"/>
      <c r="F2420" s="29">
        <v>288939.06</v>
      </c>
    </row>
    <row r="2421" spans="1:7" outlineLevel="1" x14ac:dyDescent="0.2">
      <c r="A2421" s="26"/>
      <c r="B2421" s="27"/>
      <c r="C2421" s="28" t="s">
        <v>917</v>
      </c>
      <c r="D2421" s="28"/>
      <c r="E2421" s="28"/>
      <c r="F2421" s="29">
        <v>2012502.88</v>
      </c>
      <c r="G2421" s="194">
        <f>F2421/D2418/100*1.2*1.0224*1.0192</f>
        <v>3958.6381067421053</v>
      </c>
    </row>
    <row r="2422" spans="1:7" ht="22.5" customHeight="1" outlineLevel="1" x14ac:dyDescent="0.2">
      <c r="A2422" s="21">
        <v>198</v>
      </c>
      <c r="B2422" s="22" t="s">
        <v>2090</v>
      </c>
      <c r="C2422" s="23" t="s">
        <v>2091</v>
      </c>
      <c r="D2422" s="32">
        <v>2619.1</v>
      </c>
      <c r="E2422" s="25">
        <v>189.55</v>
      </c>
      <c r="F2422" s="25">
        <v>1648215.34</v>
      </c>
      <c r="G2422" s="194">
        <f>F2422/D2418/100*1.2*1.0224*1.0192</f>
        <v>3242.0763805520101</v>
      </c>
    </row>
    <row r="2423" spans="1:7" ht="22.5" customHeight="1" outlineLevel="1" x14ac:dyDescent="0.2">
      <c r="A2423" s="21">
        <v>199</v>
      </c>
      <c r="B2423" s="22" t="s">
        <v>2092</v>
      </c>
      <c r="C2423" s="23" t="s">
        <v>2093</v>
      </c>
      <c r="D2423" s="32">
        <v>32.700000000000003</v>
      </c>
      <c r="E2423" s="25">
        <v>398.59</v>
      </c>
      <c r="F2423" s="25">
        <v>183647.55</v>
      </c>
      <c r="G2423" s="194">
        <f>F2423/D2418/100*1.2*1.0224*1.0192</f>
        <v>361.23883193639256</v>
      </c>
    </row>
    <row r="2424" spans="1:7" ht="45" customHeight="1" outlineLevel="1" x14ac:dyDescent="0.2">
      <c r="A2424" s="21">
        <v>200</v>
      </c>
      <c r="B2424" s="22" t="s">
        <v>2094</v>
      </c>
      <c r="C2424" s="23" t="s">
        <v>2095</v>
      </c>
      <c r="D2424" s="32">
        <v>0.5</v>
      </c>
      <c r="E2424" s="25">
        <v>5282.46</v>
      </c>
      <c r="F2424" s="25">
        <v>65080.05</v>
      </c>
    </row>
    <row r="2425" spans="1:7" outlineLevel="1" x14ac:dyDescent="0.2">
      <c r="A2425" s="26"/>
      <c r="B2425" s="27"/>
      <c r="C2425" s="28" t="s">
        <v>2096</v>
      </c>
      <c r="D2425" s="28"/>
      <c r="E2425" s="28"/>
      <c r="F2425" s="29">
        <v>25655.49</v>
      </c>
    </row>
    <row r="2426" spans="1:7" outlineLevel="1" x14ac:dyDescent="0.2">
      <c r="A2426" s="26"/>
      <c r="B2426" s="27"/>
      <c r="C2426" s="28" t="s">
        <v>2097</v>
      </c>
      <c r="D2426" s="28"/>
      <c r="E2426" s="28"/>
      <c r="F2426" s="29">
        <v>13065.29</v>
      </c>
    </row>
    <row r="2427" spans="1:7" outlineLevel="1" x14ac:dyDescent="0.2">
      <c r="A2427" s="26"/>
      <c r="B2427" s="27"/>
      <c r="C2427" s="28" t="s">
        <v>917</v>
      </c>
      <c r="D2427" s="28"/>
      <c r="E2427" s="28"/>
      <c r="F2427" s="29">
        <v>103800.83</v>
      </c>
    </row>
    <row r="2428" spans="1:7" ht="45" customHeight="1" outlineLevel="1" x14ac:dyDescent="0.2">
      <c r="A2428" s="21">
        <v>201</v>
      </c>
      <c r="B2428" s="22" t="s">
        <v>2098</v>
      </c>
      <c r="C2428" s="23" t="s">
        <v>2099</v>
      </c>
      <c r="D2428" s="32">
        <v>-35.5</v>
      </c>
      <c r="E2428" s="25">
        <v>6.16</v>
      </c>
      <c r="F2428" s="25">
        <v>-6079.3</v>
      </c>
    </row>
    <row r="2429" spans="1:7" ht="33.75" customHeight="1" outlineLevel="1" x14ac:dyDescent="0.2">
      <c r="A2429" s="21">
        <v>202</v>
      </c>
      <c r="B2429" s="22" t="s">
        <v>2100</v>
      </c>
      <c r="C2429" s="23" t="s">
        <v>2101</v>
      </c>
      <c r="D2429" s="31">
        <v>-101</v>
      </c>
      <c r="E2429" s="25">
        <v>6.86</v>
      </c>
      <c r="F2429" s="25">
        <v>-24243.17</v>
      </c>
    </row>
    <row r="2430" spans="1:7" ht="45" customHeight="1" outlineLevel="1" x14ac:dyDescent="0.2">
      <c r="A2430" s="21">
        <v>203</v>
      </c>
      <c r="B2430" s="22" t="s">
        <v>2102</v>
      </c>
      <c r="C2430" s="23" t="s">
        <v>2103</v>
      </c>
      <c r="D2430" s="32">
        <v>35.5</v>
      </c>
      <c r="E2430" s="25">
        <v>6.91</v>
      </c>
      <c r="F2430" s="25">
        <v>7182.53</v>
      </c>
    </row>
    <row r="2431" spans="1:7" ht="33.75" customHeight="1" outlineLevel="1" x14ac:dyDescent="0.2">
      <c r="A2431" s="21">
        <v>204</v>
      </c>
      <c r="B2431" s="22" t="s">
        <v>2104</v>
      </c>
      <c r="C2431" s="23" t="s">
        <v>2105</v>
      </c>
      <c r="D2431" s="31">
        <v>101</v>
      </c>
      <c r="E2431" s="25">
        <v>8.06</v>
      </c>
      <c r="F2431" s="25">
        <v>30608.66</v>
      </c>
    </row>
    <row r="2432" spans="1:7" ht="22.5" customHeight="1" outlineLevel="1" x14ac:dyDescent="0.2">
      <c r="A2432" s="21">
        <v>205</v>
      </c>
      <c r="B2432" s="22" t="s">
        <v>2106</v>
      </c>
      <c r="C2432" s="23" t="s">
        <v>2107</v>
      </c>
      <c r="D2432" s="31">
        <v>103</v>
      </c>
      <c r="E2432" s="25">
        <v>20.38</v>
      </c>
      <c r="F2432" s="25">
        <v>19731.919999999998</v>
      </c>
    </row>
    <row r="2433" spans="1:7" ht="12" customHeight="1" outlineLevel="1" x14ac:dyDescent="0.2">
      <c r="A2433" s="443" t="s">
        <v>2108</v>
      </c>
      <c r="B2433" s="444"/>
      <c r="C2433" s="444"/>
      <c r="D2433" s="444"/>
      <c r="E2433" s="444"/>
      <c r="F2433" s="445"/>
    </row>
    <row r="2434" spans="1:7" ht="33.75" customHeight="1" outlineLevel="1" x14ac:dyDescent="0.2">
      <c r="A2434" s="21">
        <v>206</v>
      </c>
      <c r="B2434" s="22" t="s">
        <v>2109</v>
      </c>
      <c r="C2434" s="23" t="s">
        <v>2110</v>
      </c>
      <c r="D2434" s="33">
        <v>1.2558</v>
      </c>
      <c r="E2434" s="25">
        <v>5275.74</v>
      </c>
      <c r="F2434" s="25">
        <v>248086.03</v>
      </c>
    </row>
    <row r="2435" spans="1:7" outlineLevel="1" x14ac:dyDescent="0.2">
      <c r="A2435" s="26"/>
      <c r="B2435" s="27"/>
      <c r="C2435" s="28" t="s">
        <v>2111</v>
      </c>
      <c r="D2435" s="28"/>
      <c r="E2435" s="28"/>
      <c r="F2435" s="29">
        <v>221049.21</v>
      </c>
    </row>
    <row r="2436" spans="1:7" outlineLevel="1" x14ac:dyDescent="0.2">
      <c r="A2436" s="26"/>
      <c r="B2436" s="27"/>
      <c r="C2436" s="28" t="s">
        <v>2112</v>
      </c>
      <c r="D2436" s="28"/>
      <c r="E2436" s="28"/>
      <c r="F2436" s="29">
        <v>147366.14000000001</v>
      </c>
    </row>
    <row r="2437" spans="1:7" outlineLevel="1" x14ac:dyDescent="0.2">
      <c r="A2437" s="26"/>
      <c r="B2437" s="27"/>
      <c r="C2437" s="28" t="s">
        <v>917</v>
      </c>
      <c r="D2437" s="28"/>
      <c r="E2437" s="28"/>
      <c r="F2437" s="29">
        <v>616501.38</v>
      </c>
    </row>
    <row r="2438" spans="1:7" ht="123.75" customHeight="1" outlineLevel="1" x14ac:dyDescent="0.2">
      <c r="A2438" s="21">
        <v>207</v>
      </c>
      <c r="B2438" s="22" t="s">
        <v>1377</v>
      </c>
      <c r="C2438" s="23" t="s">
        <v>2113</v>
      </c>
      <c r="D2438" s="31">
        <v>2</v>
      </c>
      <c r="E2438" s="25">
        <v>42414.98</v>
      </c>
      <c r="F2438" s="25">
        <v>711723.42</v>
      </c>
    </row>
    <row r="2439" spans="1:7" ht="78.75" customHeight="1" outlineLevel="1" x14ac:dyDescent="0.2">
      <c r="A2439" s="21">
        <v>208</v>
      </c>
      <c r="B2439" s="22" t="s">
        <v>1377</v>
      </c>
      <c r="C2439" s="23" t="s">
        <v>2114</v>
      </c>
      <c r="D2439" s="31">
        <v>1</v>
      </c>
      <c r="E2439" s="25">
        <v>61734.05</v>
      </c>
      <c r="F2439" s="25">
        <v>517948.7</v>
      </c>
    </row>
    <row r="2440" spans="1:7" ht="123.75" customHeight="1" outlineLevel="1" x14ac:dyDescent="0.2">
      <c r="A2440" s="21">
        <v>209</v>
      </c>
      <c r="B2440" s="22" t="s">
        <v>1377</v>
      </c>
      <c r="C2440" s="23" t="s">
        <v>2115</v>
      </c>
      <c r="D2440" s="31">
        <v>4</v>
      </c>
      <c r="E2440" s="25">
        <v>65995.429999999993</v>
      </c>
      <c r="F2440" s="25">
        <v>2214806.58</v>
      </c>
    </row>
    <row r="2441" spans="1:7" ht="123.75" customHeight="1" outlineLevel="1" x14ac:dyDescent="0.2">
      <c r="A2441" s="21">
        <v>210</v>
      </c>
      <c r="B2441" s="22" t="s">
        <v>1377</v>
      </c>
      <c r="C2441" s="23" t="s">
        <v>2116</v>
      </c>
      <c r="D2441" s="31">
        <v>1</v>
      </c>
      <c r="E2441" s="25">
        <v>63933.07</v>
      </c>
      <c r="F2441" s="25">
        <v>536398.43000000005</v>
      </c>
    </row>
    <row r="2442" spans="1:7" ht="78.75" customHeight="1" outlineLevel="1" x14ac:dyDescent="0.2">
      <c r="A2442" s="21">
        <v>211</v>
      </c>
      <c r="B2442" s="22" t="s">
        <v>1377</v>
      </c>
      <c r="C2442" s="23" t="s">
        <v>2117</v>
      </c>
      <c r="D2442" s="31">
        <v>1</v>
      </c>
      <c r="E2442" s="25">
        <v>74853.62</v>
      </c>
      <c r="F2442" s="25">
        <v>628021.89</v>
      </c>
    </row>
    <row r="2443" spans="1:7" ht="11.4" outlineLevel="1" x14ac:dyDescent="0.2">
      <c r="A2443" s="443" t="s">
        <v>2118</v>
      </c>
      <c r="B2443" s="444"/>
      <c r="C2443" s="444"/>
      <c r="D2443" s="444"/>
      <c r="E2443" s="444"/>
      <c r="F2443" s="445"/>
    </row>
    <row r="2444" spans="1:7" ht="22.5" customHeight="1" outlineLevel="1" x14ac:dyDescent="0.2">
      <c r="A2444" s="21">
        <v>212</v>
      </c>
      <c r="B2444" s="22" t="s">
        <v>1420</v>
      </c>
      <c r="C2444" s="23" t="s">
        <v>2119</v>
      </c>
      <c r="D2444" s="35">
        <v>0.16416</v>
      </c>
      <c r="E2444" s="25">
        <v>1416.03</v>
      </c>
      <c r="F2444" s="25">
        <v>5491.01</v>
      </c>
    </row>
    <row r="2445" spans="1:7" outlineLevel="1" x14ac:dyDescent="0.2">
      <c r="A2445" s="26"/>
      <c r="B2445" s="27"/>
      <c r="C2445" s="28" t="s">
        <v>2120</v>
      </c>
      <c r="D2445" s="28"/>
      <c r="E2445" s="28"/>
      <c r="F2445" s="29">
        <v>3095.87</v>
      </c>
    </row>
    <row r="2446" spans="1:7" outlineLevel="1" x14ac:dyDescent="0.2">
      <c r="A2446" s="26"/>
      <c r="B2446" s="27"/>
      <c r="C2446" s="28" t="s">
        <v>2121</v>
      </c>
      <c r="D2446" s="28"/>
      <c r="E2446" s="28"/>
      <c r="F2446" s="29">
        <v>2063.91</v>
      </c>
    </row>
    <row r="2447" spans="1:7" outlineLevel="1" x14ac:dyDescent="0.2">
      <c r="A2447" s="26"/>
      <c r="B2447" s="27"/>
      <c r="C2447" s="28" t="s">
        <v>917</v>
      </c>
      <c r="D2447" s="28"/>
      <c r="E2447" s="28"/>
      <c r="F2447" s="29">
        <v>10650.79</v>
      </c>
      <c r="G2447" s="194">
        <f>'ВСЕ СМЕТЫ КДС'!F2447/'ВСЕ СМЕТЫ КДС'!D2444*1.2*1.0224*1.0192</f>
        <v>81128.973360842108</v>
      </c>
    </row>
    <row r="2448" spans="1:7" ht="22.5" customHeight="1" outlineLevel="1" x14ac:dyDescent="0.2">
      <c r="A2448" s="21">
        <v>213</v>
      </c>
      <c r="B2448" s="22" t="s">
        <v>2122</v>
      </c>
      <c r="C2448" s="23" t="s">
        <v>2123</v>
      </c>
      <c r="D2448" s="33">
        <v>0.16420000000000001</v>
      </c>
      <c r="E2448" s="25">
        <v>6435</v>
      </c>
      <c r="F2448" s="25">
        <v>13398.03</v>
      </c>
      <c r="G2448" s="194">
        <f>F2448/D2448*1.2*1.0224*1.0192</f>
        <v>102030.33086048038</v>
      </c>
    </row>
    <row r="2449" spans="1:7" ht="22.5" customHeight="1" outlineLevel="1" x14ac:dyDescent="0.2">
      <c r="A2449" s="21">
        <v>214</v>
      </c>
      <c r="B2449" s="22" t="s">
        <v>2124</v>
      </c>
      <c r="C2449" s="23" t="s">
        <v>2125</v>
      </c>
      <c r="D2449" s="31">
        <v>6</v>
      </c>
      <c r="E2449" s="25">
        <v>42.49</v>
      </c>
      <c r="F2449" s="25">
        <v>2916.51</v>
      </c>
      <c r="G2449" s="194">
        <f>F2449/D2448*1.2*1.0224*1.0192</f>
        <v>22210.166737789037</v>
      </c>
    </row>
    <row r="2450" spans="1:7" ht="11.4" outlineLevel="1" x14ac:dyDescent="0.2">
      <c r="A2450" s="443" t="s">
        <v>2126</v>
      </c>
      <c r="B2450" s="444"/>
      <c r="C2450" s="444"/>
      <c r="D2450" s="444"/>
      <c r="E2450" s="444"/>
      <c r="F2450" s="445"/>
    </row>
    <row r="2451" spans="1:7" ht="33.75" customHeight="1" outlineLevel="1" x14ac:dyDescent="0.2">
      <c r="A2451" s="21">
        <v>215</v>
      </c>
      <c r="B2451" s="22" t="s">
        <v>1345</v>
      </c>
      <c r="C2451" s="23" t="s">
        <v>1346</v>
      </c>
      <c r="D2451" s="35">
        <v>0.14534</v>
      </c>
      <c r="E2451" s="25">
        <v>3160.06</v>
      </c>
      <c r="F2451" s="25">
        <v>13143.67</v>
      </c>
    </row>
    <row r="2452" spans="1:7" outlineLevel="1" x14ac:dyDescent="0.2">
      <c r="A2452" s="26"/>
      <c r="B2452" s="27"/>
      <c r="C2452" s="28" t="s">
        <v>2127</v>
      </c>
      <c r="D2452" s="28"/>
      <c r="E2452" s="28"/>
      <c r="F2452" s="29">
        <v>10447.84</v>
      </c>
    </row>
    <row r="2453" spans="1:7" outlineLevel="1" x14ac:dyDescent="0.2">
      <c r="A2453" s="26"/>
      <c r="B2453" s="27"/>
      <c r="C2453" s="28" t="s">
        <v>2128</v>
      </c>
      <c r="D2453" s="28"/>
      <c r="E2453" s="28"/>
      <c r="F2453" s="29">
        <v>5905.3</v>
      </c>
    </row>
    <row r="2454" spans="1:7" outlineLevel="1" x14ac:dyDescent="0.2">
      <c r="A2454" s="26"/>
      <c r="B2454" s="27"/>
      <c r="C2454" s="28" t="s">
        <v>917</v>
      </c>
      <c r="D2454" s="28"/>
      <c r="E2454" s="28"/>
      <c r="F2454" s="29">
        <v>29496.81</v>
      </c>
    </row>
    <row r="2455" spans="1:7" ht="33.75" customHeight="1" outlineLevel="1" x14ac:dyDescent="0.2">
      <c r="A2455" s="21">
        <v>216</v>
      </c>
      <c r="B2455" s="22" t="s">
        <v>926</v>
      </c>
      <c r="C2455" s="23" t="s">
        <v>927</v>
      </c>
      <c r="D2455" s="44">
        <v>0.1511536</v>
      </c>
      <c r="E2455" s="25">
        <v>12990.48</v>
      </c>
      <c r="F2455" s="25">
        <v>20499.54</v>
      </c>
    </row>
    <row r="2456" spans="1:7" ht="22.5" customHeight="1" outlineLevel="1" x14ac:dyDescent="0.2">
      <c r="A2456" s="21">
        <v>217</v>
      </c>
      <c r="B2456" s="22" t="s">
        <v>2129</v>
      </c>
      <c r="C2456" s="23" t="s">
        <v>2130</v>
      </c>
      <c r="D2456" s="30">
        <v>0.03</v>
      </c>
      <c r="E2456" s="25">
        <v>1485.22</v>
      </c>
      <c r="F2456" s="25">
        <v>717.18</v>
      </c>
    </row>
    <row r="2457" spans="1:7" outlineLevel="1" x14ac:dyDescent="0.2">
      <c r="A2457" s="26"/>
      <c r="B2457" s="27"/>
      <c r="C2457" s="28" t="s">
        <v>2131</v>
      </c>
      <c r="D2457" s="28"/>
      <c r="E2457" s="28"/>
      <c r="F2457" s="29">
        <v>570.12</v>
      </c>
    </row>
    <row r="2458" spans="1:7" outlineLevel="1" x14ac:dyDescent="0.2">
      <c r="A2458" s="26"/>
      <c r="B2458" s="27"/>
      <c r="C2458" s="28" t="s">
        <v>2132</v>
      </c>
      <c r="D2458" s="28"/>
      <c r="E2458" s="28"/>
      <c r="F2458" s="29">
        <v>393.18</v>
      </c>
    </row>
    <row r="2459" spans="1:7" outlineLevel="1" x14ac:dyDescent="0.2">
      <c r="A2459" s="26"/>
      <c r="B2459" s="27"/>
      <c r="C2459" s="28" t="s">
        <v>917</v>
      </c>
      <c r="D2459" s="28"/>
      <c r="E2459" s="28"/>
      <c r="F2459" s="29">
        <v>1680.48</v>
      </c>
    </row>
    <row r="2460" spans="1:7" ht="33.75" customHeight="1" outlineLevel="1" x14ac:dyDescent="0.2">
      <c r="A2460" s="21">
        <v>218</v>
      </c>
      <c r="B2460" s="22" t="s">
        <v>2133</v>
      </c>
      <c r="C2460" s="23" t="s">
        <v>2134</v>
      </c>
      <c r="D2460" s="31">
        <v>3</v>
      </c>
      <c r="E2460" s="25">
        <v>115.1</v>
      </c>
      <c r="F2460" s="25">
        <v>9744.3700000000008</v>
      </c>
    </row>
    <row r="2461" spans="1:7" ht="22.5" customHeight="1" outlineLevel="1" x14ac:dyDescent="0.2">
      <c r="A2461" s="21">
        <v>219</v>
      </c>
      <c r="B2461" s="22" t="s">
        <v>1351</v>
      </c>
      <c r="C2461" s="23" t="s">
        <v>1352</v>
      </c>
      <c r="D2461" s="24">
        <v>2.4E-2</v>
      </c>
      <c r="E2461" s="25">
        <v>6305.02</v>
      </c>
      <c r="F2461" s="25">
        <v>2409.2199999999998</v>
      </c>
    </row>
    <row r="2462" spans="1:7" outlineLevel="1" x14ac:dyDescent="0.2">
      <c r="A2462" s="26"/>
      <c r="B2462" s="27"/>
      <c r="C2462" s="28" t="s">
        <v>2135</v>
      </c>
      <c r="D2462" s="28"/>
      <c r="E2462" s="28"/>
      <c r="F2462" s="29">
        <v>1611.62</v>
      </c>
    </row>
    <row r="2463" spans="1:7" outlineLevel="1" x14ac:dyDescent="0.2">
      <c r="A2463" s="26"/>
      <c r="B2463" s="27"/>
      <c r="C2463" s="28" t="s">
        <v>2136</v>
      </c>
      <c r="D2463" s="28"/>
      <c r="E2463" s="28"/>
      <c r="F2463" s="29">
        <v>789.69</v>
      </c>
    </row>
    <row r="2464" spans="1:7" outlineLevel="1" x14ac:dyDescent="0.2">
      <c r="A2464" s="26"/>
      <c r="B2464" s="27"/>
      <c r="C2464" s="28" t="s">
        <v>917</v>
      </c>
      <c r="D2464" s="28"/>
      <c r="E2464" s="28"/>
      <c r="F2464" s="29">
        <v>4810.53</v>
      </c>
    </row>
    <row r="2465" spans="1:7" ht="11.25" customHeight="1" outlineLevel="1" x14ac:dyDescent="0.2">
      <c r="A2465" s="435" t="s">
        <v>1007</v>
      </c>
      <c r="B2465" s="436"/>
      <c r="C2465" s="436"/>
      <c r="D2465" s="436"/>
      <c r="E2465" s="437"/>
      <c r="F2465" s="36">
        <v>8456565.9100000001</v>
      </c>
    </row>
    <row r="2466" spans="1:7" outlineLevel="1" x14ac:dyDescent="0.2">
      <c r="A2466" s="435" t="s">
        <v>1008</v>
      </c>
      <c r="B2466" s="436"/>
      <c r="C2466" s="436"/>
      <c r="D2466" s="436"/>
      <c r="E2466" s="437"/>
      <c r="F2466" s="36">
        <v>991552.47</v>
      </c>
    </row>
    <row r="2467" spans="1:7" outlineLevel="1" x14ac:dyDescent="0.2">
      <c r="A2467" s="435" t="s">
        <v>1009</v>
      </c>
      <c r="B2467" s="436"/>
      <c r="C2467" s="436"/>
      <c r="D2467" s="436"/>
      <c r="E2467" s="437"/>
      <c r="F2467" s="36">
        <v>558702.93999999994</v>
      </c>
    </row>
    <row r="2468" spans="1:7" ht="11.25" customHeight="1" outlineLevel="1" x14ac:dyDescent="0.2">
      <c r="A2468" s="435" t="s">
        <v>2137</v>
      </c>
      <c r="B2468" s="436"/>
      <c r="C2468" s="436"/>
      <c r="D2468" s="436"/>
      <c r="E2468" s="437"/>
      <c r="F2468" s="36">
        <v>10006821.32</v>
      </c>
    </row>
    <row r="2469" spans="1:7" ht="12.75" customHeight="1" outlineLevel="1" x14ac:dyDescent="0.2">
      <c r="A2469" s="432" t="s">
        <v>2138</v>
      </c>
      <c r="B2469" s="433"/>
      <c r="C2469" s="433"/>
      <c r="D2469" s="433"/>
      <c r="E2469" s="433"/>
      <c r="F2469" s="434"/>
    </row>
    <row r="2470" spans="1:7" ht="33.75" customHeight="1" outlineLevel="1" x14ac:dyDescent="0.2">
      <c r="A2470" s="21">
        <v>220</v>
      </c>
      <c r="B2470" s="22" t="s">
        <v>1742</v>
      </c>
      <c r="C2470" s="23" t="s">
        <v>1743</v>
      </c>
      <c r="D2470" s="30">
        <v>709.04</v>
      </c>
      <c r="E2470" s="25">
        <v>222.17</v>
      </c>
      <c r="F2470" s="25">
        <v>2129495</v>
      </c>
    </row>
    <row r="2471" spans="1:7" outlineLevel="1" x14ac:dyDescent="0.2">
      <c r="A2471" s="26"/>
      <c r="B2471" s="27"/>
      <c r="C2471" s="28" t="s">
        <v>2139</v>
      </c>
      <c r="D2471" s="28"/>
      <c r="E2471" s="28"/>
      <c r="F2471" s="29">
        <v>1150895.67</v>
      </c>
    </row>
    <row r="2472" spans="1:7" outlineLevel="1" x14ac:dyDescent="0.2">
      <c r="A2472" s="26"/>
      <c r="B2472" s="27"/>
      <c r="C2472" s="28" t="s">
        <v>2140</v>
      </c>
      <c r="D2472" s="28"/>
      <c r="E2472" s="28"/>
      <c r="F2472" s="29">
        <v>652569.71</v>
      </c>
      <c r="G2472" s="176" t="s">
        <v>1797</v>
      </c>
    </row>
    <row r="2473" spans="1:7" outlineLevel="1" x14ac:dyDescent="0.2">
      <c r="A2473" s="26"/>
      <c r="B2473" s="27"/>
      <c r="C2473" s="28" t="s">
        <v>917</v>
      </c>
      <c r="D2473" s="28"/>
      <c r="E2473" s="28"/>
      <c r="F2473" s="29">
        <v>3932960.38</v>
      </c>
      <c r="G2473" s="194">
        <f>F2473/D2470*1.2*1.0224*1.0192</f>
        <v>6936.0200035116168</v>
      </c>
    </row>
    <row r="2474" spans="1:7" ht="33.75" customHeight="1" outlineLevel="1" x14ac:dyDescent="0.2">
      <c r="A2474" s="21">
        <v>221</v>
      </c>
      <c r="B2474" s="22" t="s">
        <v>1746</v>
      </c>
      <c r="C2474" s="23" t="s">
        <v>1747</v>
      </c>
      <c r="D2474" s="33">
        <v>7.0903999999999998</v>
      </c>
      <c r="E2474" s="25">
        <v>445.62</v>
      </c>
      <c r="F2474" s="25">
        <v>86670.45</v>
      </c>
    </row>
    <row r="2475" spans="1:7" outlineLevel="1" x14ac:dyDescent="0.2">
      <c r="A2475" s="26"/>
      <c r="B2475" s="27"/>
      <c r="C2475" s="28" t="s">
        <v>2141</v>
      </c>
      <c r="D2475" s="28"/>
      <c r="E2475" s="28"/>
      <c r="F2475" s="29">
        <v>44784.35</v>
      </c>
    </row>
    <row r="2476" spans="1:7" outlineLevel="1" x14ac:dyDescent="0.2">
      <c r="A2476" s="26"/>
      <c r="B2476" s="27"/>
      <c r="C2476" s="28" t="s">
        <v>2142</v>
      </c>
      <c r="D2476" s="28"/>
      <c r="E2476" s="28"/>
      <c r="F2476" s="29">
        <v>25393.19</v>
      </c>
    </row>
    <row r="2477" spans="1:7" outlineLevel="1" x14ac:dyDescent="0.2">
      <c r="A2477" s="26"/>
      <c r="B2477" s="27"/>
      <c r="C2477" s="28" t="s">
        <v>917</v>
      </c>
      <c r="D2477" s="28"/>
      <c r="E2477" s="28"/>
      <c r="F2477" s="29">
        <v>156847.99</v>
      </c>
      <c r="G2477" s="194">
        <f>F2477/D2470*1.2*1.0224*1.0192</f>
        <v>276.61117607052785</v>
      </c>
    </row>
    <row r="2478" spans="1:7" ht="22.5" customHeight="1" outlineLevel="1" x14ac:dyDescent="0.2">
      <c r="A2478" s="21">
        <v>222</v>
      </c>
      <c r="B2478" s="22" t="s">
        <v>1377</v>
      </c>
      <c r="C2478" s="23" t="s">
        <v>1750</v>
      </c>
      <c r="D2478" s="30">
        <v>644.41</v>
      </c>
      <c r="E2478" s="25">
        <v>61.08</v>
      </c>
      <c r="F2478" s="25">
        <v>330247.53999999998</v>
      </c>
      <c r="G2478" s="194">
        <f>F2478/D2470*1.2*1.0224*1.0192</f>
        <v>582.41205662755829</v>
      </c>
    </row>
    <row r="2479" spans="1:7" ht="33.75" customHeight="1" outlineLevel="1" x14ac:dyDescent="0.2">
      <c r="A2479" s="21">
        <v>223</v>
      </c>
      <c r="B2479" s="22" t="s">
        <v>1053</v>
      </c>
      <c r="C2479" s="23" t="s">
        <v>1751</v>
      </c>
      <c r="D2479" s="33">
        <v>7.0903999999999998</v>
      </c>
      <c r="E2479" s="25">
        <v>352.31</v>
      </c>
      <c r="F2479" s="25">
        <v>43725.81</v>
      </c>
    </row>
    <row r="2480" spans="1:7" outlineLevel="1" x14ac:dyDescent="0.2">
      <c r="A2480" s="26"/>
      <c r="B2480" s="27"/>
      <c r="C2480" s="28" t="s">
        <v>2143</v>
      </c>
      <c r="D2480" s="28"/>
      <c r="E2480" s="28"/>
      <c r="F2480" s="29">
        <v>17663.59</v>
      </c>
    </row>
    <row r="2481" spans="1:7" outlineLevel="1" x14ac:dyDescent="0.2">
      <c r="A2481" s="26"/>
      <c r="B2481" s="27"/>
      <c r="C2481" s="28" t="s">
        <v>2144</v>
      </c>
      <c r="D2481" s="28"/>
      <c r="E2481" s="28"/>
      <c r="F2481" s="29">
        <v>9583.44</v>
      </c>
    </row>
    <row r="2482" spans="1:7" outlineLevel="1" x14ac:dyDescent="0.2">
      <c r="A2482" s="26"/>
      <c r="B2482" s="27"/>
      <c r="C2482" s="28" t="s">
        <v>917</v>
      </c>
      <c r="D2482" s="28"/>
      <c r="E2482" s="28"/>
      <c r="F2482" s="29">
        <v>70972.84</v>
      </c>
      <c r="G2482" s="194">
        <f>F2482/D2479/100*1.2*1.0224*1.0192</f>
        <v>125.16501321735393</v>
      </c>
    </row>
    <row r="2483" spans="1:7" ht="22.5" customHeight="1" outlineLevel="1" x14ac:dyDescent="0.2">
      <c r="A2483" s="21">
        <v>224</v>
      </c>
      <c r="B2483" s="22" t="s">
        <v>1754</v>
      </c>
      <c r="C2483" s="23" t="s">
        <v>1755</v>
      </c>
      <c r="D2483" s="24">
        <v>-0.128</v>
      </c>
      <c r="E2483" s="25">
        <v>14312.87</v>
      </c>
      <c r="F2483" s="25">
        <v>-20885.34</v>
      </c>
      <c r="G2483" s="194">
        <f>F2483/D2479/100*1.2*1.0224*1.0192</f>
        <v>-36.832594794697961</v>
      </c>
    </row>
    <row r="2484" spans="1:7" ht="22.5" customHeight="1" outlineLevel="1" x14ac:dyDescent="0.2">
      <c r="A2484" s="21">
        <v>225</v>
      </c>
      <c r="B2484" s="22" t="s">
        <v>1377</v>
      </c>
      <c r="C2484" s="23" t="s">
        <v>1756</v>
      </c>
      <c r="D2484" s="30">
        <v>85.09</v>
      </c>
      <c r="E2484" s="25">
        <v>49.7</v>
      </c>
      <c r="F2484" s="25">
        <v>35480.89</v>
      </c>
      <c r="G2484" s="194">
        <f>F2484/D2470*1.2*1.0224*1.0192</f>
        <v>62.572754110071983</v>
      </c>
    </row>
    <row r="2485" spans="1:7" ht="11.25" customHeight="1" outlineLevel="1" x14ac:dyDescent="0.2">
      <c r="A2485" s="435" t="s">
        <v>1007</v>
      </c>
      <c r="B2485" s="436"/>
      <c r="C2485" s="436"/>
      <c r="D2485" s="436"/>
      <c r="E2485" s="437"/>
      <c r="F2485" s="36">
        <v>2604734.35</v>
      </c>
    </row>
    <row r="2486" spans="1:7" outlineLevel="1" x14ac:dyDescent="0.2">
      <c r="A2486" s="435" t="s">
        <v>1008</v>
      </c>
      <c r="B2486" s="436"/>
      <c r="C2486" s="436"/>
      <c r="D2486" s="436"/>
      <c r="E2486" s="437"/>
      <c r="F2486" s="36">
        <v>1213343.6100000001</v>
      </c>
    </row>
    <row r="2487" spans="1:7" outlineLevel="1" x14ac:dyDescent="0.2">
      <c r="A2487" s="435" t="s">
        <v>1009</v>
      </c>
      <c r="B2487" s="436"/>
      <c r="C2487" s="436"/>
      <c r="D2487" s="436"/>
      <c r="E2487" s="437"/>
      <c r="F2487" s="36">
        <v>687546.34</v>
      </c>
    </row>
    <row r="2488" spans="1:7" ht="11.25" customHeight="1" outlineLevel="1" x14ac:dyDescent="0.2">
      <c r="A2488" s="435" t="s">
        <v>2145</v>
      </c>
      <c r="B2488" s="436"/>
      <c r="C2488" s="436"/>
      <c r="D2488" s="436"/>
      <c r="E2488" s="437"/>
      <c r="F2488" s="36">
        <v>4505624.3</v>
      </c>
    </row>
    <row r="2489" spans="1:7" ht="12.75" customHeight="1" outlineLevel="1" x14ac:dyDescent="0.2">
      <c r="A2489" s="432" t="s">
        <v>2146</v>
      </c>
      <c r="B2489" s="433"/>
      <c r="C2489" s="433"/>
      <c r="D2489" s="433"/>
      <c r="E2489" s="433"/>
      <c r="F2489" s="434"/>
    </row>
    <row r="2490" spans="1:7" ht="22.5" customHeight="1" outlineLevel="1" x14ac:dyDescent="0.2">
      <c r="A2490" s="21">
        <v>226</v>
      </c>
      <c r="B2490" s="22" t="s">
        <v>1424</v>
      </c>
      <c r="C2490" s="23" t="s">
        <v>1425</v>
      </c>
      <c r="D2490" s="32">
        <v>47.5</v>
      </c>
      <c r="E2490" s="25">
        <v>147.07</v>
      </c>
      <c r="F2490" s="25">
        <v>173099.34</v>
      </c>
    </row>
    <row r="2491" spans="1:7" outlineLevel="1" x14ac:dyDescent="0.2">
      <c r="A2491" s="26"/>
      <c r="B2491" s="27"/>
      <c r="C2491" s="28" t="s">
        <v>2147</v>
      </c>
      <c r="D2491" s="28"/>
      <c r="E2491" s="28"/>
      <c r="F2491" s="29">
        <v>147526.63</v>
      </c>
    </row>
    <row r="2492" spans="1:7" outlineLevel="1" x14ac:dyDescent="0.2">
      <c r="A2492" s="26"/>
      <c r="B2492" s="27"/>
      <c r="C2492" s="28" t="s">
        <v>2148</v>
      </c>
      <c r="D2492" s="28"/>
      <c r="E2492" s="28"/>
      <c r="F2492" s="29">
        <v>84300.93</v>
      </c>
    </row>
    <row r="2493" spans="1:7" outlineLevel="1" x14ac:dyDescent="0.2">
      <c r="A2493" s="26"/>
      <c r="B2493" s="27"/>
      <c r="C2493" s="28" t="s">
        <v>917</v>
      </c>
      <c r="D2493" s="28"/>
      <c r="E2493" s="28"/>
      <c r="F2493" s="29">
        <v>404926.9</v>
      </c>
    </row>
    <row r="2494" spans="1:7" ht="33.75" customHeight="1" outlineLevel="1" x14ac:dyDescent="0.2">
      <c r="A2494" s="21">
        <v>227</v>
      </c>
      <c r="B2494" s="22" t="s">
        <v>2149</v>
      </c>
      <c r="C2494" s="23" t="s">
        <v>2150</v>
      </c>
      <c r="D2494" s="24">
        <v>2.5000000000000001E-2</v>
      </c>
      <c r="E2494" s="25">
        <v>1175.22</v>
      </c>
      <c r="F2494" s="25">
        <v>1147.56</v>
      </c>
    </row>
    <row r="2495" spans="1:7" outlineLevel="1" x14ac:dyDescent="0.2">
      <c r="A2495" s="26"/>
      <c r="B2495" s="27"/>
      <c r="C2495" s="28" t="s">
        <v>2151</v>
      </c>
      <c r="D2495" s="28"/>
      <c r="E2495" s="28"/>
      <c r="F2495" s="29">
        <v>1039.0899999999999</v>
      </c>
    </row>
    <row r="2496" spans="1:7" outlineLevel="1" x14ac:dyDescent="0.2">
      <c r="A2496" s="26"/>
      <c r="B2496" s="27"/>
      <c r="C2496" s="28" t="s">
        <v>2152</v>
      </c>
      <c r="D2496" s="28"/>
      <c r="E2496" s="28"/>
      <c r="F2496" s="29">
        <v>593.77</v>
      </c>
    </row>
    <row r="2497" spans="1:6" outlineLevel="1" x14ac:dyDescent="0.2">
      <c r="A2497" s="26"/>
      <c r="B2497" s="27"/>
      <c r="C2497" s="28" t="s">
        <v>917</v>
      </c>
      <c r="D2497" s="28"/>
      <c r="E2497" s="28"/>
      <c r="F2497" s="29">
        <v>2780.42</v>
      </c>
    </row>
    <row r="2498" spans="1:6" ht="33.75" customHeight="1" outlineLevel="1" x14ac:dyDescent="0.2">
      <c r="A2498" s="21">
        <v>228</v>
      </c>
      <c r="B2498" s="22" t="s">
        <v>1416</v>
      </c>
      <c r="C2498" s="23" t="s">
        <v>1436</v>
      </c>
      <c r="D2498" s="24">
        <v>0.375</v>
      </c>
      <c r="E2498" s="25">
        <v>2379.3000000000002</v>
      </c>
      <c r="F2498" s="25">
        <v>14858.22</v>
      </c>
    </row>
    <row r="2499" spans="1:6" outlineLevel="1" x14ac:dyDescent="0.2">
      <c r="A2499" s="26"/>
      <c r="B2499" s="27"/>
      <c r="C2499" s="28" t="s">
        <v>2153</v>
      </c>
      <c r="D2499" s="28"/>
      <c r="E2499" s="28"/>
      <c r="F2499" s="29">
        <v>7156.28</v>
      </c>
    </row>
    <row r="2500" spans="1:6" outlineLevel="1" x14ac:dyDescent="0.2">
      <c r="A2500" s="26"/>
      <c r="B2500" s="27"/>
      <c r="C2500" s="28" t="s">
        <v>2154</v>
      </c>
      <c r="D2500" s="28"/>
      <c r="E2500" s="28"/>
      <c r="F2500" s="29">
        <v>4770.8500000000004</v>
      </c>
    </row>
    <row r="2501" spans="1:6" outlineLevel="1" x14ac:dyDescent="0.2">
      <c r="A2501" s="26"/>
      <c r="B2501" s="27"/>
      <c r="C2501" s="28" t="s">
        <v>917</v>
      </c>
      <c r="D2501" s="28"/>
      <c r="E2501" s="28"/>
      <c r="F2501" s="29">
        <v>26785.35</v>
      </c>
    </row>
    <row r="2502" spans="1:6" ht="33.75" customHeight="1" outlineLevel="1" x14ac:dyDescent="0.2">
      <c r="A2502" s="21">
        <v>229</v>
      </c>
      <c r="B2502" s="22" t="s">
        <v>2155</v>
      </c>
      <c r="C2502" s="23" t="s">
        <v>2156</v>
      </c>
      <c r="D2502" s="30">
        <v>1.07</v>
      </c>
      <c r="E2502" s="25">
        <v>792.11</v>
      </c>
      <c r="F2502" s="25">
        <v>20125.91</v>
      </c>
    </row>
    <row r="2503" spans="1:6" outlineLevel="1" x14ac:dyDescent="0.2">
      <c r="A2503" s="26"/>
      <c r="B2503" s="27"/>
      <c r="C2503" s="28" t="s">
        <v>2157</v>
      </c>
      <c r="D2503" s="28"/>
      <c r="E2503" s="28"/>
      <c r="F2503" s="29">
        <v>13231.91</v>
      </c>
    </row>
    <row r="2504" spans="1:6" outlineLevel="1" x14ac:dyDescent="0.2">
      <c r="A2504" s="26"/>
      <c r="B2504" s="27"/>
      <c r="C2504" s="28" t="s">
        <v>2158</v>
      </c>
      <c r="D2504" s="28"/>
      <c r="E2504" s="28"/>
      <c r="F2504" s="29">
        <v>8821.27</v>
      </c>
    </row>
    <row r="2505" spans="1:6" outlineLevel="1" x14ac:dyDescent="0.2">
      <c r="A2505" s="26"/>
      <c r="B2505" s="27"/>
      <c r="C2505" s="28" t="s">
        <v>917</v>
      </c>
      <c r="D2505" s="28"/>
      <c r="E2505" s="28"/>
      <c r="F2505" s="29">
        <v>42179.09</v>
      </c>
    </row>
    <row r="2506" spans="1:6" ht="11.25" customHeight="1" outlineLevel="1" x14ac:dyDescent="0.2">
      <c r="A2506" s="435" t="s">
        <v>1007</v>
      </c>
      <c r="B2506" s="436"/>
      <c r="C2506" s="436"/>
      <c r="D2506" s="436"/>
      <c r="E2506" s="437"/>
      <c r="F2506" s="36">
        <v>209231.03</v>
      </c>
    </row>
    <row r="2507" spans="1:6" outlineLevel="1" x14ac:dyDescent="0.2">
      <c r="A2507" s="435" t="s">
        <v>1008</v>
      </c>
      <c r="B2507" s="436"/>
      <c r="C2507" s="436"/>
      <c r="D2507" s="436"/>
      <c r="E2507" s="437"/>
      <c r="F2507" s="36">
        <v>168953.92</v>
      </c>
    </row>
    <row r="2508" spans="1:6" outlineLevel="1" x14ac:dyDescent="0.2">
      <c r="A2508" s="435" t="s">
        <v>1009</v>
      </c>
      <c r="B2508" s="436"/>
      <c r="C2508" s="436"/>
      <c r="D2508" s="436"/>
      <c r="E2508" s="437"/>
      <c r="F2508" s="36">
        <v>98486.82</v>
      </c>
    </row>
    <row r="2509" spans="1:6" ht="11.25" customHeight="1" outlineLevel="1" x14ac:dyDescent="0.2">
      <c r="A2509" s="435" t="s">
        <v>2159</v>
      </c>
      <c r="B2509" s="436"/>
      <c r="C2509" s="436"/>
      <c r="D2509" s="436"/>
      <c r="E2509" s="437"/>
      <c r="F2509" s="36">
        <v>476671.77</v>
      </c>
    </row>
    <row r="2510" spans="1:6" ht="12.75" customHeight="1" outlineLevel="1" x14ac:dyDescent="0.2">
      <c r="A2510" s="432" t="s">
        <v>2160</v>
      </c>
      <c r="B2510" s="433"/>
      <c r="C2510" s="433"/>
      <c r="D2510" s="433"/>
      <c r="E2510" s="433"/>
      <c r="F2510" s="434"/>
    </row>
    <row r="2511" spans="1:6" ht="12" customHeight="1" outlineLevel="1" x14ac:dyDescent="0.2">
      <c r="A2511" s="443" t="s">
        <v>1012</v>
      </c>
      <c r="B2511" s="444"/>
      <c r="C2511" s="444"/>
      <c r="D2511" s="444"/>
      <c r="E2511" s="444"/>
      <c r="F2511" s="445"/>
    </row>
    <row r="2512" spans="1:6" ht="45" customHeight="1" outlineLevel="1" x14ac:dyDescent="0.2">
      <c r="A2512" s="21">
        <v>230</v>
      </c>
      <c r="B2512" s="22" t="s">
        <v>1013</v>
      </c>
      <c r="C2512" s="23" t="s">
        <v>1014</v>
      </c>
      <c r="D2512" s="33">
        <v>85.762500000000003</v>
      </c>
      <c r="E2512" s="25">
        <v>3.28</v>
      </c>
      <c r="F2512" s="25">
        <v>6343.34</v>
      </c>
    </row>
    <row r="2513" spans="1:6" ht="45" customHeight="1" outlineLevel="1" x14ac:dyDescent="0.2">
      <c r="A2513" s="21">
        <v>231</v>
      </c>
      <c r="B2513" s="22" t="s">
        <v>2161</v>
      </c>
      <c r="C2513" s="23" t="s">
        <v>2162</v>
      </c>
      <c r="D2513" s="33">
        <v>85.762500000000003</v>
      </c>
      <c r="E2513" s="25">
        <v>47.24</v>
      </c>
      <c r="F2513" s="25">
        <v>46186.19</v>
      </c>
    </row>
    <row r="2514" spans="1:6" ht="11.4" outlineLevel="1" x14ac:dyDescent="0.2">
      <c r="A2514" s="443" t="s">
        <v>1017</v>
      </c>
      <c r="B2514" s="444"/>
      <c r="C2514" s="444"/>
      <c r="D2514" s="444"/>
      <c r="E2514" s="444"/>
      <c r="F2514" s="445"/>
    </row>
    <row r="2515" spans="1:6" ht="33.75" customHeight="1" outlineLevel="1" x14ac:dyDescent="0.2">
      <c r="A2515" s="21">
        <v>232</v>
      </c>
      <c r="B2515" s="22" t="s">
        <v>1018</v>
      </c>
      <c r="C2515" s="23" t="s">
        <v>1019</v>
      </c>
      <c r="D2515" s="24">
        <v>1.4450000000000001</v>
      </c>
      <c r="E2515" s="25">
        <v>17.95</v>
      </c>
      <c r="F2515" s="25">
        <v>917.42</v>
      </c>
    </row>
    <row r="2516" spans="1:6" ht="45" customHeight="1" outlineLevel="1" x14ac:dyDescent="0.2">
      <c r="A2516" s="21">
        <v>233</v>
      </c>
      <c r="B2516" s="22" t="s">
        <v>1020</v>
      </c>
      <c r="C2516" s="23" t="s">
        <v>1021</v>
      </c>
      <c r="D2516" s="24">
        <v>1.4450000000000001</v>
      </c>
      <c r="E2516" s="25">
        <v>2.91</v>
      </c>
      <c r="F2516" s="25">
        <v>47.94</v>
      </c>
    </row>
    <row r="2517" spans="1:6" ht="11.25" customHeight="1" outlineLevel="1" x14ac:dyDescent="0.2">
      <c r="A2517" s="435" t="s">
        <v>1007</v>
      </c>
      <c r="B2517" s="436"/>
      <c r="C2517" s="436"/>
      <c r="D2517" s="436"/>
      <c r="E2517" s="437"/>
      <c r="F2517" s="36">
        <v>53494.89</v>
      </c>
    </row>
    <row r="2518" spans="1:6" ht="11.25" customHeight="1" outlineLevel="1" x14ac:dyDescent="0.2">
      <c r="A2518" s="435" t="s">
        <v>2163</v>
      </c>
      <c r="B2518" s="436"/>
      <c r="C2518" s="436"/>
      <c r="D2518" s="436"/>
      <c r="E2518" s="437"/>
      <c r="F2518" s="36">
        <v>53494.89</v>
      </c>
    </row>
    <row r="2519" spans="1:6" ht="11.25" customHeight="1" outlineLevel="1" x14ac:dyDescent="0.2">
      <c r="A2519" s="435" t="s">
        <v>1023</v>
      </c>
      <c r="B2519" s="436"/>
      <c r="C2519" s="436"/>
      <c r="D2519" s="436"/>
      <c r="E2519" s="437"/>
      <c r="F2519" s="36">
        <v>18008588.420000002</v>
      </c>
    </row>
    <row r="2520" spans="1:6" outlineLevel="1" x14ac:dyDescent="0.2">
      <c r="A2520" s="435" t="s">
        <v>1008</v>
      </c>
      <c r="B2520" s="436"/>
      <c r="C2520" s="436"/>
      <c r="D2520" s="436"/>
      <c r="E2520" s="437"/>
      <c r="F2520" s="36">
        <v>4475318.53</v>
      </c>
    </row>
    <row r="2521" spans="1:6" outlineLevel="1" x14ac:dyDescent="0.2">
      <c r="A2521" s="435" t="s">
        <v>1009</v>
      </c>
      <c r="B2521" s="436"/>
      <c r="C2521" s="436"/>
      <c r="D2521" s="436"/>
      <c r="E2521" s="437"/>
      <c r="F2521" s="36">
        <v>2440359.9</v>
      </c>
    </row>
    <row r="2522" spans="1:6" outlineLevel="1" x14ac:dyDescent="0.2">
      <c r="A2522" s="435" t="s">
        <v>1024</v>
      </c>
      <c r="B2522" s="436"/>
      <c r="C2522" s="436"/>
      <c r="D2522" s="436"/>
      <c r="E2522" s="437"/>
      <c r="F2522" s="36">
        <v>24924266.850000001</v>
      </c>
    </row>
    <row r="2523" spans="1:6" outlineLevel="1" x14ac:dyDescent="0.2">
      <c r="A2523" s="38"/>
      <c r="B2523" s="38"/>
      <c r="C2523" s="38"/>
      <c r="D2523" s="38"/>
      <c r="E2523" s="38"/>
      <c r="F2523" s="38"/>
    </row>
    <row r="2524" spans="1:6" ht="14.4" outlineLevel="1" x14ac:dyDescent="0.3">
      <c r="A2524" s="3"/>
      <c r="B2524" s="3"/>
      <c r="C2524" s="3"/>
      <c r="D2524" s="3"/>
      <c r="E2524" s="3"/>
      <c r="F2524" s="3"/>
    </row>
    <row r="2525" spans="1:6" outlineLevel="1" x14ac:dyDescent="0.2">
      <c r="A2525" s="41" t="s">
        <v>1025</v>
      </c>
      <c r="B2525" s="428"/>
      <c r="C2525" s="428"/>
      <c r="D2525" s="428"/>
      <c r="E2525" s="428"/>
      <c r="F2525" s="428"/>
    </row>
    <row r="2526" spans="1:6" outlineLevel="1" x14ac:dyDescent="0.2">
      <c r="A2526" s="4"/>
      <c r="B2526" s="427" t="s">
        <v>1027</v>
      </c>
      <c r="C2526" s="427"/>
      <c r="D2526" s="427"/>
      <c r="E2526" s="427"/>
      <c r="F2526" s="427"/>
    </row>
    <row r="2527" spans="1:6" outlineLevel="1" x14ac:dyDescent="0.2">
      <c r="A2527" s="41" t="s">
        <v>1028</v>
      </c>
      <c r="B2527" s="428"/>
      <c r="C2527" s="428"/>
      <c r="D2527" s="428"/>
      <c r="E2527" s="428"/>
      <c r="F2527" s="428"/>
    </row>
    <row r="2528" spans="1:6" outlineLevel="1" x14ac:dyDescent="0.2">
      <c r="A2528" s="10"/>
      <c r="B2528" s="427" t="s">
        <v>1027</v>
      </c>
      <c r="C2528" s="427"/>
      <c r="D2528" s="427"/>
      <c r="E2528" s="427"/>
      <c r="F2528" s="427"/>
    </row>
    <row r="2529" spans="1:6" ht="14.4" outlineLevel="1" x14ac:dyDescent="0.3">
      <c r="A2529" s="3"/>
      <c r="B2529" s="3"/>
      <c r="C2529" s="3"/>
      <c r="D2529" s="3"/>
      <c r="E2529" s="3"/>
      <c r="F2529" s="3"/>
    </row>
    <row r="2530" spans="1:6" ht="17.399999999999999" outlineLevel="1" x14ac:dyDescent="0.3">
      <c r="A2530" s="438" t="s">
        <v>1773</v>
      </c>
      <c r="B2530" s="438"/>
      <c r="C2530" s="438"/>
      <c r="D2530" s="438"/>
      <c r="E2530" s="438"/>
      <c r="F2530" s="438"/>
    </row>
    <row r="2531" spans="1:6" x14ac:dyDescent="0.2">
      <c r="A2531" s="6"/>
      <c r="B2531" s="6"/>
      <c r="C2531" s="6"/>
      <c r="D2531" s="6"/>
      <c r="E2531" s="6"/>
      <c r="F2531" s="6"/>
    </row>
    <row r="2532" spans="1:6" ht="12.75" customHeight="1" x14ac:dyDescent="0.25">
      <c r="A2532" s="439" t="s">
        <v>1774</v>
      </c>
      <c r="B2532" s="439"/>
      <c r="C2532" s="439"/>
      <c r="D2532" s="439"/>
      <c r="E2532" s="439"/>
      <c r="F2532" s="439"/>
    </row>
    <row r="2533" spans="1:6" x14ac:dyDescent="0.2">
      <c r="A2533" s="440" t="s">
        <v>903</v>
      </c>
      <c r="B2533" s="440"/>
      <c r="C2533" s="440"/>
      <c r="D2533" s="440"/>
      <c r="E2533" s="440"/>
      <c r="F2533" s="440"/>
    </row>
    <row r="2534" spans="1:6" outlineLevel="1" x14ac:dyDescent="0.2">
      <c r="A2534" s="9"/>
      <c r="B2534" s="9"/>
      <c r="C2534" s="9"/>
      <c r="D2534" s="9"/>
      <c r="E2534" s="9"/>
      <c r="F2534" s="9"/>
    </row>
    <row r="2535" spans="1:6" ht="14.4" outlineLevel="1" x14ac:dyDescent="0.3">
      <c r="A2535" s="10" t="s">
        <v>904</v>
      </c>
      <c r="B2535" s="10"/>
      <c r="C2535" s="11" t="s">
        <v>905</v>
      </c>
      <c r="D2535" s="12"/>
      <c r="E2535" s="12"/>
      <c r="F2535" s="3"/>
    </row>
    <row r="2536" spans="1:6" ht="14.4" outlineLevel="1" x14ac:dyDescent="0.3">
      <c r="A2536" s="10"/>
      <c r="B2536" s="10"/>
      <c r="C2536" s="3"/>
      <c r="D2536" s="15"/>
      <c r="E2536" s="16"/>
      <c r="F2536" s="3"/>
    </row>
    <row r="2537" spans="1:6" ht="14.4" outlineLevel="1" x14ac:dyDescent="0.3">
      <c r="A2537" s="18"/>
      <c r="B2537" s="3"/>
      <c r="C2537" s="3"/>
      <c r="D2537" s="3"/>
      <c r="E2537" s="3"/>
      <c r="F2537" s="3"/>
    </row>
    <row r="2538" spans="1:6" ht="11.25" customHeight="1" outlineLevel="1" x14ac:dyDescent="0.2">
      <c r="A2538" s="441" t="s">
        <v>906</v>
      </c>
      <c r="B2538" s="441" t="s">
        <v>907</v>
      </c>
      <c r="C2538" s="441" t="s">
        <v>908</v>
      </c>
      <c r="D2538" s="441" t="s">
        <v>909</v>
      </c>
      <c r="E2538" s="441" t="s">
        <v>910</v>
      </c>
      <c r="F2538" s="441" t="s">
        <v>911</v>
      </c>
    </row>
    <row r="2539" spans="1:6" ht="11.25" customHeight="1" outlineLevel="1" x14ac:dyDescent="0.2">
      <c r="A2539" s="442"/>
      <c r="B2539" s="442"/>
      <c r="C2539" s="442"/>
      <c r="D2539" s="442"/>
      <c r="E2539" s="442"/>
      <c r="F2539" s="442"/>
    </row>
    <row r="2540" spans="1:6" ht="11.4" outlineLevel="1" x14ac:dyDescent="0.2">
      <c r="A2540" s="19">
        <v>1</v>
      </c>
      <c r="B2540" s="19">
        <v>2</v>
      </c>
      <c r="C2540" s="429">
        <v>3</v>
      </c>
      <c r="D2540" s="430"/>
      <c r="E2540" s="431"/>
      <c r="F2540" s="19">
        <v>4</v>
      </c>
    </row>
    <row r="2541" spans="1:6" ht="12.75" customHeight="1" outlineLevel="1" x14ac:dyDescent="0.2">
      <c r="A2541" s="432" t="s">
        <v>1775</v>
      </c>
      <c r="B2541" s="433"/>
      <c r="C2541" s="433"/>
      <c r="D2541" s="433"/>
      <c r="E2541" s="433"/>
      <c r="F2541" s="434"/>
    </row>
    <row r="2542" spans="1:6" ht="11.4" outlineLevel="1" x14ac:dyDescent="0.2">
      <c r="A2542" s="443" t="s">
        <v>1776</v>
      </c>
      <c r="B2542" s="444"/>
      <c r="C2542" s="444"/>
      <c r="D2542" s="444"/>
      <c r="E2542" s="444"/>
      <c r="F2542" s="445"/>
    </row>
    <row r="2543" spans="1:6" ht="22.5" customHeight="1" outlineLevel="1" x14ac:dyDescent="0.2">
      <c r="A2543" s="21">
        <v>1</v>
      </c>
      <c r="B2543" s="22" t="s">
        <v>1777</v>
      </c>
      <c r="C2543" s="23" t="s">
        <v>1778</v>
      </c>
      <c r="D2543" s="24">
        <v>0.51600000000000001</v>
      </c>
      <c r="E2543" s="25">
        <v>735.95</v>
      </c>
      <c r="F2543" s="25">
        <v>14177.04</v>
      </c>
    </row>
    <row r="2544" spans="1:6" outlineLevel="1" x14ac:dyDescent="0.2">
      <c r="A2544" s="26"/>
      <c r="B2544" s="27"/>
      <c r="C2544" s="28" t="s">
        <v>1779</v>
      </c>
      <c r="D2544" s="28"/>
      <c r="E2544" s="28"/>
      <c r="F2544" s="29">
        <v>15519.93</v>
      </c>
    </row>
    <row r="2545" spans="1:9" outlineLevel="1" x14ac:dyDescent="0.2">
      <c r="A2545" s="26"/>
      <c r="B2545" s="27"/>
      <c r="C2545" s="28" t="s">
        <v>1780</v>
      </c>
      <c r="D2545" s="28"/>
      <c r="E2545" s="28"/>
      <c r="F2545" s="29">
        <v>9007.1</v>
      </c>
      <c r="H2545" s="1" t="s">
        <v>1798</v>
      </c>
      <c r="I2545" s="1" t="s">
        <v>1797</v>
      </c>
    </row>
    <row r="2546" spans="1:9" outlineLevel="1" x14ac:dyDescent="0.2">
      <c r="A2546" s="26"/>
      <c r="B2546" s="27"/>
      <c r="C2546" s="28" t="s">
        <v>917</v>
      </c>
      <c r="D2546" s="28"/>
      <c r="E2546" s="28"/>
      <c r="F2546" s="29">
        <v>38704.07</v>
      </c>
      <c r="H2546" s="178">
        <f>F2546/D2547*1.0224*1.0192*1.2</f>
        <v>9195.6994471044509</v>
      </c>
      <c r="I2546" s="157">
        <f>F2546/D2543/100*1.2*1.0416</f>
        <v>937.53858865116274</v>
      </c>
    </row>
    <row r="2547" spans="1:9" ht="22.5" customHeight="1" outlineLevel="1" x14ac:dyDescent="0.2">
      <c r="A2547" s="21">
        <v>2</v>
      </c>
      <c r="B2547" s="22" t="s">
        <v>1781</v>
      </c>
      <c r="C2547" s="23" t="s">
        <v>1782</v>
      </c>
      <c r="D2547" s="24">
        <v>5.2629999999999999</v>
      </c>
      <c r="E2547" s="25">
        <v>725.69</v>
      </c>
      <c r="F2547" s="25">
        <v>26926.11</v>
      </c>
      <c r="H2547" s="55">
        <f>F2547/D2547*1.2*1.0224*1.0192</f>
        <v>6397.374096307537</v>
      </c>
      <c r="I2547" s="1">
        <f>F2547/D2543/100</f>
        <v>521.82383720930227</v>
      </c>
    </row>
    <row r="2548" spans="1:9" ht="22.5" customHeight="1" outlineLevel="1" x14ac:dyDescent="0.2">
      <c r="A2548" s="21">
        <v>3</v>
      </c>
      <c r="B2548" s="22" t="s">
        <v>1389</v>
      </c>
      <c r="C2548" s="23" t="s">
        <v>1390</v>
      </c>
      <c r="D2548" s="30">
        <v>0.16</v>
      </c>
      <c r="E2548" s="25">
        <v>473.11</v>
      </c>
      <c r="F2548" s="25">
        <v>1518.15</v>
      </c>
      <c r="G2548" s="194">
        <v>1.5</v>
      </c>
      <c r="H2548" s="55">
        <f>F2548/D2547*1.2*1.0224*1.0192</f>
        <v>360.69723715417069</v>
      </c>
      <c r="I2548" s="1">
        <f>F2548/D2543/100</f>
        <v>29.42151162790698</v>
      </c>
    </row>
    <row r="2549" spans="1:9" outlineLevel="1" x14ac:dyDescent="0.2">
      <c r="A2549" s="26"/>
      <c r="B2549" s="27"/>
      <c r="C2549" s="28" t="s">
        <v>1783</v>
      </c>
      <c r="D2549" s="28"/>
      <c r="E2549" s="28"/>
      <c r="F2549" s="29">
        <v>1094.6500000000001</v>
      </c>
    </row>
    <row r="2550" spans="1:9" outlineLevel="1" x14ac:dyDescent="0.2">
      <c r="A2550" s="26"/>
      <c r="B2550" s="27"/>
      <c r="C2550" s="28" t="s">
        <v>1784</v>
      </c>
      <c r="D2550" s="28"/>
      <c r="E2550" s="28"/>
      <c r="F2550" s="29">
        <v>622.45000000000005</v>
      </c>
    </row>
    <row r="2551" spans="1:9" outlineLevel="1" x14ac:dyDescent="0.2">
      <c r="A2551" s="26"/>
      <c r="B2551" s="27"/>
      <c r="C2551" s="28" t="s">
        <v>917</v>
      </c>
      <c r="D2551" s="28"/>
      <c r="E2551" s="28"/>
      <c r="F2551" s="29">
        <v>3235.25</v>
      </c>
      <c r="H2551" s="179">
        <f>F2551/D2547*1.2*1.0224*1.0192</f>
        <v>768.66300201102024</v>
      </c>
      <c r="I2551" s="1">
        <f>F2551/D2543/100*1.2*1.0224*1.0192</f>
        <v>78.400646891162793</v>
      </c>
    </row>
    <row r="2552" spans="1:9" ht="45" customHeight="1" outlineLevel="1" x14ac:dyDescent="0.2">
      <c r="A2552" s="21">
        <v>4</v>
      </c>
      <c r="B2552" s="22" t="s">
        <v>944</v>
      </c>
      <c r="C2552" s="23" t="s">
        <v>1785</v>
      </c>
      <c r="D2552" s="30">
        <v>0.16</v>
      </c>
      <c r="E2552" s="25">
        <v>8817.17</v>
      </c>
      <c r="F2552" s="25">
        <v>27453.14</v>
      </c>
      <c r="H2552" s="1">
        <f>F2552/D2547*1.2*1.0224*1.0192</f>
        <v>6522.5911465972713</v>
      </c>
      <c r="I2552" s="1">
        <f>F2552/D2543/100*1.2*1.0224*1.0192</f>
        <v>665.27901559188842</v>
      </c>
    </row>
    <row r="2553" spans="1:9" ht="22.5" customHeight="1" outlineLevel="1" x14ac:dyDescent="0.2">
      <c r="A2553" s="21">
        <v>5</v>
      </c>
      <c r="B2553" s="22" t="s">
        <v>1786</v>
      </c>
      <c r="C2553" s="23" t="s">
        <v>1787</v>
      </c>
      <c r="D2553" s="24">
        <v>0.51600000000000001</v>
      </c>
      <c r="E2553" s="25">
        <v>4223.1099999999997</v>
      </c>
      <c r="F2553" s="25">
        <v>29523.78</v>
      </c>
    </row>
    <row r="2554" spans="1:9" outlineLevel="1" x14ac:dyDescent="0.2">
      <c r="A2554" s="26"/>
      <c r="B2554" s="27"/>
      <c r="C2554" s="28" t="s">
        <v>1788</v>
      </c>
      <c r="D2554" s="28"/>
      <c r="E2554" s="28"/>
      <c r="F2554" s="29">
        <v>7097.33</v>
      </c>
    </row>
    <row r="2555" spans="1:9" outlineLevel="1" x14ac:dyDescent="0.2">
      <c r="A2555" s="26"/>
      <c r="B2555" s="27"/>
      <c r="C2555" s="28" t="s">
        <v>1789</v>
      </c>
      <c r="D2555" s="28"/>
      <c r="E2555" s="28"/>
      <c r="F2555" s="29">
        <v>4118.99</v>
      </c>
    </row>
    <row r="2556" spans="1:9" outlineLevel="1" x14ac:dyDescent="0.2">
      <c r="A2556" s="26"/>
      <c r="B2556" s="27"/>
      <c r="C2556" s="28" t="s">
        <v>917</v>
      </c>
      <c r="D2556" s="28"/>
      <c r="E2556" s="28"/>
      <c r="F2556" s="29">
        <v>40740.1</v>
      </c>
    </row>
    <row r="2557" spans="1:9" ht="45" customHeight="1" outlineLevel="1" x14ac:dyDescent="0.2">
      <c r="A2557" s="21">
        <v>6</v>
      </c>
      <c r="B2557" s="22" t="s">
        <v>1790</v>
      </c>
      <c r="C2557" s="23" t="s">
        <v>1791</v>
      </c>
      <c r="D2557" s="30">
        <v>-265.74</v>
      </c>
      <c r="E2557" s="25">
        <v>3.67</v>
      </c>
      <c r="F2557" s="25">
        <v>-15867.57</v>
      </c>
    </row>
    <row r="2558" spans="1:9" ht="33.75" customHeight="1" outlineLevel="1" x14ac:dyDescent="0.2">
      <c r="A2558" s="21">
        <v>7</v>
      </c>
      <c r="B2558" s="22" t="s">
        <v>1792</v>
      </c>
      <c r="C2558" s="23" t="s">
        <v>1793</v>
      </c>
      <c r="D2558" s="24">
        <v>-6.7080000000000002</v>
      </c>
      <c r="E2558" s="25">
        <v>22.38</v>
      </c>
      <c r="F2558" s="25">
        <v>-1735.45</v>
      </c>
    </row>
    <row r="2559" spans="1:9" ht="22.5" customHeight="1" outlineLevel="1" x14ac:dyDescent="0.2">
      <c r="A2559" s="21">
        <v>8</v>
      </c>
      <c r="B2559" s="22" t="s">
        <v>1377</v>
      </c>
      <c r="C2559" s="23" t="s">
        <v>1794</v>
      </c>
      <c r="D2559" s="32">
        <v>412.8</v>
      </c>
      <c r="E2559" s="25">
        <v>10.35</v>
      </c>
      <c r="F2559" s="25">
        <v>35848.31</v>
      </c>
    </row>
    <row r="2560" spans="1:9" ht="22.5" customHeight="1" outlineLevel="1" x14ac:dyDescent="0.2">
      <c r="A2560" s="21">
        <v>9</v>
      </c>
      <c r="B2560" s="22" t="s">
        <v>1377</v>
      </c>
      <c r="C2560" s="23" t="s">
        <v>1795</v>
      </c>
      <c r="D2560" s="24">
        <v>6.1920000000000002</v>
      </c>
      <c r="E2560" s="25">
        <v>271.77</v>
      </c>
      <c r="F2560" s="25">
        <v>14118.93</v>
      </c>
    </row>
    <row r="2561" spans="1:6" ht="11.4" outlineLevel="1" x14ac:dyDescent="0.2">
      <c r="A2561" s="443" t="s">
        <v>1796</v>
      </c>
      <c r="B2561" s="444"/>
      <c r="C2561" s="444"/>
      <c r="D2561" s="444"/>
      <c r="E2561" s="444"/>
      <c r="F2561" s="445"/>
    </row>
    <row r="2562" spans="1:6" ht="22.5" customHeight="1" outlineLevel="1" x14ac:dyDescent="0.2">
      <c r="A2562" s="21">
        <v>10</v>
      </c>
      <c r="B2562" s="22" t="s">
        <v>1460</v>
      </c>
      <c r="C2562" s="23" t="s">
        <v>1461</v>
      </c>
      <c r="D2562" s="24">
        <v>1.075</v>
      </c>
      <c r="E2562" s="25">
        <v>465.1</v>
      </c>
      <c r="F2562" s="25">
        <v>20696.05</v>
      </c>
    </row>
    <row r="2563" spans="1:6" outlineLevel="1" x14ac:dyDescent="0.2">
      <c r="A2563" s="26"/>
      <c r="B2563" s="27"/>
      <c r="C2563" s="28" t="s">
        <v>1799</v>
      </c>
      <c r="D2563" s="28"/>
      <c r="E2563" s="28"/>
      <c r="F2563" s="29">
        <v>22844.77</v>
      </c>
    </row>
    <row r="2564" spans="1:6" outlineLevel="1" x14ac:dyDescent="0.2">
      <c r="A2564" s="26"/>
      <c r="B2564" s="27"/>
      <c r="C2564" s="28" t="s">
        <v>1800</v>
      </c>
      <c r="D2564" s="28"/>
      <c r="E2564" s="28"/>
      <c r="F2564" s="29">
        <v>13258.13</v>
      </c>
    </row>
    <row r="2565" spans="1:6" outlineLevel="1" x14ac:dyDescent="0.2">
      <c r="A2565" s="26"/>
      <c r="B2565" s="27"/>
      <c r="C2565" s="28" t="s">
        <v>917</v>
      </c>
      <c r="D2565" s="28"/>
      <c r="E2565" s="28"/>
      <c r="F2565" s="29">
        <v>56798.95</v>
      </c>
    </row>
    <row r="2566" spans="1:6" ht="22.5" customHeight="1" outlineLevel="1" x14ac:dyDescent="0.2">
      <c r="A2566" s="21">
        <v>11</v>
      </c>
      <c r="B2566" s="22" t="s">
        <v>1781</v>
      </c>
      <c r="C2566" s="23" t="s">
        <v>1782</v>
      </c>
      <c r="D2566" s="24">
        <v>2.1930000000000001</v>
      </c>
      <c r="E2566" s="25">
        <v>725.69</v>
      </c>
      <c r="F2566" s="25">
        <v>11219.64</v>
      </c>
    </row>
    <row r="2567" spans="1:6" ht="33.75" customHeight="1" outlineLevel="1" x14ac:dyDescent="0.2">
      <c r="A2567" s="21">
        <v>12</v>
      </c>
      <c r="B2567" s="22" t="s">
        <v>1801</v>
      </c>
      <c r="C2567" s="23" t="s">
        <v>1802</v>
      </c>
      <c r="D2567" s="24">
        <v>1.075</v>
      </c>
      <c r="E2567" s="25">
        <v>333.34</v>
      </c>
      <c r="F2567" s="25">
        <v>12211.72</v>
      </c>
    </row>
    <row r="2568" spans="1:6" outlineLevel="1" x14ac:dyDescent="0.2">
      <c r="A2568" s="26"/>
      <c r="B2568" s="27"/>
      <c r="C2568" s="28" t="s">
        <v>1803</v>
      </c>
      <c r="D2568" s="28"/>
      <c r="E2568" s="28"/>
      <c r="F2568" s="29">
        <v>13284.91</v>
      </c>
    </row>
    <row r="2569" spans="1:6" outlineLevel="1" x14ac:dyDescent="0.2">
      <c r="A2569" s="26"/>
      <c r="B2569" s="27"/>
      <c r="C2569" s="28" t="s">
        <v>1804</v>
      </c>
      <c r="D2569" s="28"/>
      <c r="E2569" s="28"/>
      <c r="F2569" s="29">
        <v>7709.99</v>
      </c>
    </row>
    <row r="2570" spans="1:6" outlineLevel="1" x14ac:dyDescent="0.2">
      <c r="A2570" s="26"/>
      <c r="B2570" s="27"/>
      <c r="C2570" s="28" t="s">
        <v>917</v>
      </c>
      <c r="D2570" s="28"/>
      <c r="E2570" s="28"/>
      <c r="F2570" s="29">
        <v>33206.620000000003</v>
      </c>
    </row>
    <row r="2571" spans="1:6" ht="22.5" customHeight="1" outlineLevel="1" x14ac:dyDescent="0.2">
      <c r="A2571" s="21">
        <v>13</v>
      </c>
      <c r="B2571" s="22" t="s">
        <v>1781</v>
      </c>
      <c r="C2571" s="23" t="s">
        <v>1782</v>
      </c>
      <c r="D2571" s="24">
        <v>8.7720000000000002</v>
      </c>
      <c r="E2571" s="25">
        <v>725.69</v>
      </c>
      <c r="F2571" s="25">
        <v>44878.559999999998</v>
      </c>
    </row>
    <row r="2572" spans="1:6" ht="22.5" customHeight="1" outlineLevel="1" x14ac:dyDescent="0.2">
      <c r="A2572" s="21">
        <v>14</v>
      </c>
      <c r="B2572" s="22" t="s">
        <v>1389</v>
      </c>
      <c r="C2572" s="23" t="s">
        <v>1390</v>
      </c>
      <c r="D2572" s="24">
        <v>0.33300000000000002</v>
      </c>
      <c r="E2572" s="25">
        <v>473.11</v>
      </c>
      <c r="F2572" s="25">
        <v>3159.64</v>
      </c>
    </row>
    <row r="2573" spans="1:6" outlineLevel="1" x14ac:dyDescent="0.2">
      <c r="A2573" s="26"/>
      <c r="B2573" s="27"/>
      <c r="C2573" s="28" t="s">
        <v>1805</v>
      </c>
      <c r="D2573" s="28"/>
      <c r="E2573" s="28"/>
      <c r="F2573" s="29">
        <v>2278.2399999999998</v>
      </c>
    </row>
    <row r="2574" spans="1:6" outlineLevel="1" x14ac:dyDescent="0.2">
      <c r="A2574" s="26"/>
      <c r="B2574" s="27"/>
      <c r="C2574" s="28" t="s">
        <v>1806</v>
      </c>
      <c r="D2574" s="28"/>
      <c r="E2574" s="28"/>
      <c r="F2574" s="29">
        <v>1295.47</v>
      </c>
    </row>
    <row r="2575" spans="1:6" outlineLevel="1" x14ac:dyDescent="0.2">
      <c r="A2575" s="26"/>
      <c r="B2575" s="27"/>
      <c r="C2575" s="28" t="s">
        <v>917</v>
      </c>
      <c r="D2575" s="28"/>
      <c r="E2575" s="28"/>
      <c r="F2575" s="29">
        <v>6733.35</v>
      </c>
    </row>
    <row r="2576" spans="1:6" ht="45" customHeight="1" outlineLevel="1" x14ac:dyDescent="0.2">
      <c r="A2576" s="21">
        <v>15</v>
      </c>
      <c r="B2576" s="22" t="s">
        <v>944</v>
      </c>
      <c r="C2576" s="23" t="s">
        <v>1785</v>
      </c>
      <c r="D2576" s="24">
        <v>0.33300000000000002</v>
      </c>
      <c r="E2576" s="25">
        <v>8817.17</v>
      </c>
      <c r="F2576" s="25">
        <v>57136.85</v>
      </c>
    </row>
    <row r="2577" spans="1:6" ht="33.75" customHeight="1" outlineLevel="1" x14ac:dyDescent="0.2">
      <c r="A2577" s="21">
        <v>16</v>
      </c>
      <c r="B2577" s="22" t="s">
        <v>1807</v>
      </c>
      <c r="C2577" s="23" t="s">
        <v>1808</v>
      </c>
      <c r="D2577" s="24">
        <v>1.075</v>
      </c>
      <c r="E2577" s="25">
        <v>1331.16</v>
      </c>
      <c r="F2577" s="25">
        <v>62559.47</v>
      </c>
    </row>
    <row r="2578" spans="1:6" outlineLevel="1" x14ac:dyDescent="0.2">
      <c r="A2578" s="26"/>
      <c r="B2578" s="27"/>
      <c r="C2578" s="28" t="s">
        <v>1809</v>
      </c>
      <c r="D2578" s="28"/>
      <c r="E2578" s="28"/>
      <c r="F2578" s="29">
        <v>67681.06</v>
      </c>
    </row>
    <row r="2579" spans="1:6" outlineLevel="1" x14ac:dyDescent="0.2">
      <c r="A2579" s="26"/>
      <c r="B2579" s="27"/>
      <c r="C2579" s="28" t="s">
        <v>1810</v>
      </c>
      <c r="D2579" s="28"/>
      <c r="E2579" s="28"/>
      <c r="F2579" s="29">
        <v>39279.19</v>
      </c>
    </row>
    <row r="2580" spans="1:6" outlineLevel="1" x14ac:dyDescent="0.2">
      <c r="A2580" s="26"/>
      <c r="B2580" s="27"/>
      <c r="C2580" s="28" t="s">
        <v>917</v>
      </c>
      <c r="D2580" s="28"/>
      <c r="E2580" s="28"/>
      <c r="F2580" s="29">
        <v>169519.72</v>
      </c>
    </row>
    <row r="2581" spans="1:6" ht="33.75" customHeight="1" outlineLevel="1" x14ac:dyDescent="0.2">
      <c r="A2581" s="21">
        <v>17</v>
      </c>
      <c r="B2581" s="22" t="s">
        <v>1811</v>
      </c>
      <c r="C2581" s="23" t="s">
        <v>1812</v>
      </c>
      <c r="D2581" s="24">
        <v>1.075</v>
      </c>
      <c r="E2581" s="25">
        <v>280.97000000000003</v>
      </c>
      <c r="F2581" s="25">
        <v>12700.27</v>
      </c>
    </row>
    <row r="2582" spans="1:6" outlineLevel="1" x14ac:dyDescent="0.2">
      <c r="A2582" s="26"/>
      <c r="B2582" s="27"/>
      <c r="C2582" s="28" t="s">
        <v>1813</v>
      </c>
      <c r="D2582" s="28"/>
      <c r="E2582" s="28"/>
      <c r="F2582" s="29">
        <v>13039.32</v>
      </c>
    </row>
    <row r="2583" spans="1:6" outlineLevel="1" x14ac:dyDescent="0.2">
      <c r="A2583" s="26"/>
      <c r="B2583" s="27"/>
      <c r="C2583" s="28" t="s">
        <v>1814</v>
      </c>
      <c r="D2583" s="28"/>
      <c r="E2583" s="28"/>
      <c r="F2583" s="29">
        <v>7567.46</v>
      </c>
    </row>
    <row r="2584" spans="1:6" outlineLevel="1" x14ac:dyDescent="0.2">
      <c r="A2584" s="26"/>
      <c r="B2584" s="27"/>
      <c r="C2584" s="28" t="s">
        <v>917</v>
      </c>
      <c r="D2584" s="28"/>
      <c r="E2584" s="28"/>
      <c r="F2584" s="29">
        <v>33307.050000000003</v>
      </c>
    </row>
    <row r="2585" spans="1:6" ht="22.5" customHeight="1" outlineLevel="1" x14ac:dyDescent="0.2">
      <c r="A2585" s="21">
        <v>18</v>
      </c>
      <c r="B2585" s="22" t="s">
        <v>1377</v>
      </c>
      <c r="C2585" s="23" t="s">
        <v>1815</v>
      </c>
      <c r="D2585" s="30">
        <v>483.75</v>
      </c>
      <c r="E2585" s="25">
        <v>159.86000000000001</v>
      </c>
      <c r="F2585" s="25">
        <v>648802.89</v>
      </c>
    </row>
    <row r="2586" spans="1:6" ht="11.4" outlineLevel="1" x14ac:dyDescent="0.2">
      <c r="A2586" s="443" t="s">
        <v>1816</v>
      </c>
      <c r="B2586" s="444"/>
      <c r="C2586" s="444"/>
      <c r="D2586" s="444"/>
      <c r="E2586" s="444"/>
      <c r="F2586" s="445"/>
    </row>
    <row r="2587" spans="1:6" ht="22.5" customHeight="1" outlineLevel="1" x14ac:dyDescent="0.2">
      <c r="A2587" s="21">
        <v>19</v>
      </c>
      <c r="B2587" s="22" t="s">
        <v>1532</v>
      </c>
      <c r="C2587" s="23" t="s">
        <v>1533</v>
      </c>
      <c r="D2587" s="24">
        <v>0.39500000000000002</v>
      </c>
      <c r="E2587" s="25">
        <v>464.03</v>
      </c>
      <c r="F2587" s="25">
        <v>7563.98</v>
      </c>
    </row>
    <row r="2588" spans="1:6" outlineLevel="1" x14ac:dyDescent="0.2">
      <c r="A2588" s="26"/>
      <c r="B2588" s="27"/>
      <c r="C2588" s="28" t="s">
        <v>1817</v>
      </c>
      <c r="D2588" s="28"/>
      <c r="E2588" s="28"/>
      <c r="F2588" s="29">
        <v>8316.2900000000009</v>
      </c>
    </row>
    <row r="2589" spans="1:6" outlineLevel="1" x14ac:dyDescent="0.2">
      <c r="A2589" s="26"/>
      <c r="B2589" s="27"/>
      <c r="C2589" s="28" t="s">
        <v>1818</v>
      </c>
      <c r="D2589" s="28"/>
      <c r="E2589" s="28"/>
      <c r="F2589" s="29">
        <v>4826.42</v>
      </c>
    </row>
    <row r="2590" spans="1:6" outlineLevel="1" x14ac:dyDescent="0.2">
      <c r="A2590" s="26"/>
      <c r="B2590" s="27"/>
      <c r="C2590" s="28" t="s">
        <v>917</v>
      </c>
      <c r="D2590" s="28"/>
      <c r="E2590" s="28"/>
      <c r="F2590" s="29">
        <v>20706.689999999999</v>
      </c>
    </row>
    <row r="2591" spans="1:6" ht="22.5" customHeight="1" outlineLevel="1" x14ac:dyDescent="0.2">
      <c r="A2591" s="21">
        <v>20</v>
      </c>
      <c r="B2591" s="22" t="s">
        <v>1536</v>
      </c>
      <c r="C2591" s="23" t="s">
        <v>1537</v>
      </c>
      <c r="D2591" s="24">
        <v>0.80600000000000005</v>
      </c>
      <c r="E2591" s="25">
        <v>600</v>
      </c>
      <c r="F2591" s="25">
        <v>4110.6000000000004</v>
      </c>
    </row>
    <row r="2592" spans="1:6" ht="33.75" customHeight="1" outlineLevel="1" x14ac:dyDescent="0.2">
      <c r="A2592" s="21">
        <v>21</v>
      </c>
      <c r="B2592" s="22" t="s">
        <v>1538</v>
      </c>
      <c r="C2592" s="23" t="s">
        <v>1819</v>
      </c>
      <c r="D2592" s="24">
        <v>0.39500000000000002</v>
      </c>
      <c r="E2592" s="25">
        <v>16.16</v>
      </c>
      <c r="F2592" s="25">
        <v>180.34</v>
      </c>
    </row>
    <row r="2593" spans="1:6" outlineLevel="1" x14ac:dyDescent="0.2">
      <c r="A2593" s="26"/>
      <c r="B2593" s="27"/>
      <c r="C2593" s="28" t="s">
        <v>1820</v>
      </c>
      <c r="D2593" s="28"/>
      <c r="E2593" s="28"/>
      <c r="F2593" s="29">
        <v>181.53</v>
      </c>
    </row>
    <row r="2594" spans="1:6" outlineLevel="1" x14ac:dyDescent="0.2">
      <c r="A2594" s="26"/>
      <c r="B2594" s="27"/>
      <c r="C2594" s="28" t="s">
        <v>1821</v>
      </c>
      <c r="D2594" s="28"/>
      <c r="E2594" s="28"/>
      <c r="F2594" s="29">
        <v>105.35</v>
      </c>
    </row>
    <row r="2595" spans="1:6" outlineLevel="1" x14ac:dyDescent="0.2">
      <c r="A2595" s="26"/>
      <c r="B2595" s="27"/>
      <c r="C2595" s="28" t="s">
        <v>917</v>
      </c>
      <c r="D2595" s="28"/>
      <c r="E2595" s="28"/>
      <c r="F2595" s="29">
        <v>467.22</v>
      </c>
    </row>
    <row r="2596" spans="1:6" ht="22.5" customHeight="1" outlineLevel="1" x14ac:dyDescent="0.2">
      <c r="A2596" s="21">
        <v>22</v>
      </c>
      <c r="B2596" s="22" t="s">
        <v>1536</v>
      </c>
      <c r="C2596" s="23" t="s">
        <v>1537</v>
      </c>
      <c r="D2596" s="24">
        <v>0.20100000000000001</v>
      </c>
      <c r="E2596" s="25">
        <v>600</v>
      </c>
      <c r="F2596" s="25">
        <v>1025.0999999999999</v>
      </c>
    </row>
    <row r="2597" spans="1:6" ht="33.75" customHeight="1" outlineLevel="1" x14ac:dyDescent="0.2">
      <c r="A2597" s="21">
        <v>23</v>
      </c>
      <c r="B2597" s="22" t="s">
        <v>1822</v>
      </c>
      <c r="C2597" s="23" t="s">
        <v>1823</v>
      </c>
      <c r="D2597" s="24">
        <v>0.39500000000000002</v>
      </c>
      <c r="E2597" s="25">
        <v>1490.34</v>
      </c>
      <c r="F2597" s="25">
        <v>17185.93</v>
      </c>
    </row>
    <row r="2598" spans="1:6" outlineLevel="1" x14ac:dyDescent="0.2">
      <c r="A2598" s="26"/>
      <c r="B2598" s="27"/>
      <c r="C2598" s="28" t="s">
        <v>1824</v>
      </c>
      <c r="D2598" s="28"/>
      <c r="E2598" s="28"/>
      <c r="F2598" s="29">
        <v>8427.31</v>
      </c>
    </row>
    <row r="2599" spans="1:6" outlineLevel="1" x14ac:dyDescent="0.2">
      <c r="A2599" s="26"/>
      <c r="B2599" s="27"/>
      <c r="C2599" s="28" t="s">
        <v>1825</v>
      </c>
      <c r="D2599" s="28"/>
      <c r="E2599" s="28"/>
      <c r="F2599" s="29">
        <v>4890.8500000000004</v>
      </c>
    </row>
    <row r="2600" spans="1:6" outlineLevel="1" x14ac:dyDescent="0.2">
      <c r="A2600" s="26"/>
      <c r="B2600" s="27"/>
      <c r="C2600" s="28" t="s">
        <v>917</v>
      </c>
      <c r="D2600" s="28"/>
      <c r="E2600" s="28"/>
      <c r="F2600" s="29">
        <v>30504.09</v>
      </c>
    </row>
    <row r="2601" spans="1:6" ht="22.5" customHeight="1" outlineLevel="1" x14ac:dyDescent="0.2">
      <c r="A2601" s="21">
        <v>24</v>
      </c>
      <c r="B2601" s="22" t="s">
        <v>1826</v>
      </c>
      <c r="C2601" s="23" t="s">
        <v>1827</v>
      </c>
      <c r="D2601" s="30">
        <v>44.24</v>
      </c>
      <c r="E2601" s="25">
        <v>16.77</v>
      </c>
      <c r="F2601" s="25">
        <v>3442.44</v>
      </c>
    </row>
    <row r="2602" spans="1:6" ht="33.75" customHeight="1" outlineLevel="1" x14ac:dyDescent="0.2">
      <c r="A2602" s="21">
        <v>25</v>
      </c>
      <c r="B2602" s="22" t="s">
        <v>1828</v>
      </c>
      <c r="C2602" s="23" t="s">
        <v>1829</v>
      </c>
      <c r="D2602" s="24">
        <v>0.39500000000000002</v>
      </c>
      <c r="E2602" s="25">
        <v>1118.54</v>
      </c>
      <c r="F2602" s="25">
        <v>11789.57</v>
      </c>
    </row>
    <row r="2603" spans="1:6" outlineLevel="1" x14ac:dyDescent="0.2">
      <c r="A2603" s="26"/>
      <c r="B2603" s="27"/>
      <c r="C2603" s="28" t="s">
        <v>1830</v>
      </c>
      <c r="D2603" s="28"/>
      <c r="E2603" s="28"/>
      <c r="F2603" s="29">
        <v>6055.71</v>
      </c>
    </row>
    <row r="2604" spans="1:6" outlineLevel="1" x14ac:dyDescent="0.2">
      <c r="A2604" s="26"/>
      <c r="B2604" s="27"/>
      <c r="C2604" s="28" t="s">
        <v>1831</v>
      </c>
      <c r="D2604" s="28"/>
      <c r="E2604" s="28"/>
      <c r="F2604" s="29">
        <v>3514.47</v>
      </c>
    </row>
    <row r="2605" spans="1:6" outlineLevel="1" x14ac:dyDescent="0.2">
      <c r="A2605" s="26"/>
      <c r="B2605" s="27"/>
      <c r="C2605" s="28" t="s">
        <v>917</v>
      </c>
      <c r="D2605" s="28"/>
      <c r="E2605" s="28"/>
      <c r="F2605" s="29">
        <v>21359.75</v>
      </c>
    </row>
    <row r="2606" spans="1:6" ht="22.5" customHeight="1" outlineLevel="1" x14ac:dyDescent="0.2">
      <c r="A2606" s="21">
        <v>26</v>
      </c>
      <c r="B2606" s="22" t="s">
        <v>1826</v>
      </c>
      <c r="C2606" s="23" t="s">
        <v>1827</v>
      </c>
      <c r="D2606" s="30">
        <v>44.24</v>
      </c>
      <c r="E2606" s="25">
        <v>16.77</v>
      </c>
      <c r="F2606" s="25">
        <v>3442.44</v>
      </c>
    </row>
    <row r="2607" spans="1:6" ht="22.5" customHeight="1" outlineLevel="1" x14ac:dyDescent="0.2">
      <c r="A2607" s="21">
        <v>27</v>
      </c>
      <c r="B2607" s="22" t="s">
        <v>1832</v>
      </c>
      <c r="C2607" s="23" t="s">
        <v>1833</v>
      </c>
      <c r="D2607" s="24">
        <v>0.39500000000000002</v>
      </c>
      <c r="E2607" s="25">
        <v>163.06</v>
      </c>
      <c r="F2607" s="25">
        <v>2787.86</v>
      </c>
    </row>
    <row r="2608" spans="1:6" outlineLevel="1" x14ac:dyDescent="0.2">
      <c r="A2608" s="26"/>
      <c r="B2608" s="27"/>
      <c r="C2608" s="28" t="s">
        <v>1834</v>
      </c>
      <c r="D2608" s="28"/>
      <c r="E2608" s="28"/>
      <c r="F2608" s="29">
        <v>3037.25</v>
      </c>
    </row>
    <row r="2609" spans="1:6" outlineLevel="1" x14ac:dyDescent="0.2">
      <c r="A2609" s="26"/>
      <c r="B2609" s="27"/>
      <c r="C2609" s="28" t="s">
        <v>1835</v>
      </c>
      <c r="D2609" s="28"/>
      <c r="E2609" s="28"/>
      <c r="F2609" s="29">
        <v>1762.69</v>
      </c>
    </row>
    <row r="2610" spans="1:6" outlineLevel="1" x14ac:dyDescent="0.2">
      <c r="A2610" s="26"/>
      <c r="B2610" s="27"/>
      <c r="C2610" s="28" t="s">
        <v>917</v>
      </c>
      <c r="D2610" s="28"/>
      <c r="E2610" s="28"/>
      <c r="F2610" s="29">
        <v>7587.8</v>
      </c>
    </row>
    <row r="2611" spans="1:6" ht="33.75" customHeight="1" outlineLevel="1" x14ac:dyDescent="0.2">
      <c r="A2611" s="21">
        <v>28</v>
      </c>
      <c r="B2611" s="22" t="s">
        <v>1836</v>
      </c>
      <c r="C2611" s="23" t="s">
        <v>1837</v>
      </c>
      <c r="D2611" s="24">
        <v>0.10299999999999999</v>
      </c>
      <c r="E2611" s="25">
        <v>45.92</v>
      </c>
      <c r="F2611" s="25">
        <v>189.76</v>
      </c>
    </row>
    <row r="2612" spans="1:6" ht="22.5" customHeight="1" outlineLevel="1" x14ac:dyDescent="0.2">
      <c r="A2612" s="21">
        <v>29</v>
      </c>
      <c r="B2612" s="22" t="s">
        <v>1532</v>
      </c>
      <c r="C2612" s="23" t="s">
        <v>1533</v>
      </c>
      <c r="D2612" s="24">
        <v>0.39500000000000002</v>
      </c>
      <c r="E2612" s="25">
        <v>464.03</v>
      </c>
      <c r="F2612" s="25">
        <v>7563.98</v>
      </c>
    </row>
    <row r="2613" spans="1:6" outlineLevel="1" x14ac:dyDescent="0.2">
      <c r="A2613" s="26"/>
      <c r="B2613" s="27"/>
      <c r="C2613" s="28" t="s">
        <v>1817</v>
      </c>
      <c r="D2613" s="28"/>
      <c r="E2613" s="28"/>
      <c r="F2613" s="29">
        <v>8316.2900000000009</v>
      </c>
    </row>
    <row r="2614" spans="1:6" outlineLevel="1" x14ac:dyDescent="0.2">
      <c r="A2614" s="26"/>
      <c r="B2614" s="27"/>
      <c r="C2614" s="28" t="s">
        <v>1818</v>
      </c>
      <c r="D2614" s="28"/>
      <c r="E2614" s="28"/>
      <c r="F2614" s="29">
        <v>4826.42</v>
      </c>
    </row>
    <row r="2615" spans="1:6" outlineLevel="1" x14ac:dyDescent="0.2">
      <c r="A2615" s="26"/>
      <c r="B2615" s="27"/>
      <c r="C2615" s="28" t="s">
        <v>917</v>
      </c>
      <c r="D2615" s="28"/>
      <c r="E2615" s="28"/>
      <c r="F2615" s="29">
        <v>20706.689999999999</v>
      </c>
    </row>
    <row r="2616" spans="1:6" ht="22.5" customHeight="1" outlineLevel="1" x14ac:dyDescent="0.2">
      <c r="A2616" s="21">
        <v>30</v>
      </c>
      <c r="B2616" s="22" t="s">
        <v>1536</v>
      </c>
      <c r="C2616" s="23" t="s">
        <v>1537</v>
      </c>
      <c r="D2616" s="24">
        <v>0.80600000000000005</v>
      </c>
      <c r="E2616" s="25">
        <v>600</v>
      </c>
      <c r="F2616" s="25">
        <v>4110.6000000000004</v>
      </c>
    </row>
    <row r="2617" spans="1:6" ht="33.75" customHeight="1" outlineLevel="1" x14ac:dyDescent="0.2">
      <c r="A2617" s="21">
        <v>31</v>
      </c>
      <c r="B2617" s="22" t="s">
        <v>1538</v>
      </c>
      <c r="C2617" s="23" t="s">
        <v>1838</v>
      </c>
      <c r="D2617" s="24">
        <v>0.39500000000000002</v>
      </c>
      <c r="E2617" s="25">
        <v>96.94</v>
      </c>
      <c r="F2617" s="25">
        <v>1082.04</v>
      </c>
    </row>
    <row r="2618" spans="1:6" outlineLevel="1" x14ac:dyDescent="0.2">
      <c r="A2618" s="26"/>
      <c r="B2618" s="27"/>
      <c r="C2618" s="28" t="s">
        <v>1839</v>
      </c>
      <c r="D2618" s="28"/>
      <c r="E2618" s="28"/>
      <c r="F2618" s="29">
        <v>1089.19</v>
      </c>
    </row>
    <row r="2619" spans="1:6" outlineLevel="1" x14ac:dyDescent="0.2">
      <c r="A2619" s="26"/>
      <c r="B2619" s="27"/>
      <c r="C2619" s="28" t="s">
        <v>1840</v>
      </c>
      <c r="D2619" s="28"/>
      <c r="E2619" s="28"/>
      <c r="F2619" s="29">
        <v>632.12</v>
      </c>
    </row>
    <row r="2620" spans="1:6" outlineLevel="1" x14ac:dyDescent="0.2">
      <c r="A2620" s="26"/>
      <c r="B2620" s="27"/>
      <c r="C2620" s="28" t="s">
        <v>917</v>
      </c>
      <c r="D2620" s="28"/>
      <c r="E2620" s="28"/>
      <c r="F2620" s="29">
        <v>2803.35</v>
      </c>
    </row>
    <row r="2621" spans="1:6" ht="22.5" customHeight="1" outlineLevel="1" x14ac:dyDescent="0.2">
      <c r="A2621" s="21">
        <v>32</v>
      </c>
      <c r="B2621" s="22" t="s">
        <v>1536</v>
      </c>
      <c r="C2621" s="23" t="s">
        <v>1537</v>
      </c>
      <c r="D2621" s="24">
        <v>1.2090000000000001</v>
      </c>
      <c r="E2621" s="25">
        <v>600</v>
      </c>
      <c r="F2621" s="25">
        <v>6165.9</v>
      </c>
    </row>
    <row r="2622" spans="1:6" ht="22.5" customHeight="1" outlineLevel="1" x14ac:dyDescent="0.2">
      <c r="A2622" s="21">
        <v>33</v>
      </c>
      <c r="B2622" s="22" t="s">
        <v>1389</v>
      </c>
      <c r="C2622" s="23" t="s">
        <v>1390</v>
      </c>
      <c r="D2622" s="24">
        <v>7.9000000000000001E-2</v>
      </c>
      <c r="E2622" s="25">
        <v>473.11</v>
      </c>
      <c r="F2622" s="25">
        <v>749.58</v>
      </c>
    </row>
    <row r="2623" spans="1:6" outlineLevel="1" x14ac:dyDescent="0.2">
      <c r="A2623" s="26"/>
      <c r="B2623" s="27"/>
      <c r="C2623" s="28" t="s">
        <v>1841</v>
      </c>
      <c r="D2623" s="28"/>
      <c r="E2623" s="28"/>
      <c r="F2623" s="29">
        <v>540.48</v>
      </c>
    </row>
    <row r="2624" spans="1:6" outlineLevel="1" x14ac:dyDescent="0.2">
      <c r="A2624" s="26"/>
      <c r="B2624" s="27"/>
      <c r="C2624" s="28" t="s">
        <v>1842</v>
      </c>
      <c r="D2624" s="28"/>
      <c r="E2624" s="28"/>
      <c r="F2624" s="29">
        <v>307.33</v>
      </c>
    </row>
    <row r="2625" spans="1:9" outlineLevel="1" x14ac:dyDescent="0.2">
      <c r="A2625" s="26"/>
      <c r="B2625" s="27"/>
      <c r="C2625" s="28" t="s">
        <v>917</v>
      </c>
      <c r="D2625" s="28"/>
      <c r="E2625" s="28"/>
      <c r="F2625" s="29">
        <v>1597.39</v>
      </c>
    </row>
    <row r="2626" spans="1:9" ht="33.75" customHeight="1" outlineLevel="1" x14ac:dyDescent="0.2">
      <c r="A2626" s="21">
        <v>34</v>
      </c>
      <c r="B2626" s="22" t="s">
        <v>944</v>
      </c>
      <c r="C2626" s="23" t="s">
        <v>1544</v>
      </c>
      <c r="D2626" s="24">
        <v>7.9000000000000001E-2</v>
      </c>
      <c r="E2626" s="25">
        <v>8817.17</v>
      </c>
      <c r="F2626" s="25">
        <v>13554.99</v>
      </c>
    </row>
    <row r="2627" spans="1:9" ht="22.5" customHeight="1" outlineLevel="1" x14ac:dyDescent="0.2">
      <c r="A2627" s="21">
        <v>35</v>
      </c>
      <c r="B2627" s="22" t="s">
        <v>1545</v>
      </c>
      <c r="C2627" s="23" t="s">
        <v>1546</v>
      </c>
      <c r="D2627" s="24">
        <v>0.39500000000000002</v>
      </c>
      <c r="E2627" s="25">
        <v>2929.74</v>
      </c>
      <c r="F2627" s="25">
        <v>51563.44</v>
      </c>
    </row>
    <row r="2628" spans="1:9" outlineLevel="1" x14ac:dyDescent="0.2">
      <c r="A2628" s="26"/>
      <c r="B2628" s="27"/>
      <c r="C2628" s="28" t="s">
        <v>1843</v>
      </c>
      <c r="D2628" s="28"/>
      <c r="E2628" s="28"/>
      <c r="F2628" s="29">
        <v>57196.800000000003</v>
      </c>
    </row>
    <row r="2629" spans="1:9" outlineLevel="1" x14ac:dyDescent="0.2">
      <c r="A2629" s="26"/>
      <c r="B2629" s="27"/>
      <c r="C2629" s="28" t="s">
        <v>1844</v>
      </c>
      <c r="D2629" s="28"/>
      <c r="E2629" s="28"/>
      <c r="F2629" s="29">
        <v>33194.57</v>
      </c>
    </row>
    <row r="2630" spans="1:9" outlineLevel="1" x14ac:dyDescent="0.2">
      <c r="A2630" s="26"/>
      <c r="B2630" s="27"/>
      <c r="C2630" s="28" t="s">
        <v>917</v>
      </c>
      <c r="D2630" s="28"/>
      <c r="E2630" s="28"/>
      <c r="F2630" s="29">
        <v>141954.81</v>
      </c>
      <c r="G2630" s="194">
        <f>F2630/D2627/100*1.2*1.0224*1.0192</f>
        <v>4493.8080613878928</v>
      </c>
      <c r="H2630" s="154">
        <f>F2630*1.2*1.0416</f>
        <v>177432.15611520002</v>
      </c>
      <c r="I2630" s="156">
        <f>G2630*D2627*100</f>
        <v>177505.41842482178</v>
      </c>
    </row>
    <row r="2631" spans="1:9" ht="33.75" customHeight="1" outlineLevel="1" x14ac:dyDescent="0.2">
      <c r="A2631" s="21">
        <v>36</v>
      </c>
      <c r="B2631" s="22" t="s">
        <v>1554</v>
      </c>
      <c r="C2631" s="23" t="s">
        <v>1555</v>
      </c>
      <c r="D2631" s="30">
        <v>40.29</v>
      </c>
      <c r="E2631" s="25">
        <v>201.9</v>
      </c>
      <c r="F2631" s="25">
        <v>43601.19</v>
      </c>
      <c r="G2631" s="194">
        <f>F2631/D2631*1.2*1.0224*1.0192</f>
        <v>1353.2018318330663</v>
      </c>
    </row>
    <row r="2632" spans="1:9" ht="33.75" customHeight="1" outlineLevel="1" x14ac:dyDescent="0.2">
      <c r="A2632" s="21">
        <v>37</v>
      </c>
      <c r="B2632" s="22" t="s">
        <v>1845</v>
      </c>
      <c r="C2632" s="23" t="s">
        <v>1846</v>
      </c>
      <c r="D2632" s="24">
        <v>0.47399999999999998</v>
      </c>
      <c r="E2632" s="25">
        <v>4655.9399999999996</v>
      </c>
      <c r="F2632" s="25">
        <v>16353.24</v>
      </c>
      <c r="G2632" s="194">
        <f>F2632/D2627/100*1.2*1.0224*1.0192</f>
        <v>517.6881413304061</v>
      </c>
    </row>
    <row r="2633" spans="1:9" ht="22.5" customHeight="1" outlineLevel="1" x14ac:dyDescent="0.2">
      <c r="A2633" s="21">
        <v>38</v>
      </c>
      <c r="B2633" s="22" t="s">
        <v>1558</v>
      </c>
      <c r="C2633" s="23" t="s">
        <v>1559</v>
      </c>
      <c r="D2633" s="24">
        <v>4.0000000000000001E-3</v>
      </c>
      <c r="E2633" s="25">
        <v>2500</v>
      </c>
      <c r="F2633" s="25">
        <v>73.7</v>
      </c>
      <c r="G2633" s="194">
        <f>F2633/D2627/100*1.2*1.0224*1.0192</f>
        <v>2.3330921588658229</v>
      </c>
    </row>
    <row r="2634" spans="1:9" ht="11.4" outlineLevel="1" x14ac:dyDescent="0.2">
      <c r="A2634" s="443" t="s">
        <v>1847</v>
      </c>
      <c r="B2634" s="444"/>
      <c r="C2634" s="444"/>
      <c r="D2634" s="444"/>
      <c r="E2634" s="444"/>
      <c r="F2634" s="445"/>
    </row>
    <row r="2635" spans="1:9" ht="22.5" customHeight="1" outlineLevel="1" x14ac:dyDescent="0.2">
      <c r="A2635" s="21">
        <v>39</v>
      </c>
      <c r="B2635" s="22" t="s">
        <v>1460</v>
      </c>
      <c r="C2635" s="23" t="s">
        <v>1461</v>
      </c>
      <c r="D2635" s="24">
        <v>1.7509999999999999</v>
      </c>
      <c r="E2635" s="25">
        <v>465.1</v>
      </c>
      <c r="F2635" s="25">
        <v>33710.49</v>
      </c>
    </row>
    <row r="2636" spans="1:9" outlineLevel="1" x14ac:dyDescent="0.2">
      <c r="A2636" s="26"/>
      <c r="B2636" s="27"/>
      <c r="C2636" s="28" t="s">
        <v>1848</v>
      </c>
      <c r="D2636" s="28"/>
      <c r="E2636" s="28"/>
      <c r="F2636" s="29">
        <v>37210.42</v>
      </c>
    </row>
    <row r="2637" spans="1:9" outlineLevel="1" x14ac:dyDescent="0.2">
      <c r="A2637" s="26"/>
      <c r="B2637" s="27"/>
      <c r="C2637" s="28" t="s">
        <v>1849</v>
      </c>
      <c r="D2637" s="28"/>
      <c r="E2637" s="28"/>
      <c r="F2637" s="29">
        <v>21595.33</v>
      </c>
    </row>
    <row r="2638" spans="1:9" outlineLevel="1" x14ac:dyDescent="0.2">
      <c r="A2638" s="26"/>
      <c r="B2638" s="27"/>
      <c r="C2638" s="28" t="s">
        <v>917</v>
      </c>
      <c r="D2638" s="28"/>
      <c r="E2638" s="28"/>
      <c r="F2638" s="29">
        <v>92516.24</v>
      </c>
    </row>
    <row r="2639" spans="1:9" ht="22.5" customHeight="1" outlineLevel="1" x14ac:dyDescent="0.2">
      <c r="A2639" s="21">
        <v>40</v>
      </c>
      <c r="B2639" s="22" t="s">
        <v>1781</v>
      </c>
      <c r="C2639" s="23" t="s">
        <v>1782</v>
      </c>
      <c r="D2639" s="24">
        <v>3.5720000000000001</v>
      </c>
      <c r="E2639" s="25">
        <v>725.69</v>
      </c>
      <c r="F2639" s="25">
        <v>18274.759999999998</v>
      </c>
    </row>
    <row r="2640" spans="1:9" ht="33.75" customHeight="1" outlineLevel="1" x14ac:dyDescent="0.2">
      <c r="A2640" s="21">
        <v>41</v>
      </c>
      <c r="B2640" s="22" t="s">
        <v>1801</v>
      </c>
      <c r="C2640" s="23" t="s">
        <v>1802</v>
      </c>
      <c r="D2640" s="24">
        <v>1.7509999999999999</v>
      </c>
      <c r="E2640" s="25">
        <v>333.34</v>
      </c>
      <c r="F2640" s="25">
        <v>19890.91</v>
      </c>
    </row>
    <row r="2641" spans="1:7" outlineLevel="1" x14ac:dyDescent="0.2">
      <c r="A2641" s="26"/>
      <c r="B2641" s="27"/>
      <c r="C2641" s="28" t="s">
        <v>1850</v>
      </c>
      <c r="D2641" s="28"/>
      <c r="E2641" s="28"/>
      <c r="F2641" s="29">
        <v>21638.98</v>
      </c>
    </row>
    <row r="2642" spans="1:7" outlineLevel="1" x14ac:dyDescent="0.2">
      <c r="A2642" s="26"/>
      <c r="B2642" s="27"/>
      <c r="C2642" s="28" t="s">
        <v>1851</v>
      </c>
      <c r="D2642" s="28"/>
      <c r="E2642" s="28"/>
      <c r="F2642" s="29">
        <v>12558.34</v>
      </c>
    </row>
    <row r="2643" spans="1:7" outlineLevel="1" x14ac:dyDescent="0.2">
      <c r="A2643" s="26"/>
      <c r="B2643" s="27"/>
      <c r="C2643" s="28" t="s">
        <v>917</v>
      </c>
      <c r="D2643" s="28"/>
      <c r="E2643" s="28"/>
      <c r="F2643" s="29">
        <v>54088.23</v>
      </c>
    </row>
    <row r="2644" spans="1:7" ht="22.5" customHeight="1" outlineLevel="1" x14ac:dyDescent="0.2">
      <c r="A2644" s="21">
        <v>42</v>
      </c>
      <c r="B2644" s="22" t="s">
        <v>1781</v>
      </c>
      <c r="C2644" s="23" t="s">
        <v>1782</v>
      </c>
      <c r="D2644" s="24">
        <v>14.288</v>
      </c>
      <c r="E2644" s="25">
        <v>725.69</v>
      </c>
      <c r="F2644" s="25">
        <v>73099.039999999994</v>
      </c>
    </row>
    <row r="2645" spans="1:7" ht="22.5" customHeight="1" outlineLevel="1" x14ac:dyDescent="0.2">
      <c r="A2645" s="21">
        <v>43</v>
      </c>
      <c r="B2645" s="22" t="s">
        <v>1389</v>
      </c>
      <c r="C2645" s="23" t="s">
        <v>1390</v>
      </c>
      <c r="D2645" s="24">
        <v>0.54300000000000004</v>
      </c>
      <c r="E2645" s="25">
        <v>473.11</v>
      </c>
      <c r="F2645" s="25">
        <v>5152.2</v>
      </c>
    </row>
    <row r="2646" spans="1:7" outlineLevel="1" x14ac:dyDescent="0.2">
      <c r="A2646" s="26"/>
      <c r="B2646" s="27"/>
      <c r="C2646" s="28" t="s">
        <v>1852</v>
      </c>
      <c r="D2646" s="28"/>
      <c r="E2646" s="28"/>
      <c r="F2646" s="29">
        <v>3714.97</v>
      </c>
    </row>
    <row r="2647" spans="1:7" outlineLevel="1" x14ac:dyDescent="0.2">
      <c r="A2647" s="26"/>
      <c r="B2647" s="27"/>
      <c r="C2647" s="28" t="s">
        <v>1853</v>
      </c>
      <c r="D2647" s="28"/>
      <c r="E2647" s="28"/>
      <c r="F2647" s="29">
        <v>2112.44</v>
      </c>
    </row>
    <row r="2648" spans="1:7" outlineLevel="1" x14ac:dyDescent="0.2">
      <c r="A2648" s="26"/>
      <c r="B2648" s="27"/>
      <c r="C2648" s="28" t="s">
        <v>917</v>
      </c>
      <c r="D2648" s="28"/>
      <c r="E2648" s="28"/>
      <c r="F2648" s="29">
        <v>10979.61</v>
      </c>
    </row>
    <row r="2649" spans="1:7" ht="45" customHeight="1" outlineLevel="1" x14ac:dyDescent="0.2">
      <c r="A2649" s="21">
        <v>44</v>
      </c>
      <c r="B2649" s="22" t="s">
        <v>944</v>
      </c>
      <c r="C2649" s="23" t="s">
        <v>1785</v>
      </c>
      <c r="D2649" s="24">
        <v>0.54300000000000004</v>
      </c>
      <c r="E2649" s="25">
        <v>8817.17</v>
      </c>
      <c r="F2649" s="25">
        <v>93169.1</v>
      </c>
    </row>
    <row r="2650" spans="1:7" ht="33.75" customHeight="1" outlineLevel="1" x14ac:dyDescent="0.2">
      <c r="A2650" s="21">
        <v>45</v>
      </c>
      <c r="B2650" s="22" t="s">
        <v>1807</v>
      </c>
      <c r="C2650" s="23" t="s">
        <v>1808</v>
      </c>
      <c r="D2650" s="24">
        <v>1.7509999999999999</v>
      </c>
      <c r="E2650" s="25">
        <v>1331.16</v>
      </c>
      <c r="F2650" s="25">
        <v>101899.19</v>
      </c>
    </row>
    <row r="2651" spans="1:7" outlineLevel="1" x14ac:dyDescent="0.2">
      <c r="A2651" s="26"/>
      <c r="B2651" s="27"/>
      <c r="C2651" s="28" t="s">
        <v>1854</v>
      </c>
      <c r="D2651" s="28"/>
      <c r="E2651" s="28"/>
      <c r="F2651" s="29">
        <v>110241.44</v>
      </c>
    </row>
    <row r="2652" spans="1:7" outlineLevel="1" x14ac:dyDescent="0.2">
      <c r="A2652" s="26"/>
      <c r="B2652" s="27"/>
      <c r="C2652" s="28" t="s">
        <v>1855</v>
      </c>
      <c r="D2652" s="28"/>
      <c r="E2652" s="28"/>
      <c r="F2652" s="29">
        <v>63979.41</v>
      </c>
    </row>
    <row r="2653" spans="1:7" outlineLevel="1" x14ac:dyDescent="0.2">
      <c r="A2653" s="26"/>
      <c r="B2653" s="27"/>
      <c r="C2653" s="28" t="s">
        <v>917</v>
      </c>
      <c r="D2653" s="28"/>
      <c r="E2653" s="28"/>
      <c r="F2653" s="29">
        <v>276120.03999999998</v>
      </c>
    </row>
    <row r="2654" spans="1:7" ht="22.5" customHeight="1" outlineLevel="1" x14ac:dyDescent="0.2">
      <c r="A2654" s="21">
        <v>46</v>
      </c>
      <c r="B2654" s="22" t="s">
        <v>1377</v>
      </c>
      <c r="C2654" s="23" t="s">
        <v>1815</v>
      </c>
      <c r="D2654" s="32">
        <v>525.29999999999995</v>
      </c>
      <c r="E2654" s="25">
        <v>159.86000000000001</v>
      </c>
      <c r="F2654" s="25">
        <v>704529.53</v>
      </c>
    </row>
    <row r="2655" spans="1:7" ht="11.4" outlineLevel="1" x14ac:dyDescent="0.2">
      <c r="A2655" s="443" t="s">
        <v>1856</v>
      </c>
      <c r="B2655" s="444"/>
      <c r="C2655" s="444"/>
      <c r="D2655" s="444"/>
      <c r="E2655" s="444"/>
      <c r="F2655" s="445"/>
    </row>
    <row r="2656" spans="1:7" ht="22.5" customHeight="1" outlineLevel="1" x14ac:dyDescent="0.2">
      <c r="A2656" s="21">
        <v>47</v>
      </c>
      <c r="B2656" s="22" t="s">
        <v>1460</v>
      </c>
      <c r="C2656" s="23" t="s">
        <v>1461</v>
      </c>
      <c r="D2656" s="24">
        <v>0.13600000000000001</v>
      </c>
      <c r="E2656" s="25">
        <v>465.1</v>
      </c>
      <c r="F2656" s="25">
        <v>2618.29</v>
      </c>
      <c r="G2656" s="194">
        <f>F2656/D2656/100*1.2*1.0224*1.0192</f>
        <v>240.7356121908706</v>
      </c>
    </row>
    <row r="2657" spans="1:7" outlineLevel="1" x14ac:dyDescent="0.2">
      <c r="A2657" s="26"/>
      <c r="B2657" s="27"/>
      <c r="C2657" s="28" t="s">
        <v>1857</v>
      </c>
      <c r="D2657" s="28"/>
      <c r="E2657" s="28"/>
      <c r="F2657" s="29">
        <v>2890.13</v>
      </c>
    </row>
    <row r="2658" spans="1:7" outlineLevel="1" x14ac:dyDescent="0.2">
      <c r="A2658" s="26"/>
      <c r="B2658" s="27"/>
      <c r="C2658" s="28" t="s">
        <v>1858</v>
      </c>
      <c r="D2658" s="28"/>
      <c r="E2658" s="28"/>
      <c r="F2658" s="29">
        <v>1677.31</v>
      </c>
    </row>
    <row r="2659" spans="1:7" outlineLevel="1" x14ac:dyDescent="0.2">
      <c r="A2659" s="26"/>
      <c r="B2659" s="27"/>
      <c r="C2659" s="28" t="s">
        <v>917</v>
      </c>
      <c r="D2659" s="28"/>
      <c r="E2659" s="28"/>
      <c r="F2659" s="29">
        <v>7185.73</v>
      </c>
    </row>
    <row r="2660" spans="1:7" ht="22.5" customHeight="1" outlineLevel="1" x14ac:dyDescent="0.2">
      <c r="A2660" s="21">
        <v>48</v>
      </c>
      <c r="B2660" s="22" t="s">
        <v>1781</v>
      </c>
      <c r="C2660" s="23" t="s">
        <v>1782</v>
      </c>
      <c r="D2660" s="24">
        <v>0.27700000000000002</v>
      </c>
      <c r="E2660" s="25">
        <v>725.69</v>
      </c>
      <c r="F2660" s="25">
        <v>1417.16</v>
      </c>
    </row>
    <row r="2661" spans="1:7" ht="33.75" customHeight="1" outlineLevel="1" x14ac:dyDescent="0.2">
      <c r="A2661" s="21">
        <v>49</v>
      </c>
      <c r="B2661" s="22" t="s">
        <v>1801</v>
      </c>
      <c r="C2661" s="23" t="s">
        <v>1859</v>
      </c>
      <c r="D2661" s="24">
        <v>0.13600000000000001</v>
      </c>
      <c r="E2661" s="25">
        <v>333.34</v>
      </c>
      <c r="F2661" s="25">
        <v>1544.93</v>
      </c>
      <c r="G2661" s="194">
        <f>F2661/D2661/100*5*1.2*1.0224*1.0192</f>
        <v>710.23391095341185</v>
      </c>
    </row>
    <row r="2662" spans="1:7" outlineLevel="1" x14ac:dyDescent="0.2">
      <c r="A2662" s="26"/>
      <c r="B2662" s="27"/>
      <c r="C2662" s="28" t="s">
        <v>1860</v>
      </c>
      <c r="D2662" s="28"/>
      <c r="E2662" s="28"/>
      <c r="F2662" s="29">
        <v>1680.69</v>
      </c>
    </row>
    <row r="2663" spans="1:7" outlineLevel="1" x14ac:dyDescent="0.2">
      <c r="A2663" s="26"/>
      <c r="B2663" s="27"/>
      <c r="C2663" s="28" t="s">
        <v>1861</v>
      </c>
      <c r="D2663" s="28"/>
      <c r="E2663" s="28"/>
      <c r="F2663" s="29">
        <v>975.4</v>
      </c>
    </row>
    <row r="2664" spans="1:7" outlineLevel="1" x14ac:dyDescent="0.2">
      <c r="A2664" s="26"/>
      <c r="B2664" s="27"/>
      <c r="C2664" s="28" t="s">
        <v>917</v>
      </c>
      <c r="D2664" s="28"/>
      <c r="E2664" s="28"/>
      <c r="F2664" s="29">
        <v>4201.0200000000004</v>
      </c>
    </row>
    <row r="2665" spans="1:7" ht="22.5" customHeight="1" outlineLevel="1" x14ac:dyDescent="0.2">
      <c r="A2665" s="21">
        <v>50</v>
      </c>
      <c r="B2665" s="22" t="s">
        <v>1781</v>
      </c>
      <c r="C2665" s="23" t="s">
        <v>1782</v>
      </c>
      <c r="D2665" s="30">
        <v>1.1100000000000001</v>
      </c>
      <c r="E2665" s="25">
        <v>725.69</v>
      </c>
      <c r="F2665" s="25">
        <v>5678.89</v>
      </c>
    </row>
    <row r="2666" spans="1:7" ht="22.5" customHeight="1" outlineLevel="1" x14ac:dyDescent="0.2">
      <c r="A2666" s="21">
        <v>51</v>
      </c>
      <c r="B2666" s="22" t="s">
        <v>1389</v>
      </c>
      <c r="C2666" s="23" t="s">
        <v>1390</v>
      </c>
      <c r="D2666" s="24">
        <v>4.2000000000000003E-2</v>
      </c>
      <c r="E2666" s="25">
        <v>473.11</v>
      </c>
      <c r="F2666" s="25">
        <v>398.51</v>
      </c>
    </row>
    <row r="2667" spans="1:7" outlineLevel="1" x14ac:dyDescent="0.2">
      <c r="A2667" s="26"/>
      <c r="B2667" s="27"/>
      <c r="C2667" s="28" t="s">
        <v>1862</v>
      </c>
      <c r="D2667" s="28"/>
      <c r="E2667" s="28"/>
      <c r="F2667" s="29">
        <v>287.33999999999997</v>
      </c>
    </row>
    <row r="2668" spans="1:7" outlineLevel="1" x14ac:dyDescent="0.2">
      <c r="A2668" s="26"/>
      <c r="B2668" s="27"/>
      <c r="C2668" s="28" t="s">
        <v>1863</v>
      </c>
      <c r="D2668" s="28"/>
      <c r="E2668" s="28"/>
      <c r="F2668" s="29">
        <v>163.38999999999999</v>
      </c>
    </row>
    <row r="2669" spans="1:7" outlineLevel="1" x14ac:dyDescent="0.2">
      <c r="A2669" s="26"/>
      <c r="B2669" s="27"/>
      <c r="C2669" s="28" t="s">
        <v>917</v>
      </c>
      <c r="D2669" s="28"/>
      <c r="E2669" s="28"/>
      <c r="F2669" s="29">
        <v>849.24</v>
      </c>
    </row>
    <row r="2670" spans="1:7" ht="45" customHeight="1" outlineLevel="1" x14ac:dyDescent="0.2">
      <c r="A2670" s="21">
        <v>52</v>
      </c>
      <c r="B2670" s="22" t="s">
        <v>944</v>
      </c>
      <c r="C2670" s="23" t="s">
        <v>1785</v>
      </c>
      <c r="D2670" s="24">
        <v>4.2000000000000003E-2</v>
      </c>
      <c r="E2670" s="25">
        <v>8817.17</v>
      </c>
      <c r="F2670" s="25">
        <v>7206.45</v>
      </c>
    </row>
    <row r="2671" spans="1:7" ht="33.75" customHeight="1" outlineLevel="1" x14ac:dyDescent="0.2">
      <c r="A2671" s="21">
        <v>53</v>
      </c>
      <c r="B2671" s="22" t="s">
        <v>1807</v>
      </c>
      <c r="C2671" s="23" t="s">
        <v>1808</v>
      </c>
      <c r="D2671" s="24">
        <v>0.13600000000000001</v>
      </c>
      <c r="E2671" s="25">
        <v>1331.16</v>
      </c>
      <c r="F2671" s="25">
        <v>7914.51</v>
      </c>
    </row>
    <row r="2672" spans="1:7" outlineLevel="1" x14ac:dyDescent="0.2">
      <c r="A2672" s="26"/>
      <c r="B2672" s="27"/>
      <c r="C2672" s="28" t="s">
        <v>1864</v>
      </c>
      <c r="D2672" s="28"/>
      <c r="E2672" s="28"/>
      <c r="F2672" s="29">
        <v>8562.44</v>
      </c>
    </row>
    <row r="2673" spans="1:6" outlineLevel="1" x14ac:dyDescent="0.2">
      <c r="A2673" s="26"/>
      <c r="B2673" s="27"/>
      <c r="C2673" s="28" t="s">
        <v>1865</v>
      </c>
      <c r="D2673" s="28"/>
      <c r="E2673" s="28"/>
      <c r="F2673" s="29">
        <v>4969.28</v>
      </c>
    </row>
    <row r="2674" spans="1:6" outlineLevel="1" x14ac:dyDescent="0.2">
      <c r="A2674" s="26"/>
      <c r="B2674" s="27"/>
      <c r="C2674" s="28" t="s">
        <v>917</v>
      </c>
      <c r="D2674" s="28"/>
      <c r="E2674" s="28"/>
      <c r="F2674" s="29">
        <v>21446.23</v>
      </c>
    </row>
    <row r="2675" spans="1:6" ht="33.75" customHeight="1" outlineLevel="1" x14ac:dyDescent="0.2">
      <c r="A2675" s="21">
        <v>54</v>
      </c>
      <c r="B2675" s="22" t="s">
        <v>1811</v>
      </c>
      <c r="C2675" s="23" t="s">
        <v>1866</v>
      </c>
      <c r="D2675" s="24">
        <v>-0.13600000000000001</v>
      </c>
      <c r="E2675" s="25">
        <v>140.47999999999999</v>
      </c>
      <c r="F2675" s="25">
        <v>-803.37</v>
      </c>
    </row>
    <row r="2676" spans="1:6" outlineLevel="1" x14ac:dyDescent="0.2">
      <c r="A2676" s="26"/>
      <c r="B2676" s="27"/>
      <c r="C2676" s="28" t="s">
        <v>1867</v>
      </c>
      <c r="D2676" s="28"/>
      <c r="E2676" s="28"/>
      <c r="F2676" s="29">
        <v>-824.81</v>
      </c>
    </row>
    <row r="2677" spans="1:6" outlineLevel="1" x14ac:dyDescent="0.2">
      <c r="A2677" s="26"/>
      <c r="B2677" s="27"/>
      <c r="C2677" s="28" t="s">
        <v>1868</v>
      </c>
      <c r="D2677" s="28"/>
      <c r="E2677" s="28"/>
      <c r="F2677" s="29">
        <v>-478.69</v>
      </c>
    </row>
    <row r="2678" spans="1:6" outlineLevel="1" x14ac:dyDescent="0.2">
      <c r="A2678" s="26"/>
      <c r="B2678" s="27"/>
      <c r="C2678" s="28" t="s">
        <v>917</v>
      </c>
      <c r="D2678" s="28"/>
      <c r="E2678" s="28"/>
      <c r="F2678" s="29">
        <v>-2106.87</v>
      </c>
    </row>
    <row r="2679" spans="1:6" ht="22.5" customHeight="1" outlineLevel="1" x14ac:dyDescent="0.2">
      <c r="A2679" s="21">
        <v>55</v>
      </c>
      <c r="B2679" s="22" t="s">
        <v>1377</v>
      </c>
      <c r="C2679" s="23" t="s">
        <v>1869</v>
      </c>
      <c r="D2679" s="30">
        <v>29.58</v>
      </c>
      <c r="E2679" s="25">
        <v>482.25</v>
      </c>
      <c r="F2679" s="25">
        <v>119682.44</v>
      </c>
    </row>
    <row r="2680" spans="1:6" ht="11.4" outlineLevel="1" x14ac:dyDescent="0.2">
      <c r="A2680" s="443" t="s">
        <v>1870</v>
      </c>
      <c r="B2680" s="444"/>
      <c r="C2680" s="444"/>
      <c r="D2680" s="444"/>
      <c r="E2680" s="444"/>
      <c r="F2680" s="445"/>
    </row>
    <row r="2681" spans="1:6" ht="22.5" customHeight="1" outlineLevel="1" x14ac:dyDescent="0.2">
      <c r="A2681" s="21">
        <v>56</v>
      </c>
      <c r="B2681" s="22" t="s">
        <v>1532</v>
      </c>
      <c r="C2681" s="23" t="s">
        <v>1533</v>
      </c>
      <c r="D2681" s="30">
        <v>1.26</v>
      </c>
      <c r="E2681" s="25">
        <v>464.03</v>
      </c>
      <c r="F2681" s="25">
        <v>24128.13</v>
      </c>
    </row>
    <row r="2682" spans="1:6" outlineLevel="1" x14ac:dyDescent="0.2">
      <c r="A2682" s="26"/>
      <c r="B2682" s="27"/>
      <c r="C2682" s="28" t="s">
        <v>1871</v>
      </c>
      <c r="D2682" s="28"/>
      <c r="E2682" s="28"/>
      <c r="F2682" s="29">
        <v>26527.919999999998</v>
      </c>
    </row>
    <row r="2683" spans="1:6" outlineLevel="1" x14ac:dyDescent="0.2">
      <c r="A2683" s="26"/>
      <c r="B2683" s="27"/>
      <c r="C2683" s="28" t="s">
        <v>1872</v>
      </c>
      <c r="D2683" s="28"/>
      <c r="E2683" s="28"/>
      <c r="F2683" s="29">
        <v>15395.67</v>
      </c>
    </row>
    <row r="2684" spans="1:6" outlineLevel="1" x14ac:dyDescent="0.2">
      <c r="A2684" s="26"/>
      <c r="B2684" s="27"/>
      <c r="C2684" s="28" t="s">
        <v>917</v>
      </c>
      <c r="D2684" s="28"/>
      <c r="E2684" s="28"/>
      <c r="F2684" s="29">
        <v>66051.72</v>
      </c>
    </row>
    <row r="2685" spans="1:6" ht="22.5" customHeight="1" outlineLevel="1" x14ac:dyDescent="0.2">
      <c r="A2685" s="21">
        <v>57</v>
      </c>
      <c r="B2685" s="22" t="s">
        <v>1536</v>
      </c>
      <c r="C2685" s="23" t="s">
        <v>1537</v>
      </c>
      <c r="D2685" s="30">
        <v>2.57</v>
      </c>
      <c r="E2685" s="25">
        <v>600</v>
      </c>
      <c r="F2685" s="25">
        <v>13107</v>
      </c>
    </row>
    <row r="2686" spans="1:6" ht="33.75" customHeight="1" outlineLevel="1" x14ac:dyDescent="0.2">
      <c r="A2686" s="21">
        <v>58</v>
      </c>
      <c r="B2686" s="22" t="s">
        <v>1538</v>
      </c>
      <c r="C2686" s="23" t="s">
        <v>1873</v>
      </c>
      <c r="D2686" s="30">
        <v>1.26</v>
      </c>
      <c r="E2686" s="25">
        <v>242.34</v>
      </c>
      <c r="F2686" s="25">
        <v>8629</v>
      </c>
    </row>
    <row r="2687" spans="1:6" outlineLevel="1" x14ac:dyDescent="0.2">
      <c r="A2687" s="26"/>
      <c r="B2687" s="27"/>
      <c r="C2687" s="28" t="s">
        <v>1874</v>
      </c>
      <c r="D2687" s="28"/>
      <c r="E2687" s="28"/>
      <c r="F2687" s="29">
        <v>8685.9699999999993</v>
      </c>
    </row>
    <row r="2688" spans="1:6" outlineLevel="1" x14ac:dyDescent="0.2">
      <c r="A2688" s="26"/>
      <c r="B2688" s="27"/>
      <c r="C2688" s="28" t="s">
        <v>1875</v>
      </c>
      <c r="D2688" s="28"/>
      <c r="E2688" s="28"/>
      <c r="F2688" s="29">
        <v>5040.96</v>
      </c>
    </row>
    <row r="2689" spans="1:6" outlineLevel="1" x14ac:dyDescent="0.2">
      <c r="A2689" s="26"/>
      <c r="B2689" s="27"/>
      <c r="C2689" s="28" t="s">
        <v>917</v>
      </c>
      <c r="D2689" s="28"/>
      <c r="E2689" s="28"/>
      <c r="F2689" s="29">
        <v>22355.93</v>
      </c>
    </row>
    <row r="2690" spans="1:6" ht="22.5" customHeight="1" outlineLevel="1" x14ac:dyDescent="0.2">
      <c r="A2690" s="21">
        <v>59</v>
      </c>
      <c r="B2690" s="22" t="s">
        <v>1536</v>
      </c>
      <c r="C2690" s="23" t="s">
        <v>1537</v>
      </c>
      <c r="D2690" s="24">
        <v>9.6389999999999993</v>
      </c>
      <c r="E2690" s="25">
        <v>600</v>
      </c>
      <c r="F2690" s="25">
        <v>49158.9</v>
      </c>
    </row>
    <row r="2691" spans="1:6" ht="22.5" customHeight="1" outlineLevel="1" x14ac:dyDescent="0.2">
      <c r="A2691" s="21">
        <v>60</v>
      </c>
      <c r="B2691" s="22" t="s">
        <v>1389</v>
      </c>
      <c r="C2691" s="23" t="s">
        <v>1390</v>
      </c>
      <c r="D2691" s="24">
        <v>0.252</v>
      </c>
      <c r="E2691" s="25">
        <v>473.11</v>
      </c>
      <c r="F2691" s="25">
        <v>2391.0700000000002</v>
      </c>
    </row>
    <row r="2692" spans="1:6" outlineLevel="1" x14ac:dyDescent="0.2">
      <c r="A2692" s="26"/>
      <c r="B2692" s="27"/>
      <c r="C2692" s="28" t="s">
        <v>1876</v>
      </c>
      <c r="D2692" s="28"/>
      <c r="E2692" s="28"/>
      <c r="F2692" s="29">
        <v>1724.08</v>
      </c>
    </row>
    <row r="2693" spans="1:6" outlineLevel="1" x14ac:dyDescent="0.2">
      <c r="A2693" s="26"/>
      <c r="B2693" s="27"/>
      <c r="C2693" s="28" t="s">
        <v>1877</v>
      </c>
      <c r="D2693" s="28"/>
      <c r="E2693" s="28"/>
      <c r="F2693" s="29">
        <v>980.36</v>
      </c>
    </row>
    <row r="2694" spans="1:6" outlineLevel="1" x14ac:dyDescent="0.2">
      <c r="A2694" s="26"/>
      <c r="B2694" s="27"/>
      <c r="C2694" s="28" t="s">
        <v>917</v>
      </c>
      <c r="D2694" s="28"/>
      <c r="E2694" s="28"/>
      <c r="F2694" s="29">
        <v>5095.51</v>
      </c>
    </row>
    <row r="2695" spans="1:6" ht="33.75" customHeight="1" outlineLevel="1" x14ac:dyDescent="0.2">
      <c r="A2695" s="21">
        <v>61</v>
      </c>
      <c r="B2695" s="22" t="s">
        <v>944</v>
      </c>
      <c r="C2695" s="23" t="s">
        <v>1544</v>
      </c>
      <c r="D2695" s="24">
        <v>0.252</v>
      </c>
      <c r="E2695" s="25">
        <v>8817.17</v>
      </c>
      <c r="F2695" s="25">
        <v>43238.7</v>
      </c>
    </row>
    <row r="2696" spans="1:6" ht="22.5" customHeight="1" outlineLevel="1" x14ac:dyDescent="0.2">
      <c r="A2696" s="21">
        <v>62</v>
      </c>
      <c r="B2696" s="22" t="s">
        <v>1878</v>
      </c>
      <c r="C2696" s="23" t="s">
        <v>1879</v>
      </c>
      <c r="D2696" s="30">
        <v>1.26</v>
      </c>
      <c r="E2696" s="25">
        <v>504.68</v>
      </c>
      <c r="F2696" s="25">
        <v>26217.47</v>
      </c>
    </row>
    <row r="2697" spans="1:6" outlineLevel="1" x14ac:dyDescent="0.2">
      <c r="A2697" s="26"/>
      <c r="B2697" s="27"/>
      <c r="C2697" s="28" t="s">
        <v>1880</v>
      </c>
      <c r="D2697" s="28"/>
      <c r="E2697" s="28"/>
      <c r="F2697" s="29">
        <v>28956.57</v>
      </c>
    </row>
    <row r="2698" spans="1:6" outlineLevel="1" x14ac:dyDescent="0.2">
      <c r="A2698" s="26"/>
      <c r="B2698" s="27"/>
      <c r="C2698" s="28" t="s">
        <v>1881</v>
      </c>
      <c r="D2698" s="28"/>
      <c r="E2698" s="28"/>
      <c r="F2698" s="29">
        <v>16805.150000000001</v>
      </c>
    </row>
    <row r="2699" spans="1:6" outlineLevel="1" x14ac:dyDescent="0.2">
      <c r="A2699" s="26"/>
      <c r="B2699" s="27"/>
      <c r="C2699" s="28" t="s">
        <v>917</v>
      </c>
      <c r="D2699" s="28"/>
      <c r="E2699" s="28"/>
      <c r="F2699" s="29">
        <v>71979.19</v>
      </c>
    </row>
    <row r="2700" spans="1:6" ht="45" customHeight="1" outlineLevel="1" x14ac:dyDescent="0.2">
      <c r="A2700" s="21">
        <v>63</v>
      </c>
      <c r="B2700" s="22" t="s">
        <v>1882</v>
      </c>
      <c r="C2700" s="23" t="s">
        <v>1883</v>
      </c>
      <c r="D2700" s="30">
        <v>128.52000000000001</v>
      </c>
      <c r="E2700" s="25">
        <v>224.43</v>
      </c>
      <c r="F2700" s="25">
        <v>343240.55</v>
      </c>
    </row>
    <row r="2701" spans="1:6" ht="22.5" customHeight="1" outlineLevel="1" x14ac:dyDescent="0.2">
      <c r="A2701" s="21">
        <v>64</v>
      </c>
      <c r="B2701" s="22" t="s">
        <v>1884</v>
      </c>
      <c r="C2701" s="23" t="s">
        <v>1885</v>
      </c>
      <c r="D2701" s="24">
        <v>6.3E-2</v>
      </c>
      <c r="E2701" s="25">
        <v>11300</v>
      </c>
      <c r="F2701" s="25">
        <v>6492.53</v>
      </c>
    </row>
    <row r="2702" spans="1:6" ht="11.25" customHeight="1" outlineLevel="1" x14ac:dyDescent="0.2">
      <c r="A2702" s="435" t="s">
        <v>1007</v>
      </c>
      <c r="B2702" s="436"/>
      <c r="C2702" s="436"/>
      <c r="D2702" s="436"/>
      <c r="E2702" s="437"/>
      <c r="F2702" s="36">
        <v>2913850.59</v>
      </c>
    </row>
    <row r="2703" spans="1:6" outlineLevel="1" x14ac:dyDescent="0.2">
      <c r="A2703" s="435" t="s">
        <v>1008</v>
      </c>
      <c r="B2703" s="436"/>
      <c r="C2703" s="436"/>
      <c r="D2703" s="436"/>
      <c r="E2703" s="437"/>
      <c r="F2703" s="36">
        <v>487297.21</v>
      </c>
    </row>
    <row r="2704" spans="1:6" outlineLevel="1" x14ac:dyDescent="0.2">
      <c r="A2704" s="435" t="s">
        <v>1009</v>
      </c>
      <c r="B2704" s="436"/>
      <c r="C2704" s="436"/>
      <c r="D2704" s="436"/>
      <c r="E2704" s="437"/>
      <c r="F2704" s="36">
        <v>282693.34999999998</v>
      </c>
    </row>
    <row r="2705" spans="1:6" ht="11.25" customHeight="1" outlineLevel="1" x14ac:dyDescent="0.2">
      <c r="A2705" s="435" t="s">
        <v>1886</v>
      </c>
      <c r="B2705" s="436"/>
      <c r="C2705" s="436"/>
      <c r="D2705" s="436"/>
      <c r="E2705" s="437"/>
      <c r="F2705" s="36">
        <v>3683841.15</v>
      </c>
    </row>
    <row r="2706" spans="1:6" ht="12.75" customHeight="1" outlineLevel="1" x14ac:dyDescent="0.2">
      <c r="A2706" s="432" t="s">
        <v>1887</v>
      </c>
      <c r="B2706" s="433"/>
      <c r="C2706" s="433"/>
      <c r="D2706" s="433"/>
      <c r="E2706" s="433"/>
      <c r="F2706" s="434"/>
    </row>
    <row r="2707" spans="1:6" ht="11.4" outlineLevel="1" x14ac:dyDescent="0.2">
      <c r="A2707" s="443" t="s">
        <v>1776</v>
      </c>
      <c r="B2707" s="444"/>
      <c r="C2707" s="444"/>
      <c r="D2707" s="444"/>
      <c r="E2707" s="444"/>
      <c r="F2707" s="445"/>
    </row>
    <row r="2708" spans="1:6" ht="33.75" customHeight="1" outlineLevel="1" x14ac:dyDescent="0.2">
      <c r="A2708" s="21">
        <v>65</v>
      </c>
      <c r="B2708" s="22" t="s">
        <v>1405</v>
      </c>
      <c r="C2708" s="23" t="s">
        <v>1406</v>
      </c>
      <c r="D2708" s="30">
        <v>0.88</v>
      </c>
      <c r="E2708" s="25">
        <v>110.98</v>
      </c>
      <c r="F2708" s="25">
        <v>4325.62</v>
      </c>
    </row>
    <row r="2709" spans="1:6" outlineLevel="1" x14ac:dyDescent="0.2">
      <c r="A2709" s="26"/>
      <c r="B2709" s="27"/>
      <c r="C2709" s="28" t="s">
        <v>1888</v>
      </c>
      <c r="D2709" s="28"/>
      <c r="E2709" s="28"/>
      <c r="F2709" s="29">
        <v>4440.91</v>
      </c>
    </row>
    <row r="2710" spans="1:6" outlineLevel="1" x14ac:dyDescent="0.2">
      <c r="A2710" s="26"/>
      <c r="B2710" s="27"/>
      <c r="C2710" s="28" t="s">
        <v>1889</v>
      </c>
      <c r="D2710" s="28"/>
      <c r="E2710" s="28"/>
      <c r="F2710" s="29">
        <v>2543.8200000000002</v>
      </c>
    </row>
    <row r="2711" spans="1:6" outlineLevel="1" x14ac:dyDescent="0.2">
      <c r="A2711" s="26"/>
      <c r="B2711" s="27"/>
      <c r="C2711" s="28" t="s">
        <v>917</v>
      </c>
      <c r="D2711" s="28"/>
      <c r="E2711" s="28"/>
      <c r="F2711" s="29">
        <v>11310.35</v>
      </c>
    </row>
    <row r="2712" spans="1:6" ht="22.5" customHeight="1" outlineLevel="1" x14ac:dyDescent="0.2">
      <c r="A2712" s="21">
        <v>66</v>
      </c>
      <c r="B2712" s="22" t="s">
        <v>1377</v>
      </c>
      <c r="C2712" s="23" t="s">
        <v>1890</v>
      </c>
      <c r="D2712" s="31">
        <v>8</v>
      </c>
      <c r="E2712" s="25">
        <v>186.87</v>
      </c>
      <c r="F2712" s="25">
        <v>12543</v>
      </c>
    </row>
    <row r="2713" spans="1:6" ht="22.5" customHeight="1" outlineLevel="1" x14ac:dyDescent="0.2">
      <c r="A2713" s="21">
        <v>67</v>
      </c>
      <c r="B2713" s="22" t="s">
        <v>1377</v>
      </c>
      <c r="C2713" s="23" t="s">
        <v>1891</v>
      </c>
      <c r="D2713" s="31">
        <v>88</v>
      </c>
      <c r="E2713" s="25">
        <v>1.03</v>
      </c>
      <c r="F2713" s="25">
        <v>761.9</v>
      </c>
    </row>
    <row r="2714" spans="1:6" ht="22.5" customHeight="1" outlineLevel="1" x14ac:dyDescent="0.2">
      <c r="A2714" s="21">
        <v>68</v>
      </c>
      <c r="B2714" s="22" t="s">
        <v>1622</v>
      </c>
      <c r="C2714" s="23" t="s">
        <v>1623</v>
      </c>
      <c r="D2714" s="30">
        <v>0.88</v>
      </c>
      <c r="E2714" s="25">
        <v>62.12</v>
      </c>
      <c r="F2714" s="25">
        <v>995.49</v>
      </c>
    </row>
    <row r="2715" spans="1:6" outlineLevel="1" x14ac:dyDescent="0.2">
      <c r="A2715" s="26"/>
      <c r="B2715" s="27"/>
      <c r="C2715" s="28" t="s">
        <v>1892</v>
      </c>
      <c r="D2715" s="28"/>
      <c r="E2715" s="28"/>
      <c r="F2715" s="29">
        <v>768.89</v>
      </c>
    </row>
    <row r="2716" spans="1:6" outlineLevel="1" x14ac:dyDescent="0.2">
      <c r="A2716" s="26"/>
      <c r="B2716" s="27"/>
      <c r="C2716" s="28" t="s">
        <v>1893</v>
      </c>
      <c r="D2716" s="28"/>
      <c r="E2716" s="28"/>
      <c r="F2716" s="29">
        <v>482.3</v>
      </c>
    </row>
    <row r="2717" spans="1:6" outlineLevel="1" x14ac:dyDescent="0.2">
      <c r="A2717" s="26"/>
      <c r="B2717" s="27"/>
      <c r="C2717" s="28" t="s">
        <v>917</v>
      </c>
      <c r="D2717" s="28"/>
      <c r="E2717" s="28"/>
      <c r="F2717" s="29">
        <v>2246.6799999999998</v>
      </c>
    </row>
    <row r="2718" spans="1:6" ht="22.5" customHeight="1" outlineLevel="1" x14ac:dyDescent="0.2">
      <c r="A2718" s="21">
        <v>69</v>
      </c>
      <c r="B2718" s="22" t="s">
        <v>1377</v>
      </c>
      <c r="C2718" s="23" t="s">
        <v>1626</v>
      </c>
      <c r="D2718" s="30">
        <v>90.64</v>
      </c>
      <c r="E2718" s="25">
        <v>3.31</v>
      </c>
      <c r="F2718" s="25">
        <v>2520.73</v>
      </c>
    </row>
    <row r="2719" spans="1:6" ht="11.4" outlineLevel="1" x14ac:dyDescent="0.2">
      <c r="A2719" s="443" t="s">
        <v>1796</v>
      </c>
      <c r="B2719" s="444"/>
      <c r="C2719" s="444"/>
      <c r="D2719" s="444"/>
      <c r="E2719" s="444"/>
      <c r="F2719" s="445"/>
    </row>
    <row r="2720" spans="1:6" ht="22.5" customHeight="1" outlineLevel="1" x14ac:dyDescent="0.2">
      <c r="A2720" s="21">
        <v>70</v>
      </c>
      <c r="B2720" s="22" t="s">
        <v>1622</v>
      </c>
      <c r="C2720" s="23" t="s">
        <v>1623</v>
      </c>
      <c r="D2720" s="30">
        <v>1.77</v>
      </c>
      <c r="E2720" s="25">
        <v>62.12</v>
      </c>
      <c r="F2720" s="25">
        <v>2002.3</v>
      </c>
    </row>
    <row r="2721" spans="1:6" outlineLevel="1" x14ac:dyDescent="0.2">
      <c r="A2721" s="26"/>
      <c r="B2721" s="27"/>
      <c r="C2721" s="28" t="s">
        <v>1894</v>
      </c>
      <c r="D2721" s="28"/>
      <c r="E2721" s="28"/>
      <c r="F2721" s="29">
        <v>1546.51</v>
      </c>
    </row>
    <row r="2722" spans="1:6" outlineLevel="1" x14ac:dyDescent="0.2">
      <c r="A2722" s="26"/>
      <c r="B2722" s="27"/>
      <c r="C2722" s="28" t="s">
        <v>1895</v>
      </c>
      <c r="D2722" s="28"/>
      <c r="E2722" s="28"/>
      <c r="F2722" s="29">
        <v>970.08</v>
      </c>
    </row>
    <row r="2723" spans="1:6" outlineLevel="1" x14ac:dyDescent="0.2">
      <c r="A2723" s="26"/>
      <c r="B2723" s="27"/>
      <c r="C2723" s="28" t="s">
        <v>917</v>
      </c>
      <c r="D2723" s="28"/>
      <c r="E2723" s="28"/>
      <c r="F2723" s="29">
        <v>4518.8900000000003</v>
      </c>
    </row>
    <row r="2724" spans="1:6" ht="22.5" customHeight="1" outlineLevel="1" x14ac:dyDescent="0.2">
      <c r="A2724" s="21">
        <v>71</v>
      </c>
      <c r="B2724" s="22" t="s">
        <v>1377</v>
      </c>
      <c r="C2724" s="23" t="s">
        <v>1626</v>
      </c>
      <c r="D2724" s="30">
        <v>182.31</v>
      </c>
      <c r="E2724" s="25">
        <v>3.31</v>
      </c>
      <c r="F2724" s="25">
        <v>5070.1099999999997</v>
      </c>
    </row>
    <row r="2725" spans="1:6" ht="33.75" customHeight="1" outlineLevel="1" x14ac:dyDescent="0.2">
      <c r="A2725" s="21">
        <v>72</v>
      </c>
      <c r="B2725" s="22" t="s">
        <v>1405</v>
      </c>
      <c r="C2725" s="23" t="s">
        <v>1406</v>
      </c>
      <c r="D2725" s="30">
        <v>0.12</v>
      </c>
      <c r="E2725" s="25">
        <v>110.98</v>
      </c>
      <c r="F2725" s="25">
        <v>589.86</v>
      </c>
    </row>
    <row r="2726" spans="1:6" outlineLevel="1" x14ac:dyDescent="0.2">
      <c r="A2726" s="26"/>
      <c r="B2726" s="27"/>
      <c r="C2726" s="28" t="s">
        <v>1896</v>
      </c>
      <c r="D2726" s="28"/>
      <c r="E2726" s="28"/>
      <c r="F2726" s="29">
        <v>605.58000000000004</v>
      </c>
    </row>
    <row r="2727" spans="1:6" outlineLevel="1" x14ac:dyDescent="0.2">
      <c r="A2727" s="26"/>
      <c r="B2727" s="27"/>
      <c r="C2727" s="28" t="s">
        <v>1897</v>
      </c>
      <c r="D2727" s="28"/>
      <c r="E2727" s="28"/>
      <c r="F2727" s="29">
        <v>346.88</v>
      </c>
    </row>
    <row r="2728" spans="1:6" outlineLevel="1" x14ac:dyDescent="0.2">
      <c r="A2728" s="26"/>
      <c r="B2728" s="27"/>
      <c r="C2728" s="28" t="s">
        <v>917</v>
      </c>
      <c r="D2728" s="28"/>
      <c r="E2728" s="28"/>
      <c r="F2728" s="29">
        <v>1542.32</v>
      </c>
    </row>
    <row r="2729" spans="1:6" ht="22.5" customHeight="1" outlineLevel="1" x14ac:dyDescent="0.2">
      <c r="A2729" s="21">
        <v>73</v>
      </c>
      <c r="B2729" s="22" t="s">
        <v>1377</v>
      </c>
      <c r="C2729" s="23" t="s">
        <v>1574</v>
      </c>
      <c r="D2729" s="31">
        <v>2</v>
      </c>
      <c r="E2729" s="25">
        <v>107.47</v>
      </c>
      <c r="F2729" s="25">
        <v>1803.3</v>
      </c>
    </row>
    <row r="2730" spans="1:6" ht="22.5" customHeight="1" outlineLevel="1" x14ac:dyDescent="0.2">
      <c r="A2730" s="21">
        <v>74</v>
      </c>
      <c r="B2730" s="22" t="s">
        <v>1377</v>
      </c>
      <c r="C2730" s="23" t="s">
        <v>1891</v>
      </c>
      <c r="D2730" s="31">
        <v>12</v>
      </c>
      <c r="E2730" s="25">
        <v>1.03</v>
      </c>
      <c r="F2730" s="25">
        <v>103.9</v>
      </c>
    </row>
    <row r="2731" spans="1:6" ht="33.75" customHeight="1" outlineLevel="1" x14ac:dyDescent="0.2">
      <c r="A2731" s="21">
        <v>75</v>
      </c>
      <c r="B2731" s="22" t="s">
        <v>1605</v>
      </c>
      <c r="C2731" s="23" t="s">
        <v>1606</v>
      </c>
      <c r="D2731" s="24">
        <v>6.2E-2</v>
      </c>
      <c r="E2731" s="25">
        <v>21799.18</v>
      </c>
      <c r="F2731" s="25">
        <v>11818.52</v>
      </c>
    </row>
    <row r="2732" spans="1:6" outlineLevel="1" x14ac:dyDescent="0.2">
      <c r="A2732" s="26"/>
      <c r="B2732" s="27"/>
      <c r="C2732" s="28" t="s">
        <v>1898</v>
      </c>
      <c r="D2732" s="28"/>
      <c r="E2732" s="28"/>
      <c r="F2732" s="29">
        <v>4050.31</v>
      </c>
    </row>
    <row r="2733" spans="1:6" outlineLevel="1" x14ac:dyDescent="0.2">
      <c r="A2733" s="26"/>
      <c r="B2733" s="27"/>
      <c r="C2733" s="28" t="s">
        <v>1899</v>
      </c>
      <c r="D2733" s="28"/>
      <c r="E2733" s="28"/>
      <c r="F2733" s="29">
        <v>2350.63</v>
      </c>
    </row>
    <row r="2734" spans="1:6" outlineLevel="1" x14ac:dyDescent="0.2">
      <c r="A2734" s="26"/>
      <c r="B2734" s="27"/>
      <c r="C2734" s="28" t="s">
        <v>917</v>
      </c>
      <c r="D2734" s="28"/>
      <c r="E2734" s="28"/>
      <c r="F2734" s="29">
        <v>18219.46</v>
      </c>
    </row>
    <row r="2735" spans="1:6" ht="33.75" customHeight="1" outlineLevel="1" x14ac:dyDescent="0.2">
      <c r="A2735" s="21">
        <v>76</v>
      </c>
      <c r="B2735" s="22" t="s">
        <v>1609</v>
      </c>
      <c r="C2735" s="23" t="s">
        <v>1610</v>
      </c>
      <c r="D2735" s="24">
        <v>-1.9E-2</v>
      </c>
      <c r="E2735" s="25">
        <v>59210</v>
      </c>
      <c r="F2735" s="25">
        <v>-6963.69</v>
      </c>
    </row>
    <row r="2736" spans="1:6" ht="33.75" customHeight="1" outlineLevel="1" x14ac:dyDescent="0.2">
      <c r="A2736" s="21">
        <v>77</v>
      </c>
      <c r="B2736" s="22" t="s">
        <v>1611</v>
      </c>
      <c r="C2736" s="23" t="s">
        <v>1612</v>
      </c>
      <c r="D2736" s="24">
        <v>-4.0000000000000001E-3</v>
      </c>
      <c r="E2736" s="25">
        <v>44408</v>
      </c>
      <c r="F2736" s="25">
        <v>-1440.6</v>
      </c>
    </row>
    <row r="2737" spans="1:6" ht="22.5" customHeight="1" outlineLevel="1" x14ac:dyDescent="0.2">
      <c r="A2737" s="21">
        <v>78</v>
      </c>
      <c r="B2737" s="22" t="s">
        <v>1377</v>
      </c>
      <c r="C2737" s="23" t="s">
        <v>1900</v>
      </c>
      <c r="D2737" s="30">
        <v>1.85</v>
      </c>
      <c r="E2737" s="25">
        <v>128.69</v>
      </c>
      <c r="F2737" s="25">
        <v>1997.46</v>
      </c>
    </row>
    <row r="2738" spans="1:6" ht="22.5" customHeight="1" outlineLevel="1" x14ac:dyDescent="0.2">
      <c r="A2738" s="21">
        <v>79</v>
      </c>
      <c r="B2738" s="22" t="s">
        <v>1377</v>
      </c>
      <c r="C2738" s="23" t="s">
        <v>1901</v>
      </c>
      <c r="D2738" s="30">
        <v>15.45</v>
      </c>
      <c r="E2738" s="25">
        <v>26.09</v>
      </c>
      <c r="F2738" s="25">
        <v>3381.96</v>
      </c>
    </row>
    <row r="2739" spans="1:6" ht="22.5" customHeight="1" outlineLevel="1" x14ac:dyDescent="0.2">
      <c r="A2739" s="21">
        <v>80</v>
      </c>
      <c r="B2739" s="22" t="s">
        <v>1369</v>
      </c>
      <c r="C2739" s="23" t="s">
        <v>1370</v>
      </c>
      <c r="D2739" s="24">
        <v>6.2E-2</v>
      </c>
      <c r="E2739" s="25">
        <v>578.79</v>
      </c>
      <c r="F2739" s="25">
        <v>1360.99</v>
      </c>
    </row>
    <row r="2740" spans="1:6" outlineLevel="1" x14ac:dyDescent="0.2">
      <c r="A2740" s="26"/>
      <c r="B2740" s="27"/>
      <c r="C2740" s="28" t="s">
        <v>1902</v>
      </c>
      <c r="D2740" s="28"/>
      <c r="E2740" s="28"/>
      <c r="F2740" s="29">
        <v>1282.3599999999999</v>
      </c>
    </row>
    <row r="2741" spans="1:6" outlineLevel="1" x14ac:dyDescent="0.2">
      <c r="A2741" s="26"/>
      <c r="B2741" s="27"/>
      <c r="C2741" s="28" t="s">
        <v>1903</v>
      </c>
      <c r="D2741" s="28"/>
      <c r="E2741" s="28"/>
      <c r="F2741" s="29">
        <v>744.22</v>
      </c>
    </row>
    <row r="2742" spans="1:6" outlineLevel="1" x14ac:dyDescent="0.2">
      <c r="A2742" s="26"/>
      <c r="B2742" s="27"/>
      <c r="C2742" s="28" t="s">
        <v>917</v>
      </c>
      <c r="D2742" s="28"/>
      <c r="E2742" s="28"/>
      <c r="F2742" s="29">
        <v>3387.57</v>
      </c>
    </row>
    <row r="2743" spans="1:6" ht="22.5" customHeight="1" outlineLevel="1" x14ac:dyDescent="0.2">
      <c r="A2743" s="21">
        <v>81</v>
      </c>
      <c r="B2743" s="22" t="s">
        <v>1618</v>
      </c>
      <c r="C2743" s="23" t="s">
        <v>1619</v>
      </c>
      <c r="D2743" s="24">
        <v>-1E-3</v>
      </c>
      <c r="E2743" s="25">
        <v>1383.1</v>
      </c>
      <c r="F2743" s="25">
        <v>-38.67</v>
      </c>
    </row>
    <row r="2744" spans="1:6" ht="22.5" customHeight="1" outlineLevel="1" x14ac:dyDescent="0.2">
      <c r="A2744" s="21">
        <v>82</v>
      </c>
      <c r="B2744" s="22" t="s">
        <v>1377</v>
      </c>
      <c r="C2744" s="23" t="s">
        <v>1904</v>
      </c>
      <c r="D2744" s="30">
        <v>3.71</v>
      </c>
      <c r="E2744" s="25">
        <v>140.80000000000001</v>
      </c>
      <c r="F2744" s="25">
        <v>4382.7299999999996</v>
      </c>
    </row>
    <row r="2745" spans="1:6" ht="11.4" outlineLevel="1" x14ac:dyDescent="0.2">
      <c r="A2745" s="443" t="s">
        <v>1816</v>
      </c>
      <c r="B2745" s="444"/>
      <c r="C2745" s="444"/>
      <c r="D2745" s="444"/>
      <c r="E2745" s="444"/>
      <c r="F2745" s="445"/>
    </row>
    <row r="2746" spans="1:6" ht="33.75" customHeight="1" outlineLevel="1" x14ac:dyDescent="0.2">
      <c r="A2746" s="21">
        <v>83</v>
      </c>
      <c r="B2746" s="22" t="s">
        <v>1822</v>
      </c>
      <c r="C2746" s="23" t="s">
        <v>1823</v>
      </c>
      <c r="D2746" s="24">
        <v>0.20799999999999999</v>
      </c>
      <c r="E2746" s="25">
        <v>1490.34</v>
      </c>
      <c r="F2746" s="25">
        <v>9049.7999999999993</v>
      </c>
    </row>
    <row r="2747" spans="1:6" outlineLevel="1" x14ac:dyDescent="0.2">
      <c r="A2747" s="26"/>
      <c r="B2747" s="27"/>
      <c r="C2747" s="28" t="s">
        <v>1905</v>
      </c>
      <c r="D2747" s="28"/>
      <c r="E2747" s="28"/>
      <c r="F2747" s="29">
        <v>4437.66</v>
      </c>
    </row>
    <row r="2748" spans="1:6" outlineLevel="1" x14ac:dyDescent="0.2">
      <c r="A2748" s="26"/>
      <c r="B2748" s="27"/>
      <c r="C2748" s="28" t="s">
        <v>1906</v>
      </c>
      <c r="D2748" s="28"/>
      <c r="E2748" s="28"/>
      <c r="F2748" s="29">
        <v>2575.4299999999998</v>
      </c>
    </row>
    <row r="2749" spans="1:6" outlineLevel="1" x14ac:dyDescent="0.2">
      <c r="A2749" s="26"/>
      <c r="B2749" s="27"/>
      <c r="C2749" s="28" t="s">
        <v>917</v>
      </c>
      <c r="D2749" s="28"/>
      <c r="E2749" s="28"/>
      <c r="F2749" s="29">
        <v>16062.89</v>
      </c>
    </row>
    <row r="2750" spans="1:6" ht="22.5" customHeight="1" outlineLevel="1" x14ac:dyDescent="0.2">
      <c r="A2750" s="21">
        <v>84</v>
      </c>
      <c r="B2750" s="22" t="s">
        <v>1826</v>
      </c>
      <c r="C2750" s="23" t="s">
        <v>1827</v>
      </c>
      <c r="D2750" s="24">
        <v>23.295999999999999</v>
      </c>
      <c r="E2750" s="25">
        <v>16.77</v>
      </c>
      <c r="F2750" s="25">
        <v>1812.73</v>
      </c>
    </row>
    <row r="2751" spans="1:6" ht="33.75" customHeight="1" outlineLevel="1" x14ac:dyDescent="0.2">
      <c r="A2751" s="21">
        <v>85</v>
      </c>
      <c r="B2751" s="22" t="s">
        <v>1828</v>
      </c>
      <c r="C2751" s="23" t="s">
        <v>1829</v>
      </c>
      <c r="D2751" s="24">
        <v>0.20799999999999999</v>
      </c>
      <c r="E2751" s="25">
        <v>1118.54</v>
      </c>
      <c r="F2751" s="25">
        <v>6208.18</v>
      </c>
    </row>
    <row r="2752" spans="1:6" outlineLevel="1" x14ac:dyDescent="0.2">
      <c r="A2752" s="26"/>
      <c r="B2752" s="27"/>
      <c r="C2752" s="28" t="s">
        <v>1907</v>
      </c>
      <c r="D2752" s="28"/>
      <c r="E2752" s="28"/>
      <c r="F2752" s="29">
        <v>3188.83</v>
      </c>
    </row>
    <row r="2753" spans="1:6" outlineLevel="1" x14ac:dyDescent="0.2">
      <c r="A2753" s="26"/>
      <c r="B2753" s="27"/>
      <c r="C2753" s="28" t="s">
        <v>1908</v>
      </c>
      <c r="D2753" s="28"/>
      <c r="E2753" s="28"/>
      <c r="F2753" s="29">
        <v>1850.66</v>
      </c>
    </row>
    <row r="2754" spans="1:6" outlineLevel="1" x14ac:dyDescent="0.2">
      <c r="A2754" s="26"/>
      <c r="B2754" s="27"/>
      <c r="C2754" s="28" t="s">
        <v>917</v>
      </c>
      <c r="D2754" s="28"/>
      <c r="E2754" s="28"/>
      <c r="F2754" s="29">
        <v>11247.67</v>
      </c>
    </row>
    <row r="2755" spans="1:6" ht="22.5" customHeight="1" outlineLevel="1" x14ac:dyDescent="0.2">
      <c r="A2755" s="21">
        <v>86</v>
      </c>
      <c r="B2755" s="22" t="s">
        <v>1826</v>
      </c>
      <c r="C2755" s="23" t="s">
        <v>1827</v>
      </c>
      <c r="D2755" s="24">
        <v>23.295999999999999</v>
      </c>
      <c r="E2755" s="25">
        <v>16.77</v>
      </c>
      <c r="F2755" s="25">
        <v>1812.73</v>
      </c>
    </row>
    <row r="2756" spans="1:6" ht="22.5" customHeight="1" outlineLevel="1" x14ac:dyDescent="0.2">
      <c r="A2756" s="21">
        <v>87</v>
      </c>
      <c r="B2756" s="22" t="s">
        <v>1622</v>
      </c>
      <c r="C2756" s="23" t="s">
        <v>1623</v>
      </c>
      <c r="D2756" s="30">
        <v>1.04</v>
      </c>
      <c r="E2756" s="25">
        <v>62.12</v>
      </c>
      <c r="F2756" s="25">
        <v>1176.49</v>
      </c>
    </row>
    <row r="2757" spans="1:6" outlineLevel="1" x14ac:dyDescent="0.2">
      <c r="A2757" s="26"/>
      <c r="B2757" s="27"/>
      <c r="C2757" s="28" t="s">
        <v>1909</v>
      </c>
      <c r="D2757" s="28"/>
      <c r="E2757" s="28"/>
      <c r="F2757" s="29">
        <v>908.69</v>
      </c>
    </row>
    <row r="2758" spans="1:6" outlineLevel="1" x14ac:dyDescent="0.2">
      <c r="A2758" s="26"/>
      <c r="B2758" s="27"/>
      <c r="C2758" s="28" t="s">
        <v>1910</v>
      </c>
      <c r="D2758" s="28"/>
      <c r="E2758" s="28"/>
      <c r="F2758" s="29">
        <v>570</v>
      </c>
    </row>
    <row r="2759" spans="1:6" outlineLevel="1" x14ac:dyDescent="0.2">
      <c r="A2759" s="26"/>
      <c r="B2759" s="27"/>
      <c r="C2759" s="28" t="s">
        <v>917</v>
      </c>
      <c r="D2759" s="28"/>
      <c r="E2759" s="28"/>
      <c r="F2759" s="29">
        <v>2655.18</v>
      </c>
    </row>
    <row r="2760" spans="1:6" ht="22.5" customHeight="1" outlineLevel="1" x14ac:dyDescent="0.2">
      <c r="A2760" s="21">
        <v>88</v>
      </c>
      <c r="B2760" s="22" t="s">
        <v>1377</v>
      </c>
      <c r="C2760" s="23" t="s">
        <v>1626</v>
      </c>
      <c r="D2760" s="30">
        <v>107.12</v>
      </c>
      <c r="E2760" s="25">
        <v>3.31</v>
      </c>
      <c r="F2760" s="25">
        <v>2979.05</v>
      </c>
    </row>
    <row r="2761" spans="1:6" ht="33.75" customHeight="1" outlineLevel="1" x14ac:dyDescent="0.2">
      <c r="A2761" s="21">
        <v>89</v>
      </c>
      <c r="B2761" s="22" t="s">
        <v>1570</v>
      </c>
      <c r="C2761" s="23" t="s">
        <v>1911</v>
      </c>
      <c r="D2761" s="30">
        <v>1.04</v>
      </c>
      <c r="E2761" s="25">
        <v>83.8</v>
      </c>
      <c r="F2761" s="25">
        <v>3913.4</v>
      </c>
    </row>
    <row r="2762" spans="1:6" outlineLevel="1" x14ac:dyDescent="0.2">
      <c r="A2762" s="26"/>
      <c r="B2762" s="27"/>
      <c r="C2762" s="28" t="s">
        <v>1912</v>
      </c>
      <c r="D2762" s="28"/>
      <c r="E2762" s="28"/>
      <c r="F2762" s="29">
        <v>4026.77</v>
      </c>
    </row>
    <row r="2763" spans="1:6" outlineLevel="1" x14ac:dyDescent="0.2">
      <c r="A2763" s="26"/>
      <c r="B2763" s="27"/>
      <c r="C2763" s="28" t="s">
        <v>1913</v>
      </c>
      <c r="D2763" s="28"/>
      <c r="E2763" s="28"/>
      <c r="F2763" s="29">
        <v>2306.6</v>
      </c>
    </row>
    <row r="2764" spans="1:6" outlineLevel="1" x14ac:dyDescent="0.2">
      <c r="A2764" s="26"/>
      <c r="B2764" s="27"/>
      <c r="C2764" s="28" t="s">
        <v>917</v>
      </c>
      <c r="D2764" s="28"/>
      <c r="E2764" s="28"/>
      <c r="F2764" s="29">
        <v>10246.77</v>
      </c>
    </row>
    <row r="2765" spans="1:6" ht="45" customHeight="1" outlineLevel="1" x14ac:dyDescent="0.2">
      <c r="A2765" s="21">
        <v>90</v>
      </c>
      <c r="B2765" s="22" t="s">
        <v>1664</v>
      </c>
      <c r="C2765" s="23" t="s">
        <v>1665</v>
      </c>
      <c r="D2765" s="32">
        <v>5.4</v>
      </c>
      <c r="E2765" s="25">
        <v>76.989999999999995</v>
      </c>
      <c r="F2765" s="25">
        <v>4311.29</v>
      </c>
    </row>
    <row r="2766" spans="1:6" ht="11.4" outlineLevel="1" x14ac:dyDescent="0.2">
      <c r="A2766" s="443" t="s">
        <v>1847</v>
      </c>
      <c r="B2766" s="444"/>
      <c r="C2766" s="444"/>
      <c r="D2766" s="444"/>
      <c r="E2766" s="444"/>
      <c r="F2766" s="445"/>
    </row>
    <row r="2767" spans="1:6" ht="33.75" customHeight="1" outlineLevel="1" x14ac:dyDescent="0.2">
      <c r="A2767" s="21">
        <v>91</v>
      </c>
      <c r="B2767" s="22" t="s">
        <v>1605</v>
      </c>
      <c r="C2767" s="23" t="s">
        <v>1606</v>
      </c>
      <c r="D2767" s="33">
        <v>9.3700000000000006E-2</v>
      </c>
      <c r="E2767" s="25">
        <v>21799.18</v>
      </c>
      <c r="F2767" s="25">
        <v>17861.21</v>
      </c>
    </row>
    <row r="2768" spans="1:6" outlineLevel="1" x14ac:dyDescent="0.2">
      <c r="A2768" s="26"/>
      <c r="B2768" s="27"/>
      <c r="C2768" s="28" t="s">
        <v>1914</v>
      </c>
      <c r="D2768" s="28"/>
      <c r="E2768" s="28"/>
      <c r="F2768" s="29">
        <v>6121.18</v>
      </c>
    </row>
    <row r="2769" spans="1:6" outlineLevel="1" x14ac:dyDescent="0.2">
      <c r="A2769" s="26"/>
      <c r="B2769" s="27"/>
      <c r="C2769" s="28" t="s">
        <v>1915</v>
      </c>
      <c r="D2769" s="28"/>
      <c r="E2769" s="28"/>
      <c r="F2769" s="29">
        <v>3552.47</v>
      </c>
    </row>
    <row r="2770" spans="1:6" outlineLevel="1" x14ac:dyDescent="0.2">
      <c r="A2770" s="26"/>
      <c r="B2770" s="27"/>
      <c r="C2770" s="28" t="s">
        <v>917</v>
      </c>
      <c r="D2770" s="28"/>
      <c r="E2770" s="28"/>
      <c r="F2770" s="29">
        <v>27534.86</v>
      </c>
    </row>
    <row r="2771" spans="1:6" ht="33.75" customHeight="1" outlineLevel="1" x14ac:dyDescent="0.2">
      <c r="A2771" s="21">
        <v>92</v>
      </c>
      <c r="B2771" s="22" t="s">
        <v>1609</v>
      </c>
      <c r="C2771" s="23" t="s">
        <v>1610</v>
      </c>
      <c r="D2771" s="24">
        <v>-2.8000000000000001E-2</v>
      </c>
      <c r="E2771" s="25">
        <v>59210</v>
      </c>
      <c r="F2771" s="25">
        <v>-10262.280000000001</v>
      </c>
    </row>
    <row r="2772" spans="1:6" ht="33.75" customHeight="1" outlineLevel="1" x14ac:dyDescent="0.2">
      <c r="A2772" s="21">
        <v>93</v>
      </c>
      <c r="B2772" s="22" t="s">
        <v>1611</v>
      </c>
      <c r="C2772" s="23" t="s">
        <v>1612</v>
      </c>
      <c r="D2772" s="24">
        <v>-6.0000000000000001E-3</v>
      </c>
      <c r="E2772" s="25">
        <v>44408</v>
      </c>
      <c r="F2772" s="25">
        <v>-2160.89</v>
      </c>
    </row>
    <row r="2773" spans="1:6" ht="22.5" customHeight="1" outlineLevel="1" x14ac:dyDescent="0.2">
      <c r="A2773" s="21">
        <v>94</v>
      </c>
      <c r="B2773" s="22" t="s">
        <v>1377</v>
      </c>
      <c r="C2773" s="23" t="s">
        <v>1900</v>
      </c>
      <c r="D2773" s="30">
        <v>2.81</v>
      </c>
      <c r="E2773" s="25">
        <v>128.69</v>
      </c>
      <c r="F2773" s="25">
        <v>3033.98</v>
      </c>
    </row>
    <row r="2774" spans="1:6" ht="22.5" customHeight="1" outlineLevel="1" x14ac:dyDescent="0.2">
      <c r="A2774" s="21">
        <v>95</v>
      </c>
      <c r="B2774" s="22" t="s">
        <v>1377</v>
      </c>
      <c r="C2774" s="23" t="s">
        <v>1901</v>
      </c>
      <c r="D2774" s="30">
        <v>23.43</v>
      </c>
      <c r="E2774" s="25">
        <v>26.09</v>
      </c>
      <c r="F2774" s="25">
        <v>5128.7700000000004</v>
      </c>
    </row>
    <row r="2775" spans="1:6" ht="22.5" customHeight="1" outlineLevel="1" x14ac:dyDescent="0.2">
      <c r="A2775" s="21">
        <v>96</v>
      </c>
      <c r="B2775" s="22" t="s">
        <v>1369</v>
      </c>
      <c r="C2775" s="23" t="s">
        <v>1370</v>
      </c>
      <c r="D2775" s="33">
        <v>9.3700000000000006E-2</v>
      </c>
      <c r="E2775" s="25">
        <v>578.79</v>
      </c>
      <c r="F2775" s="25">
        <v>2056.85</v>
      </c>
    </row>
    <row r="2776" spans="1:6" outlineLevel="1" x14ac:dyDescent="0.2">
      <c r="A2776" s="26"/>
      <c r="B2776" s="27"/>
      <c r="C2776" s="28" t="s">
        <v>1916</v>
      </c>
      <c r="D2776" s="28"/>
      <c r="E2776" s="28"/>
      <c r="F2776" s="29">
        <v>1938.01</v>
      </c>
    </row>
    <row r="2777" spans="1:6" outlineLevel="1" x14ac:dyDescent="0.2">
      <c r="A2777" s="26"/>
      <c r="B2777" s="27"/>
      <c r="C2777" s="28" t="s">
        <v>1917</v>
      </c>
      <c r="D2777" s="28"/>
      <c r="E2777" s="28"/>
      <c r="F2777" s="29">
        <v>1124.74</v>
      </c>
    </row>
    <row r="2778" spans="1:6" outlineLevel="1" x14ac:dyDescent="0.2">
      <c r="A2778" s="26"/>
      <c r="B2778" s="27"/>
      <c r="C2778" s="28" t="s">
        <v>917</v>
      </c>
      <c r="D2778" s="28"/>
      <c r="E2778" s="28"/>
      <c r="F2778" s="29">
        <v>5119.6000000000004</v>
      </c>
    </row>
    <row r="2779" spans="1:6" ht="22.5" customHeight="1" outlineLevel="1" x14ac:dyDescent="0.2">
      <c r="A2779" s="21">
        <v>97</v>
      </c>
      <c r="B2779" s="22" t="s">
        <v>1377</v>
      </c>
      <c r="C2779" s="23" t="s">
        <v>1904</v>
      </c>
      <c r="D2779" s="30">
        <v>5.62</v>
      </c>
      <c r="E2779" s="25">
        <v>140.80000000000001</v>
      </c>
      <c r="F2779" s="25">
        <v>6639.07</v>
      </c>
    </row>
    <row r="2780" spans="1:6" ht="33.75" customHeight="1" outlineLevel="1" x14ac:dyDescent="0.2">
      <c r="A2780" s="21">
        <v>98</v>
      </c>
      <c r="B2780" s="22" t="s">
        <v>1570</v>
      </c>
      <c r="C2780" s="23" t="s">
        <v>1911</v>
      </c>
      <c r="D2780" s="24">
        <v>0.85199999999999998</v>
      </c>
      <c r="E2780" s="25">
        <v>83.8</v>
      </c>
      <c r="F2780" s="25">
        <v>3205.97</v>
      </c>
    </row>
    <row r="2781" spans="1:6" outlineLevel="1" x14ac:dyDescent="0.2">
      <c r="A2781" s="26"/>
      <c r="B2781" s="27"/>
      <c r="C2781" s="28" t="s">
        <v>1918</v>
      </c>
      <c r="D2781" s="28"/>
      <c r="E2781" s="28"/>
      <c r="F2781" s="29">
        <v>3298.85</v>
      </c>
    </row>
    <row r="2782" spans="1:6" outlineLevel="1" x14ac:dyDescent="0.2">
      <c r="A2782" s="26"/>
      <c r="B2782" s="27"/>
      <c r="C2782" s="28" t="s">
        <v>1919</v>
      </c>
      <c r="D2782" s="28"/>
      <c r="E2782" s="28"/>
      <c r="F2782" s="29">
        <v>1889.63</v>
      </c>
    </row>
    <row r="2783" spans="1:6" outlineLevel="1" x14ac:dyDescent="0.2">
      <c r="A2783" s="26"/>
      <c r="B2783" s="27"/>
      <c r="C2783" s="28" t="s">
        <v>917</v>
      </c>
      <c r="D2783" s="28"/>
      <c r="E2783" s="28"/>
      <c r="F2783" s="29">
        <v>8394.4500000000007</v>
      </c>
    </row>
    <row r="2784" spans="1:6" ht="22.5" customHeight="1" outlineLevel="1" x14ac:dyDescent="0.2">
      <c r="A2784" s="21">
        <v>99</v>
      </c>
      <c r="B2784" s="22" t="s">
        <v>1377</v>
      </c>
      <c r="C2784" s="23" t="s">
        <v>1574</v>
      </c>
      <c r="D2784" s="31">
        <v>23</v>
      </c>
      <c r="E2784" s="25">
        <v>107.47</v>
      </c>
      <c r="F2784" s="25">
        <v>20737.97</v>
      </c>
    </row>
    <row r="2785" spans="1:6" ht="22.5" customHeight="1" outlineLevel="1" x14ac:dyDescent="0.2">
      <c r="A2785" s="21">
        <v>100</v>
      </c>
      <c r="B2785" s="22" t="s">
        <v>1622</v>
      </c>
      <c r="C2785" s="23" t="s">
        <v>1623</v>
      </c>
      <c r="D2785" s="24">
        <v>0.85199999999999998</v>
      </c>
      <c r="E2785" s="25">
        <v>62.12</v>
      </c>
      <c r="F2785" s="25">
        <v>963.81</v>
      </c>
    </row>
    <row r="2786" spans="1:6" outlineLevel="1" x14ac:dyDescent="0.2">
      <c r="A2786" s="26"/>
      <c r="B2786" s="27"/>
      <c r="C2786" s="28" t="s">
        <v>1920</v>
      </c>
      <c r="D2786" s="28"/>
      <c r="E2786" s="28"/>
      <c r="F2786" s="29">
        <v>744.43</v>
      </c>
    </row>
    <row r="2787" spans="1:6" outlineLevel="1" x14ac:dyDescent="0.2">
      <c r="A2787" s="26"/>
      <c r="B2787" s="27"/>
      <c r="C2787" s="28" t="s">
        <v>1921</v>
      </c>
      <c r="D2787" s="28"/>
      <c r="E2787" s="28"/>
      <c r="F2787" s="29">
        <v>466.96</v>
      </c>
    </row>
    <row r="2788" spans="1:6" outlineLevel="1" x14ac:dyDescent="0.2">
      <c r="A2788" s="26"/>
      <c r="B2788" s="27"/>
      <c r="C2788" s="28" t="s">
        <v>917</v>
      </c>
      <c r="D2788" s="28"/>
      <c r="E2788" s="28"/>
      <c r="F2788" s="29">
        <v>2175.1999999999998</v>
      </c>
    </row>
    <row r="2789" spans="1:6" ht="22.5" customHeight="1" outlineLevel="1" x14ac:dyDescent="0.2">
      <c r="A2789" s="21">
        <v>101</v>
      </c>
      <c r="B2789" s="22" t="s">
        <v>1377</v>
      </c>
      <c r="C2789" s="23" t="s">
        <v>1626</v>
      </c>
      <c r="D2789" s="24">
        <v>87.756</v>
      </c>
      <c r="E2789" s="25">
        <v>3.31</v>
      </c>
      <c r="F2789" s="25">
        <v>2440.5300000000002</v>
      </c>
    </row>
    <row r="2790" spans="1:6" ht="11.4" outlineLevel="1" x14ac:dyDescent="0.2">
      <c r="A2790" s="443" t="s">
        <v>1856</v>
      </c>
      <c r="B2790" s="444"/>
      <c r="C2790" s="444"/>
      <c r="D2790" s="444"/>
      <c r="E2790" s="444"/>
      <c r="F2790" s="445"/>
    </row>
    <row r="2791" spans="1:6" ht="22.5" customHeight="1" outlineLevel="1" x14ac:dyDescent="0.2">
      <c r="A2791" s="21">
        <v>102</v>
      </c>
      <c r="B2791" s="22" t="s">
        <v>1622</v>
      </c>
      <c r="C2791" s="23" t="s">
        <v>1623</v>
      </c>
      <c r="D2791" s="24">
        <v>0.33200000000000002</v>
      </c>
      <c r="E2791" s="25">
        <v>62.12</v>
      </c>
      <c r="F2791" s="25">
        <v>375.57</v>
      </c>
    </row>
    <row r="2792" spans="1:6" outlineLevel="1" x14ac:dyDescent="0.2">
      <c r="A2792" s="26"/>
      <c r="B2792" s="27"/>
      <c r="C2792" s="28" t="s">
        <v>1922</v>
      </c>
      <c r="D2792" s="28"/>
      <c r="E2792" s="28"/>
      <c r="F2792" s="29">
        <v>290.08</v>
      </c>
    </row>
    <row r="2793" spans="1:6" outlineLevel="1" x14ac:dyDescent="0.2">
      <c r="A2793" s="26"/>
      <c r="B2793" s="27"/>
      <c r="C2793" s="28" t="s">
        <v>1923</v>
      </c>
      <c r="D2793" s="28"/>
      <c r="E2793" s="28"/>
      <c r="F2793" s="29">
        <v>181.96</v>
      </c>
    </row>
    <row r="2794" spans="1:6" outlineLevel="1" x14ac:dyDescent="0.2">
      <c r="A2794" s="26"/>
      <c r="B2794" s="27"/>
      <c r="C2794" s="28" t="s">
        <v>917</v>
      </c>
      <c r="D2794" s="28"/>
      <c r="E2794" s="28"/>
      <c r="F2794" s="29">
        <v>847.61</v>
      </c>
    </row>
    <row r="2795" spans="1:6" ht="22.5" customHeight="1" outlineLevel="1" x14ac:dyDescent="0.2">
      <c r="A2795" s="21">
        <v>103</v>
      </c>
      <c r="B2795" s="22" t="s">
        <v>1377</v>
      </c>
      <c r="C2795" s="23" t="s">
        <v>1626</v>
      </c>
      <c r="D2795" s="24">
        <v>34.195999999999998</v>
      </c>
      <c r="E2795" s="25">
        <v>3.31</v>
      </c>
      <c r="F2795" s="25">
        <v>951</v>
      </c>
    </row>
    <row r="2796" spans="1:6" ht="33.75" customHeight="1" outlineLevel="1" x14ac:dyDescent="0.2">
      <c r="A2796" s="21">
        <v>104</v>
      </c>
      <c r="B2796" s="22" t="s">
        <v>1570</v>
      </c>
      <c r="C2796" s="23" t="s">
        <v>1911</v>
      </c>
      <c r="D2796" s="24">
        <v>0.26200000000000001</v>
      </c>
      <c r="E2796" s="25">
        <v>83.8</v>
      </c>
      <c r="F2796" s="25">
        <v>985.87</v>
      </c>
    </row>
    <row r="2797" spans="1:6" outlineLevel="1" x14ac:dyDescent="0.2">
      <c r="A2797" s="26"/>
      <c r="B2797" s="27"/>
      <c r="C2797" s="28" t="s">
        <v>1924</v>
      </c>
      <c r="D2797" s="28"/>
      <c r="E2797" s="28"/>
      <c r="F2797" s="29">
        <v>1014.44</v>
      </c>
    </row>
    <row r="2798" spans="1:6" outlineLevel="1" x14ac:dyDescent="0.2">
      <c r="A2798" s="26"/>
      <c r="B2798" s="27"/>
      <c r="C2798" s="28" t="s">
        <v>1925</v>
      </c>
      <c r="D2798" s="28"/>
      <c r="E2798" s="28"/>
      <c r="F2798" s="29">
        <v>581.09</v>
      </c>
    </row>
    <row r="2799" spans="1:6" outlineLevel="1" x14ac:dyDescent="0.2">
      <c r="A2799" s="26"/>
      <c r="B2799" s="27"/>
      <c r="C2799" s="28" t="s">
        <v>917</v>
      </c>
      <c r="D2799" s="28"/>
      <c r="E2799" s="28"/>
      <c r="F2799" s="29">
        <v>2581.4</v>
      </c>
    </row>
    <row r="2800" spans="1:6" ht="22.5" customHeight="1" outlineLevel="1" x14ac:dyDescent="0.2">
      <c r="A2800" s="21">
        <v>105</v>
      </c>
      <c r="B2800" s="22" t="s">
        <v>1377</v>
      </c>
      <c r="C2800" s="23" t="s">
        <v>1926</v>
      </c>
      <c r="D2800" s="31">
        <v>5</v>
      </c>
      <c r="E2800" s="25">
        <v>186.87</v>
      </c>
      <c r="F2800" s="25">
        <v>7839.38</v>
      </c>
    </row>
    <row r="2801" spans="1:6" ht="22.5" customHeight="1" outlineLevel="1" x14ac:dyDescent="0.2">
      <c r="A2801" s="21">
        <v>106</v>
      </c>
      <c r="B2801" s="22" t="s">
        <v>1579</v>
      </c>
      <c r="C2801" s="23" t="s">
        <v>1580</v>
      </c>
      <c r="D2801" s="24">
        <v>3.5000000000000003E-2</v>
      </c>
      <c r="E2801" s="25">
        <v>10577.18</v>
      </c>
      <c r="F2801" s="25">
        <v>4882.04</v>
      </c>
    </row>
    <row r="2802" spans="1:6" outlineLevel="1" x14ac:dyDescent="0.2">
      <c r="A2802" s="26"/>
      <c r="B2802" s="27"/>
      <c r="C2802" s="28" t="s">
        <v>1927</v>
      </c>
      <c r="D2802" s="28"/>
      <c r="E2802" s="28"/>
      <c r="F2802" s="29">
        <v>466.12</v>
      </c>
    </row>
    <row r="2803" spans="1:6" outlineLevel="1" x14ac:dyDescent="0.2">
      <c r="A2803" s="26"/>
      <c r="B2803" s="27"/>
      <c r="C2803" s="28" t="s">
        <v>1928</v>
      </c>
      <c r="D2803" s="28"/>
      <c r="E2803" s="28"/>
      <c r="F2803" s="29">
        <v>265.05</v>
      </c>
    </row>
    <row r="2804" spans="1:6" outlineLevel="1" x14ac:dyDescent="0.2">
      <c r="A2804" s="26"/>
      <c r="B2804" s="27"/>
      <c r="C2804" s="28" t="s">
        <v>917</v>
      </c>
      <c r="D2804" s="28"/>
      <c r="E2804" s="28"/>
      <c r="F2804" s="29">
        <v>5613.21</v>
      </c>
    </row>
    <row r="2805" spans="1:6" ht="22.5" customHeight="1" outlineLevel="1" x14ac:dyDescent="0.2">
      <c r="A2805" s="21">
        <v>107</v>
      </c>
      <c r="B2805" s="22" t="s">
        <v>1583</v>
      </c>
      <c r="C2805" s="23" t="s">
        <v>1584</v>
      </c>
      <c r="D2805" s="30">
        <v>-6.51</v>
      </c>
      <c r="E2805" s="25">
        <v>17.82</v>
      </c>
      <c r="F2805" s="25">
        <v>-1815.53</v>
      </c>
    </row>
    <row r="2806" spans="1:6" ht="56.25" customHeight="1" outlineLevel="1" x14ac:dyDescent="0.2">
      <c r="A2806" s="21">
        <v>108</v>
      </c>
      <c r="B2806" s="22" t="s">
        <v>1585</v>
      </c>
      <c r="C2806" s="23" t="s">
        <v>1586</v>
      </c>
      <c r="D2806" s="30">
        <v>-6.44</v>
      </c>
      <c r="E2806" s="25">
        <v>37.799999999999997</v>
      </c>
      <c r="F2806" s="25">
        <v>-2604.7199999999998</v>
      </c>
    </row>
    <row r="2807" spans="1:6" ht="22.5" customHeight="1" outlineLevel="1" x14ac:dyDescent="0.2">
      <c r="A2807" s="21">
        <v>109</v>
      </c>
      <c r="B2807" s="22" t="s">
        <v>989</v>
      </c>
      <c r="C2807" s="23" t="s">
        <v>990</v>
      </c>
      <c r="D2807" s="32">
        <v>0.1</v>
      </c>
      <c r="E2807" s="25">
        <v>200</v>
      </c>
      <c r="F2807" s="25">
        <v>380.6</v>
      </c>
    </row>
    <row r="2808" spans="1:6" ht="22.5" customHeight="1" outlineLevel="1" x14ac:dyDescent="0.2">
      <c r="A2808" s="21">
        <v>110</v>
      </c>
      <c r="B2808" s="22" t="s">
        <v>1377</v>
      </c>
      <c r="C2808" s="23" t="s">
        <v>1574</v>
      </c>
      <c r="D2808" s="31">
        <v>1</v>
      </c>
      <c r="E2808" s="25">
        <v>107.47</v>
      </c>
      <c r="F2808" s="25">
        <v>901.65</v>
      </c>
    </row>
    <row r="2809" spans="1:6" ht="22.5" customHeight="1" outlineLevel="1" x14ac:dyDescent="0.2">
      <c r="A2809" s="21">
        <v>111</v>
      </c>
      <c r="B2809" s="22" t="s">
        <v>1587</v>
      </c>
      <c r="C2809" s="23" t="s">
        <v>1588</v>
      </c>
      <c r="D2809" s="24">
        <v>3.5000000000000003E-2</v>
      </c>
      <c r="E2809" s="25">
        <v>276.27999999999997</v>
      </c>
      <c r="F2809" s="25">
        <v>316.06</v>
      </c>
    </row>
    <row r="2810" spans="1:6" outlineLevel="1" x14ac:dyDescent="0.2">
      <c r="A2810" s="26"/>
      <c r="B2810" s="27"/>
      <c r="C2810" s="28" t="s">
        <v>1929</v>
      </c>
      <c r="D2810" s="28"/>
      <c r="E2810" s="28"/>
      <c r="F2810" s="29">
        <v>347.14</v>
      </c>
    </row>
    <row r="2811" spans="1:6" outlineLevel="1" x14ac:dyDescent="0.2">
      <c r="A2811" s="26"/>
      <c r="B2811" s="27"/>
      <c r="C2811" s="28" t="s">
        <v>1930</v>
      </c>
      <c r="D2811" s="28"/>
      <c r="E2811" s="28"/>
      <c r="F2811" s="29">
        <v>201.47</v>
      </c>
    </row>
    <row r="2812" spans="1:6" outlineLevel="1" x14ac:dyDescent="0.2">
      <c r="A2812" s="26"/>
      <c r="B2812" s="27"/>
      <c r="C2812" s="28" t="s">
        <v>917</v>
      </c>
      <c r="D2812" s="28"/>
      <c r="E2812" s="28"/>
      <c r="F2812" s="29">
        <v>864.67</v>
      </c>
    </row>
    <row r="2813" spans="1:6" ht="33.75" customHeight="1" outlineLevel="1" x14ac:dyDescent="0.2">
      <c r="A2813" s="21">
        <v>112</v>
      </c>
      <c r="B2813" s="22" t="s">
        <v>1377</v>
      </c>
      <c r="C2813" s="23" t="s">
        <v>1591</v>
      </c>
      <c r="D2813" s="32">
        <v>3.5</v>
      </c>
      <c r="E2813" s="25">
        <v>496.96</v>
      </c>
      <c r="F2813" s="25">
        <v>14593.1</v>
      </c>
    </row>
    <row r="2814" spans="1:6" ht="33.75" customHeight="1" outlineLevel="1" x14ac:dyDescent="0.2">
      <c r="A2814" s="21">
        <v>113</v>
      </c>
      <c r="B2814" s="22" t="s">
        <v>1931</v>
      </c>
      <c r="C2814" s="23" t="s">
        <v>1932</v>
      </c>
      <c r="D2814" s="30">
        <v>0.04</v>
      </c>
      <c r="E2814" s="25">
        <v>227.63</v>
      </c>
      <c r="F2814" s="25">
        <v>395.28</v>
      </c>
    </row>
    <row r="2815" spans="1:6" outlineLevel="1" x14ac:dyDescent="0.2">
      <c r="A2815" s="26"/>
      <c r="B2815" s="27"/>
      <c r="C2815" s="28" t="s">
        <v>1933</v>
      </c>
      <c r="D2815" s="28"/>
      <c r="E2815" s="28"/>
      <c r="F2815" s="29">
        <v>400.82</v>
      </c>
    </row>
    <row r="2816" spans="1:6" outlineLevel="1" x14ac:dyDescent="0.2">
      <c r="A2816" s="26"/>
      <c r="B2816" s="27"/>
      <c r="C2816" s="28" t="s">
        <v>1934</v>
      </c>
      <c r="D2816" s="28"/>
      <c r="E2816" s="28"/>
      <c r="F2816" s="29">
        <v>227.92</v>
      </c>
    </row>
    <row r="2817" spans="1:6" outlineLevel="1" x14ac:dyDescent="0.2">
      <c r="A2817" s="26"/>
      <c r="B2817" s="27"/>
      <c r="C2817" s="28" t="s">
        <v>917</v>
      </c>
      <c r="D2817" s="28"/>
      <c r="E2817" s="28"/>
      <c r="F2817" s="29">
        <v>1024.02</v>
      </c>
    </row>
    <row r="2818" spans="1:6" ht="22.5" customHeight="1" outlineLevel="1" x14ac:dyDescent="0.2">
      <c r="A2818" s="21">
        <v>114</v>
      </c>
      <c r="B2818" s="22" t="s">
        <v>1377</v>
      </c>
      <c r="C2818" s="23" t="s">
        <v>1935</v>
      </c>
      <c r="D2818" s="31">
        <v>4</v>
      </c>
      <c r="E2818" s="25">
        <v>2355.4499999999998</v>
      </c>
      <c r="F2818" s="25">
        <v>79048.97</v>
      </c>
    </row>
    <row r="2819" spans="1:6" ht="11.4" outlineLevel="1" x14ac:dyDescent="0.2">
      <c r="A2819" s="443" t="s">
        <v>1936</v>
      </c>
      <c r="B2819" s="444"/>
      <c r="C2819" s="444"/>
      <c r="D2819" s="444"/>
      <c r="E2819" s="444"/>
      <c r="F2819" s="445"/>
    </row>
    <row r="2820" spans="1:6" ht="22.5" customHeight="1" outlineLevel="1" x14ac:dyDescent="0.2">
      <c r="A2820" s="21">
        <v>115</v>
      </c>
      <c r="B2820" s="22" t="s">
        <v>1622</v>
      </c>
      <c r="C2820" s="23" t="s">
        <v>1623</v>
      </c>
      <c r="D2820" s="30">
        <v>7.0000000000000007E-2</v>
      </c>
      <c r="E2820" s="25">
        <v>62.12</v>
      </c>
      <c r="F2820" s="25">
        <v>79.19</v>
      </c>
    </row>
    <row r="2821" spans="1:6" outlineLevel="1" x14ac:dyDescent="0.2">
      <c r="A2821" s="26"/>
      <c r="B2821" s="27"/>
      <c r="C2821" s="28" t="s">
        <v>1937</v>
      </c>
      <c r="D2821" s="28"/>
      <c r="E2821" s="28"/>
      <c r="F2821" s="29">
        <v>61.17</v>
      </c>
    </row>
    <row r="2822" spans="1:6" outlineLevel="1" x14ac:dyDescent="0.2">
      <c r="A2822" s="26"/>
      <c r="B2822" s="27"/>
      <c r="C2822" s="28" t="s">
        <v>1938</v>
      </c>
      <c r="D2822" s="28"/>
      <c r="E2822" s="28"/>
      <c r="F2822" s="29">
        <v>38.369999999999997</v>
      </c>
    </row>
    <row r="2823" spans="1:6" outlineLevel="1" x14ac:dyDescent="0.2">
      <c r="A2823" s="26"/>
      <c r="B2823" s="27"/>
      <c r="C2823" s="28" t="s">
        <v>917</v>
      </c>
      <c r="D2823" s="28"/>
      <c r="E2823" s="28"/>
      <c r="F2823" s="29">
        <v>178.73</v>
      </c>
    </row>
    <row r="2824" spans="1:6" ht="22.5" customHeight="1" outlineLevel="1" x14ac:dyDescent="0.2">
      <c r="A2824" s="21">
        <v>116</v>
      </c>
      <c r="B2824" s="22" t="s">
        <v>1377</v>
      </c>
      <c r="C2824" s="23" t="s">
        <v>1626</v>
      </c>
      <c r="D2824" s="30">
        <v>7.21</v>
      </c>
      <c r="E2824" s="25">
        <v>3.31</v>
      </c>
      <c r="F2824" s="25">
        <v>200.51</v>
      </c>
    </row>
    <row r="2825" spans="1:6" ht="22.5" customHeight="1" outlineLevel="1" x14ac:dyDescent="0.2">
      <c r="A2825" s="21">
        <v>117</v>
      </c>
      <c r="B2825" s="22" t="s">
        <v>1579</v>
      </c>
      <c r="C2825" s="23" t="s">
        <v>1580</v>
      </c>
      <c r="D2825" s="24">
        <v>3.5000000000000003E-2</v>
      </c>
      <c r="E2825" s="25">
        <v>10577.18</v>
      </c>
      <c r="F2825" s="25">
        <v>4882.04</v>
      </c>
    </row>
    <row r="2826" spans="1:6" outlineLevel="1" x14ac:dyDescent="0.2">
      <c r="A2826" s="26"/>
      <c r="B2826" s="27"/>
      <c r="C2826" s="28" t="s">
        <v>1927</v>
      </c>
      <c r="D2826" s="28"/>
      <c r="E2826" s="28"/>
      <c r="F2826" s="29">
        <v>466.12</v>
      </c>
    </row>
    <row r="2827" spans="1:6" outlineLevel="1" x14ac:dyDescent="0.2">
      <c r="A2827" s="26"/>
      <c r="B2827" s="27"/>
      <c r="C2827" s="28" t="s">
        <v>1928</v>
      </c>
      <c r="D2827" s="28"/>
      <c r="E2827" s="28"/>
      <c r="F2827" s="29">
        <v>265.05</v>
      </c>
    </row>
    <row r="2828" spans="1:6" outlineLevel="1" x14ac:dyDescent="0.2">
      <c r="A2828" s="26"/>
      <c r="B2828" s="27"/>
      <c r="C2828" s="28" t="s">
        <v>917</v>
      </c>
      <c r="D2828" s="28"/>
      <c r="E2828" s="28"/>
      <c r="F2828" s="29">
        <v>5613.21</v>
      </c>
    </row>
    <row r="2829" spans="1:6" ht="22.5" customHeight="1" outlineLevel="1" x14ac:dyDescent="0.2">
      <c r="A2829" s="21">
        <v>118</v>
      </c>
      <c r="B2829" s="22" t="s">
        <v>1583</v>
      </c>
      <c r="C2829" s="23" t="s">
        <v>1584</v>
      </c>
      <c r="D2829" s="30">
        <v>-6.51</v>
      </c>
      <c r="E2829" s="25">
        <v>17.82</v>
      </c>
      <c r="F2829" s="25">
        <v>-1815.53</v>
      </c>
    </row>
    <row r="2830" spans="1:6" ht="56.25" customHeight="1" outlineLevel="1" x14ac:dyDescent="0.2">
      <c r="A2830" s="21">
        <v>119</v>
      </c>
      <c r="B2830" s="22" t="s">
        <v>1585</v>
      </c>
      <c r="C2830" s="23" t="s">
        <v>1586</v>
      </c>
      <c r="D2830" s="30">
        <v>-6.44</v>
      </c>
      <c r="E2830" s="25">
        <v>37.799999999999997</v>
      </c>
      <c r="F2830" s="25">
        <v>-2604.7199999999998</v>
      </c>
    </row>
    <row r="2831" spans="1:6" ht="22.5" customHeight="1" outlineLevel="1" x14ac:dyDescent="0.2">
      <c r="A2831" s="21">
        <v>120</v>
      </c>
      <c r="B2831" s="22" t="s">
        <v>989</v>
      </c>
      <c r="C2831" s="23" t="s">
        <v>990</v>
      </c>
      <c r="D2831" s="32">
        <v>0.1</v>
      </c>
      <c r="E2831" s="25">
        <v>200</v>
      </c>
      <c r="F2831" s="25">
        <v>380.6</v>
      </c>
    </row>
    <row r="2832" spans="1:6" ht="22.5" customHeight="1" outlineLevel="1" x14ac:dyDescent="0.2">
      <c r="A2832" s="21">
        <v>121</v>
      </c>
      <c r="B2832" s="22" t="s">
        <v>1939</v>
      </c>
      <c r="C2832" s="23" t="s">
        <v>1940</v>
      </c>
      <c r="D2832" s="32">
        <v>0.7</v>
      </c>
      <c r="E2832" s="25">
        <v>77.41</v>
      </c>
      <c r="F2832" s="25">
        <v>809.55</v>
      </c>
    </row>
    <row r="2833" spans="1:6" ht="22.5" customHeight="1" outlineLevel="1" x14ac:dyDescent="0.2">
      <c r="A2833" s="21">
        <v>122</v>
      </c>
      <c r="B2833" s="22" t="s">
        <v>1587</v>
      </c>
      <c r="C2833" s="23" t="s">
        <v>1588</v>
      </c>
      <c r="D2833" s="24">
        <v>3.5000000000000003E-2</v>
      </c>
      <c r="E2833" s="25">
        <v>276.27999999999997</v>
      </c>
      <c r="F2833" s="25">
        <v>316.06</v>
      </c>
    </row>
    <row r="2834" spans="1:6" outlineLevel="1" x14ac:dyDescent="0.2">
      <c r="A2834" s="26"/>
      <c r="B2834" s="27"/>
      <c r="C2834" s="28" t="s">
        <v>1929</v>
      </c>
      <c r="D2834" s="28"/>
      <c r="E2834" s="28"/>
      <c r="F2834" s="29">
        <v>347.14</v>
      </c>
    </row>
    <row r="2835" spans="1:6" outlineLevel="1" x14ac:dyDescent="0.2">
      <c r="A2835" s="26"/>
      <c r="B2835" s="27"/>
      <c r="C2835" s="28" t="s">
        <v>1930</v>
      </c>
      <c r="D2835" s="28"/>
      <c r="E2835" s="28"/>
      <c r="F2835" s="29">
        <v>201.47</v>
      </c>
    </row>
    <row r="2836" spans="1:6" outlineLevel="1" x14ac:dyDescent="0.2">
      <c r="A2836" s="26"/>
      <c r="B2836" s="27"/>
      <c r="C2836" s="28" t="s">
        <v>917</v>
      </c>
      <c r="D2836" s="28"/>
      <c r="E2836" s="28"/>
      <c r="F2836" s="29">
        <v>864.67</v>
      </c>
    </row>
    <row r="2837" spans="1:6" ht="33.75" customHeight="1" outlineLevel="1" x14ac:dyDescent="0.2">
      <c r="A2837" s="21">
        <v>123</v>
      </c>
      <c r="B2837" s="22" t="s">
        <v>1377</v>
      </c>
      <c r="C2837" s="23" t="s">
        <v>1591</v>
      </c>
      <c r="D2837" s="32">
        <v>3.5</v>
      </c>
      <c r="E2837" s="25">
        <v>496.96</v>
      </c>
      <c r="F2837" s="25">
        <v>14593.1</v>
      </c>
    </row>
    <row r="2838" spans="1:6" ht="22.5" customHeight="1" outlineLevel="1" x14ac:dyDescent="0.2">
      <c r="A2838" s="21">
        <v>124</v>
      </c>
      <c r="B2838" s="22" t="s">
        <v>1941</v>
      </c>
      <c r="C2838" s="23" t="s">
        <v>1942</v>
      </c>
      <c r="D2838" s="24">
        <v>1.4710000000000001</v>
      </c>
      <c r="E2838" s="25">
        <v>167.6</v>
      </c>
      <c r="F2838" s="25">
        <v>10816.73</v>
      </c>
    </row>
    <row r="2839" spans="1:6" outlineLevel="1" x14ac:dyDescent="0.2">
      <c r="A2839" s="26"/>
      <c r="B2839" s="27"/>
      <c r="C2839" s="28" t="s">
        <v>1943</v>
      </c>
      <c r="D2839" s="28"/>
      <c r="E2839" s="28"/>
      <c r="F2839" s="29">
        <v>9086.15</v>
      </c>
    </row>
    <row r="2840" spans="1:6" outlineLevel="1" x14ac:dyDescent="0.2">
      <c r="A2840" s="26"/>
      <c r="B2840" s="27"/>
      <c r="C2840" s="28" t="s">
        <v>1944</v>
      </c>
      <c r="D2840" s="28"/>
      <c r="E2840" s="28"/>
      <c r="F2840" s="29">
        <v>5273.21</v>
      </c>
    </row>
    <row r="2841" spans="1:6" outlineLevel="1" x14ac:dyDescent="0.2">
      <c r="A2841" s="26"/>
      <c r="B2841" s="27"/>
      <c r="C2841" s="28" t="s">
        <v>917</v>
      </c>
      <c r="D2841" s="28"/>
      <c r="E2841" s="28"/>
      <c r="F2841" s="29">
        <v>25176.09</v>
      </c>
    </row>
    <row r="2842" spans="1:6" ht="22.5" customHeight="1" outlineLevel="1" x14ac:dyDescent="0.2">
      <c r="A2842" s="21">
        <v>125</v>
      </c>
      <c r="B2842" s="22" t="s">
        <v>1945</v>
      </c>
      <c r="C2842" s="23" t="s">
        <v>1946</v>
      </c>
      <c r="D2842" s="24">
        <v>148.571</v>
      </c>
      <c r="E2842" s="25">
        <v>20.5</v>
      </c>
      <c r="F2842" s="25">
        <v>14923.96</v>
      </c>
    </row>
    <row r="2843" spans="1:6" ht="22.5" customHeight="1" outlineLevel="1" x14ac:dyDescent="0.2">
      <c r="A2843" s="21">
        <v>126</v>
      </c>
      <c r="B2843" s="22" t="s">
        <v>1947</v>
      </c>
      <c r="C2843" s="23" t="s">
        <v>1948</v>
      </c>
      <c r="D2843" s="30">
        <v>0.22</v>
      </c>
      <c r="E2843" s="25">
        <v>63</v>
      </c>
      <c r="F2843" s="25">
        <v>169.37</v>
      </c>
    </row>
    <row r="2844" spans="1:6" ht="22.5" customHeight="1" outlineLevel="1" x14ac:dyDescent="0.2">
      <c r="A2844" s="21">
        <v>127</v>
      </c>
      <c r="B2844" s="22" t="s">
        <v>1949</v>
      </c>
      <c r="C2844" s="23" t="s">
        <v>1950</v>
      </c>
      <c r="D2844" s="30">
        <v>0.44</v>
      </c>
      <c r="E2844" s="25">
        <v>128</v>
      </c>
      <c r="F2844" s="25">
        <v>683.16</v>
      </c>
    </row>
    <row r="2845" spans="1:6" ht="22.5" customHeight="1" outlineLevel="1" x14ac:dyDescent="0.2">
      <c r="A2845" s="21">
        <v>128</v>
      </c>
      <c r="B2845" s="22" t="s">
        <v>1951</v>
      </c>
      <c r="C2845" s="23" t="s">
        <v>1952</v>
      </c>
      <c r="D2845" s="30">
        <v>0.99</v>
      </c>
      <c r="E2845" s="25">
        <v>128</v>
      </c>
      <c r="F2845" s="25">
        <v>1646.09</v>
      </c>
    </row>
    <row r="2846" spans="1:6" ht="22.5" customHeight="1" outlineLevel="1" x14ac:dyDescent="0.2">
      <c r="A2846" s="21">
        <v>129</v>
      </c>
      <c r="B2846" s="22" t="s">
        <v>1622</v>
      </c>
      <c r="C2846" s="23" t="s">
        <v>1623</v>
      </c>
      <c r="D2846" s="24">
        <v>1.4710000000000001</v>
      </c>
      <c r="E2846" s="25">
        <v>62.12</v>
      </c>
      <c r="F2846" s="25">
        <v>1664.04</v>
      </c>
    </row>
    <row r="2847" spans="1:6" outlineLevel="1" x14ac:dyDescent="0.2">
      <c r="A2847" s="26"/>
      <c r="B2847" s="27"/>
      <c r="C2847" s="28" t="s">
        <v>1953</v>
      </c>
      <c r="D2847" s="28"/>
      <c r="E2847" s="28"/>
      <c r="F2847" s="29">
        <v>1285.26</v>
      </c>
    </row>
    <row r="2848" spans="1:6" outlineLevel="1" x14ac:dyDescent="0.2">
      <c r="A2848" s="26"/>
      <c r="B2848" s="27"/>
      <c r="C2848" s="28" t="s">
        <v>1954</v>
      </c>
      <c r="D2848" s="28"/>
      <c r="E2848" s="28"/>
      <c r="F2848" s="29">
        <v>806.21</v>
      </c>
    </row>
    <row r="2849" spans="1:6" outlineLevel="1" x14ac:dyDescent="0.2">
      <c r="A2849" s="26"/>
      <c r="B2849" s="27"/>
      <c r="C2849" s="28" t="s">
        <v>917</v>
      </c>
      <c r="D2849" s="28"/>
      <c r="E2849" s="28"/>
      <c r="F2849" s="29">
        <v>3755.51</v>
      </c>
    </row>
    <row r="2850" spans="1:6" ht="22.5" customHeight="1" outlineLevel="1" x14ac:dyDescent="0.2">
      <c r="A2850" s="21">
        <v>130</v>
      </c>
      <c r="B2850" s="22" t="s">
        <v>1377</v>
      </c>
      <c r="C2850" s="23" t="s">
        <v>1626</v>
      </c>
      <c r="D2850" s="24">
        <v>151.51300000000001</v>
      </c>
      <c r="E2850" s="25">
        <v>3.31</v>
      </c>
      <c r="F2850" s="25">
        <v>4213.63</v>
      </c>
    </row>
    <row r="2851" spans="1:6" ht="11.25" customHeight="1" outlineLevel="1" x14ac:dyDescent="0.2">
      <c r="A2851" s="435" t="s">
        <v>1007</v>
      </c>
      <c r="B2851" s="436"/>
      <c r="C2851" s="436"/>
      <c r="D2851" s="436"/>
      <c r="E2851" s="437"/>
      <c r="F2851" s="36">
        <v>283330.62</v>
      </c>
    </row>
    <row r="2852" spans="1:6" outlineLevel="1" x14ac:dyDescent="0.2">
      <c r="A2852" s="435" t="s">
        <v>1008</v>
      </c>
      <c r="B2852" s="436"/>
      <c r="C2852" s="436"/>
      <c r="D2852" s="436"/>
      <c r="E2852" s="437"/>
      <c r="F2852" s="36">
        <v>51123.43</v>
      </c>
    </row>
    <row r="2853" spans="1:6" outlineLevel="1" x14ac:dyDescent="0.2">
      <c r="A2853" s="435" t="s">
        <v>1009</v>
      </c>
      <c r="B2853" s="436"/>
      <c r="C2853" s="436"/>
      <c r="D2853" s="436"/>
      <c r="E2853" s="437"/>
      <c r="F2853" s="36">
        <v>29816.21</v>
      </c>
    </row>
    <row r="2854" spans="1:6" ht="11.25" customHeight="1" outlineLevel="1" x14ac:dyDescent="0.2">
      <c r="A2854" s="435" t="s">
        <v>1955</v>
      </c>
      <c r="B2854" s="436"/>
      <c r="C2854" s="436"/>
      <c r="D2854" s="436"/>
      <c r="E2854" s="437"/>
      <c r="F2854" s="36">
        <v>364270.26</v>
      </c>
    </row>
    <row r="2855" spans="1:6" ht="12.75" customHeight="1" outlineLevel="1" x14ac:dyDescent="0.2">
      <c r="A2855" s="432" t="s">
        <v>1956</v>
      </c>
      <c r="B2855" s="433"/>
      <c r="C2855" s="433"/>
      <c r="D2855" s="433"/>
      <c r="E2855" s="433"/>
      <c r="F2855" s="434"/>
    </row>
    <row r="2856" spans="1:6" ht="33.75" customHeight="1" outlineLevel="1" x14ac:dyDescent="0.2">
      <c r="A2856" s="21">
        <v>131</v>
      </c>
      <c r="B2856" s="22" t="s">
        <v>1957</v>
      </c>
      <c r="C2856" s="23" t="s">
        <v>1958</v>
      </c>
      <c r="D2856" s="24">
        <v>5.3999999999999999E-2</v>
      </c>
      <c r="E2856" s="25">
        <v>70675.48</v>
      </c>
      <c r="F2856" s="25">
        <v>24506.15</v>
      </c>
    </row>
    <row r="2857" spans="1:6" outlineLevel="1" x14ac:dyDescent="0.2">
      <c r="A2857" s="26"/>
      <c r="B2857" s="27"/>
      <c r="C2857" s="28" t="s">
        <v>1959</v>
      </c>
      <c r="D2857" s="28"/>
      <c r="E2857" s="28"/>
      <c r="F2857" s="29">
        <v>1435.6</v>
      </c>
    </row>
    <row r="2858" spans="1:6" outlineLevel="1" x14ac:dyDescent="0.2">
      <c r="A2858" s="26"/>
      <c r="B2858" s="27"/>
      <c r="C2858" s="28" t="s">
        <v>1960</v>
      </c>
      <c r="D2858" s="28"/>
      <c r="E2858" s="28"/>
      <c r="F2858" s="29">
        <v>731.09</v>
      </c>
    </row>
    <row r="2859" spans="1:6" outlineLevel="1" x14ac:dyDescent="0.2">
      <c r="A2859" s="26"/>
      <c r="B2859" s="27"/>
      <c r="C2859" s="28" t="s">
        <v>917</v>
      </c>
      <c r="D2859" s="28"/>
      <c r="E2859" s="28"/>
      <c r="F2859" s="29">
        <v>26672.84</v>
      </c>
    </row>
    <row r="2860" spans="1:6" ht="22.5" customHeight="1" outlineLevel="1" x14ac:dyDescent="0.2">
      <c r="A2860" s="21">
        <v>132</v>
      </c>
      <c r="B2860" s="22" t="s">
        <v>1377</v>
      </c>
      <c r="C2860" s="23" t="s">
        <v>1961</v>
      </c>
      <c r="D2860" s="31">
        <v>3</v>
      </c>
      <c r="E2860" s="25">
        <v>434.83</v>
      </c>
      <c r="F2860" s="25">
        <v>10944.69</v>
      </c>
    </row>
    <row r="2861" spans="1:6" ht="22.5" customHeight="1" outlineLevel="1" x14ac:dyDescent="0.2">
      <c r="A2861" s="21">
        <v>133</v>
      </c>
      <c r="B2861" s="22" t="s">
        <v>1962</v>
      </c>
      <c r="C2861" s="23" t="s">
        <v>1963</v>
      </c>
      <c r="D2861" s="31">
        <v>5</v>
      </c>
      <c r="E2861" s="25">
        <v>18.36</v>
      </c>
      <c r="F2861" s="25">
        <v>3290.58</v>
      </c>
    </row>
    <row r="2862" spans="1:6" outlineLevel="1" x14ac:dyDescent="0.2">
      <c r="A2862" s="26"/>
      <c r="B2862" s="27"/>
      <c r="C2862" s="28" t="s">
        <v>1964</v>
      </c>
      <c r="D2862" s="28"/>
      <c r="E2862" s="28"/>
      <c r="F2862" s="29">
        <v>2966.17</v>
      </c>
    </row>
    <row r="2863" spans="1:6" outlineLevel="1" x14ac:dyDescent="0.2">
      <c r="A2863" s="26"/>
      <c r="B2863" s="27"/>
      <c r="C2863" s="28" t="s">
        <v>1965</v>
      </c>
      <c r="D2863" s="28"/>
      <c r="E2863" s="28"/>
      <c r="F2863" s="29">
        <v>1559.53</v>
      </c>
    </row>
    <row r="2864" spans="1:6" outlineLevel="1" x14ac:dyDescent="0.2">
      <c r="A2864" s="26"/>
      <c r="B2864" s="27"/>
      <c r="C2864" s="28" t="s">
        <v>917</v>
      </c>
      <c r="D2864" s="28"/>
      <c r="E2864" s="28"/>
      <c r="F2864" s="29">
        <v>7816.28</v>
      </c>
    </row>
    <row r="2865" spans="1:6" ht="22.5" customHeight="1" outlineLevel="1" x14ac:dyDescent="0.2">
      <c r="A2865" s="21">
        <v>134</v>
      </c>
      <c r="B2865" s="22" t="s">
        <v>1377</v>
      </c>
      <c r="C2865" s="23" t="s">
        <v>1966</v>
      </c>
      <c r="D2865" s="31">
        <v>5</v>
      </c>
      <c r="E2865" s="25">
        <v>919.05</v>
      </c>
      <c r="F2865" s="25">
        <v>38554.1</v>
      </c>
    </row>
    <row r="2866" spans="1:6" ht="11.25" customHeight="1" outlineLevel="1" x14ac:dyDescent="0.2">
      <c r="A2866" s="435" t="s">
        <v>1007</v>
      </c>
      <c r="B2866" s="436"/>
      <c r="C2866" s="436"/>
      <c r="D2866" s="436"/>
      <c r="E2866" s="437"/>
      <c r="F2866" s="36">
        <v>77295.520000000004</v>
      </c>
    </row>
    <row r="2867" spans="1:6" outlineLevel="1" x14ac:dyDescent="0.2">
      <c r="A2867" s="435" t="s">
        <v>1008</v>
      </c>
      <c r="B2867" s="436"/>
      <c r="C2867" s="436"/>
      <c r="D2867" s="436"/>
      <c r="E2867" s="437"/>
      <c r="F2867" s="36">
        <v>4401.7700000000004</v>
      </c>
    </row>
    <row r="2868" spans="1:6" outlineLevel="1" x14ac:dyDescent="0.2">
      <c r="A2868" s="435" t="s">
        <v>1009</v>
      </c>
      <c r="B2868" s="436"/>
      <c r="C2868" s="436"/>
      <c r="D2868" s="436"/>
      <c r="E2868" s="437"/>
      <c r="F2868" s="36">
        <v>2290.62</v>
      </c>
    </row>
    <row r="2869" spans="1:6" ht="11.25" customHeight="1" outlineLevel="1" x14ac:dyDescent="0.2">
      <c r="A2869" s="435" t="s">
        <v>1967</v>
      </c>
      <c r="B2869" s="436"/>
      <c r="C2869" s="436"/>
      <c r="D2869" s="436"/>
      <c r="E2869" s="437"/>
      <c r="F2869" s="36">
        <v>83987.91</v>
      </c>
    </row>
    <row r="2870" spans="1:6" ht="12.75" customHeight="1" outlineLevel="1" x14ac:dyDescent="0.2">
      <c r="A2870" s="432" t="s">
        <v>1968</v>
      </c>
      <c r="B2870" s="433"/>
      <c r="C2870" s="433"/>
      <c r="D2870" s="433"/>
      <c r="E2870" s="433"/>
      <c r="F2870" s="434"/>
    </row>
    <row r="2871" spans="1:6" ht="33.75" customHeight="1" outlineLevel="1" x14ac:dyDescent="0.2">
      <c r="A2871" s="21">
        <v>135</v>
      </c>
      <c r="B2871" s="22" t="s">
        <v>1679</v>
      </c>
      <c r="C2871" s="23" t="s">
        <v>1680</v>
      </c>
      <c r="D2871" s="30">
        <v>7.0000000000000007E-2</v>
      </c>
      <c r="E2871" s="25">
        <v>2341.6799999999998</v>
      </c>
      <c r="F2871" s="25">
        <v>6776</v>
      </c>
    </row>
    <row r="2872" spans="1:6" outlineLevel="1" x14ac:dyDescent="0.2">
      <c r="A2872" s="26"/>
      <c r="B2872" s="27"/>
      <c r="C2872" s="28" t="s">
        <v>1969</v>
      </c>
      <c r="D2872" s="28"/>
      <c r="E2872" s="28"/>
      <c r="F2872" s="29">
        <v>8021.07</v>
      </c>
    </row>
    <row r="2873" spans="1:6" outlineLevel="1" x14ac:dyDescent="0.2">
      <c r="A2873" s="26"/>
      <c r="B2873" s="27"/>
      <c r="C2873" s="28" t="s">
        <v>1970</v>
      </c>
      <c r="D2873" s="28"/>
      <c r="E2873" s="28"/>
      <c r="F2873" s="29">
        <v>4772.87</v>
      </c>
    </row>
    <row r="2874" spans="1:6" outlineLevel="1" x14ac:dyDescent="0.2">
      <c r="A2874" s="26"/>
      <c r="B2874" s="27"/>
      <c r="C2874" s="28" t="s">
        <v>917</v>
      </c>
      <c r="D2874" s="28"/>
      <c r="E2874" s="28"/>
      <c r="F2874" s="29">
        <v>19569.939999999999</v>
      </c>
    </row>
    <row r="2875" spans="1:6" ht="22.5" customHeight="1" outlineLevel="1" x14ac:dyDescent="0.2">
      <c r="A2875" s="21">
        <v>136</v>
      </c>
      <c r="B2875" s="22" t="s">
        <v>1683</v>
      </c>
      <c r="C2875" s="23" t="s">
        <v>1684</v>
      </c>
      <c r="D2875" s="31">
        <v>7</v>
      </c>
      <c r="E2875" s="25">
        <v>330.65</v>
      </c>
      <c r="F2875" s="25">
        <v>24534.23</v>
      </c>
    </row>
    <row r="2876" spans="1:6" ht="11.25" customHeight="1" outlineLevel="1" x14ac:dyDescent="0.2">
      <c r="A2876" s="435" t="s">
        <v>1007</v>
      </c>
      <c r="B2876" s="436"/>
      <c r="C2876" s="436"/>
      <c r="D2876" s="436"/>
      <c r="E2876" s="437"/>
      <c r="F2876" s="36">
        <v>31310.23</v>
      </c>
    </row>
    <row r="2877" spans="1:6" outlineLevel="1" x14ac:dyDescent="0.2">
      <c r="A2877" s="435" t="s">
        <v>1008</v>
      </c>
      <c r="B2877" s="436"/>
      <c r="C2877" s="436"/>
      <c r="D2877" s="436"/>
      <c r="E2877" s="437"/>
      <c r="F2877" s="36">
        <v>8021.07</v>
      </c>
    </row>
    <row r="2878" spans="1:6" outlineLevel="1" x14ac:dyDescent="0.2">
      <c r="A2878" s="435" t="s">
        <v>1009</v>
      </c>
      <c r="B2878" s="436"/>
      <c r="C2878" s="436"/>
      <c r="D2878" s="436"/>
      <c r="E2878" s="437"/>
      <c r="F2878" s="36">
        <v>4772.87</v>
      </c>
    </row>
    <row r="2879" spans="1:6" ht="11.25" customHeight="1" outlineLevel="1" x14ac:dyDescent="0.2">
      <c r="A2879" s="435" t="s">
        <v>1971</v>
      </c>
      <c r="B2879" s="436"/>
      <c r="C2879" s="436"/>
      <c r="D2879" s="436"/>
      <c r="E2879" s="437"/>
      <c r="F2879" s="36">
        <v>44104.17</v>
      </c>
    </row>
    <row r="2880" spans="1:6" ht="12.75" customHeight="1" outlineLevel="1" x14ac:dyDescent="0.2">
      <c r="A2880" s="432" t="s">
        <v>1972</v>
      </c>
      <c r="B2880" s="433"/>
      <c r="C2880" s="433"/>
      <c r="D2880" s="433"/>
      <c r="E2880" s="433"/>
      <c r="F2880" s="434"/>
    </row>
    <row r="2881" spans="1:6" ht="33.75" customHeight="1" outlineLevel="1" x14ac:dyDescent="0.2">
      <c r="A2881" s="21">
        <v>137</v>
      </c>
      <c r="B2881" s="22" t="s">
        <v>1973</v>
      </c>
      <c r="C2881" s="23" t="s">
        <v>1974</v>
      </c>
      <c r="D2881" s="30">
        <v>0.18</v>
      </c>
      <c r="E2881" s="25">
        <v>3492.06</v>
      </c>
      <c r="F2881" s="25">
        <v>26042.080000000002</v>
      </c>
    </row>
    <row r="2882" spans="1:6" outlineLevel="1" x14ac:dyDescent="0.2">
      <c r="A2882" s="26"/>
      <c r="B2882" s="27"/>
      <c r="C2882" s="28" t="s">
        <v>1975</v>
      </c>
      <c r="D2882" s="28"/>
      <c r="E2882" s="28"/>
      <c r="F2882" s="29">
        <v>30801.08</v>
      </c>
    </row>
    <row r="2883" spans="1:6" outlineLevel="1" x14ac:dyDescent="0.2">
      <c r="A2883" s="26"/>
      <c r="B2883" s="27"/>
      <c r="C2883" s="28" t="s">
        <v>1976</v>
      </c>
      <c r="D2883" s="28"/>
      <c r="E2883" s="28"/>
      <c r="F2883" s="29">
        <v>18327.919999999998</v>
      </c>
    </row>
    <row r="2884" spans="1:6" outlineLevel="1" x14ac:dyDescent="0.2">
      <c r="A2884" s="26"/>
      <c r="B2884" s="27"/>
      <c r="C2884" s="28" t="s">
        <v>917</v>
      </c>
      <c r="D2884" s="28"/>
      <c r="E2884" s="28"/>
      <c r="F2884" s="29">
        <v>75171.08</v>
      </c>
    </row>
    <row r="2885" spans="1:6" ht="33.75" customHeight="1" outlineLevel="1" x14ac:dyDescent="0.2">
      <c r="A2885" s="21">
        <v>138</v>
      </c>
      <c r="B2885" s="22" t="s">
        <v>1377</v>
      </c>
      <c r="C2885" s="23" t="s">
        <v>1977</v>
      </c>
      <c r="D2885" s="31">
        <v>1</v>
      </c>
      <c r="E2885" s="25">
        <v>1221.68</v>
      </c>
      <c r="F2885" s="25">
        <v>10249.870000000001</v>
      </c>
    </row>
    <row r="2886" spans="1:6" ht="33.75" customHeight="1" outlineLevel="1" x14ac:dyDescent="0.2">
      <c r="A2886" s="21">
        <v>139</v>
      </c>
      <c r="B2886" s="22" t="s">
        <v>1377</v>
      </c>
      <c r="C2886" s="23" t="s">
        <v>1978</v>
      </c>
      <c r="D2886" s="31">
        <v>4</v>
      </c>
      <c r="E2886" s="25">
        <v>2277.6999999999998</v>
      </c>
      <c r="F2886" s="25">
        <v>76439.7</v>
      </c>
    </row>
    <row r="2887" spans="1:6" ht="33.75" customHeight="1" outlineLevel="1" x14ac:dyDescent="0.2">
      <c r="A2887" s="21">
        <v>140</v>
      </c>
      <c r="B2887" s="22" t="s">
        <v>1377</v>
      </c>
      <c r="C2887" s="23" t="s">
        <v>1979</v>
      </c>
      <c r="D2887" s="31">
        <v>1</v>
      </c>
      <c r="E2887" s="25">
        <v>2350.1799999999998</v>
      </c>
      <c r="F2887" s="25">
        <v>19717.990000000002</v>
      </c>
    </row>
    <row r="2888" spans="1:6" ht="33.75" customHeight="1" outlineLevel="1" x14ac:dyDescent="0.2">
      <c r="A2888" s="21">
        <v>141</v>
      </c>
      <c r="B2888" s="22" t="s">
        <v>1377</v>
      </c>
      <c r="C2888" s="23" t="s">
        <v>1980</v>
      </c>
      <c r="D2888" s="31">
        <v>10</v>
      </c>
      <c r="E2888" s="25">
        <v>2919.6</v>
      </c>
      <c r="F2888" s="25">
        <v>244954.29</v>
      </c>
    </row>
    <row r="2889" spans="1:6" ht="33.75" customHeight="1" outlineLevel="1" x14ac:dyDescent="0.2">
      <c r="A2889" s="21">
        <v>142</v>
      </c>
      <c r="B2889" s="22" t="s">
        <v>1377</v>
      </c>
      <c r="C2889" s="23" t="s">
        <v>1981</v>
      </c>
      <c r="D2889" s="31">
        <v>2</v>
      </c>
      <c r="E2889" s="25">
        <v>3416.55</v>
      </c>
      <c r="F2889" s="25">
        <v>57329.77</v>
      </c>
    </row>
    <row r="2890" spans="1:6" ht="11.25" customHeight="1" outlineLevel="1" x14ac:dyDescent="0.2">
      <c r="A2890" s="435" t="s">
        <v>1007</v>
      </c>
      <c r="B2890" s="436"/>
      <c r="C2890" s="436"/>
      <c r="D2890" s="436"/>
      <c r="E2890" s="437"/>
      <c r="F2890" s="36">
        <v>434733.7</v>
      </c>
    </row>
    <row r="2891" spans="1:6" outlineLevel="1" x14ac:dyDescent="0.2">
      <c r="A2891" s="435" t="s">
        <v>1008</v>
      </c>
      <c r="B2891" s="436"/>
      <c r="C2891" s="436"/>
      <c r="D2891" s="436"/>
      <c r="E2891" s="437"/>
      <c r="F2891" s="36">
        <v>30801.08</v>
      </c>
    </row>
    <row r="2892" spans="1:6" outlineLevel="1" x14ac:dyDescent="0.2">
      <c r="A2892" s="435" t="s">
        <v>1009</v>
      </c>
      <c r="B2892" s="436"/>
      <c r="C2892" s="436"/>
      <c r="D2892" s="436"/>
      <c r="E2892" s="437"/>
      <c r="F2892" s="36">
        <v>18327.919999999998</v>
      </c>
    </row>
    <row r="2893" spans="1:6" ht="11.25" customHeight="1" outlineLevel="1" x14ac:dyDescent="0.2">
      <c r="A2893" s="435" t="s">
        <v>1982</v>
      </c>
      <c r="B2893" s="436"/>
      <c r="C2893" s="436"/>
      <c r="D2893" s="436"/>
      <c r="E2893" s="437"/>
      <c r="F2893" s="36">
        <v>483862.7</v>
      </c>
    </row>
    <row r="2894" spans="1:6" ht="12.75" customHeight="1" outlineLevel="1" x14ac:dyDescent="0.2">
      <c r="A2894" s="432" t="s">
        <v>1983</v>
      </c>
      <c r="B2894" s="433"/>
      <c r="C2894" s="433"/>
      <c r="D2894" s="433"/>
      <c r="E2894" s="433"/>
      <c r="F2894" s="434"/>
    </row>
    <row r="2895" spans="1:6" ht="12" customHeight="1" outlineLevel="1" x14ac:dyDescent="0.2">
      <c r="A2895" s="443" t="s">
        <v>1984</v>
      </c>
      <c r="B2895" s="444"/>
      <c r="C2895" s="444"/>
      <c r="D2895" s="444"/>
      <c r="E2895" s="444"/>
      <c r="F2895" s="445"/>
    </row>
    <row r="2896" spans="1:6" ht="33.75" customHeight="1" outlineLevel="1" x14ac:dyDescent="0.2">
      <c r="A2896" s="21">
        <v>143</v>
      </c>
      <c r="B2896" s="22" t="s">
        <v>1985</v>
      </c>
      <c r="C2896" s="23" t="s">
        <v>1986</v>
      </c>
      <c r="D2896" s="24">
        <v>3.3479999999999999</v>
      </c>
      <c r="E2896" s="25">
        <v>3018.82</v>
      </c>
      <c r="F2896" s="25">
        <v>266898.07</v>
      </c>
    </row>
    <row r="2897" spans="1:6" outlineLevel="1" x14ac:dyDescent="0.2">
      <c r="A2897" s="26"/>
      <c r="B2897" s="27"/>
      <c r="C2897" s="28" t="s">
        <v>1987</v>
      </c>
      <c r="D2897" s="28"/>
      <c r="E2897" s="28"/>
      <c r="F2897" s="29">
        <v>224706.54</v>
      </c>
    </row>
    <row r="2898" spans="1:6" outlineLevel="1" x14ac:dyDescent="0.2">
      <c r="A2898" s="26"/>
      <c r="B2898" s="27"/>
      <c r="C2898" s="28" t="s">
        <v>1988</v>
      </c>
      <c r="D2898" s="28"/>
      <c r="E2898" s="28"/>
      <c r="F2898" s="29">
        <v>110106.2</v>
      </c>
    </row>
    <row r="2899" spans="1:6" outlineLevel="1" x14ac:dyDescent="0.2">
      <c r="A2899" s="26"/>
      <c r="B2899" s="27"/>
      <c r="C2899" s="28" t="s">
        <v>917</v>
      </c>
      <c r="D2899" s="28"/>
      <c r="E2899" s="28"/>
      <c r="F2899" s="29">
        <v>601710.81000000006</v>
      </c>
    </row>
    <row r="2900" spans="1:6" ht="33.75" customHeight="1" outlineLevel="1" x14ac:dyDescent="0.2">
      <c r="A2900" s="21">
        <v>144</v>
      </c>
      <c r="B2900" s="22" t="s">
        <v>1989</v>
      </c>
      <c r="C2900" s="23" t="s">
        <v>1990</v>
      </c>
      <c r="D2900" s="24">
        <v>13.714</v>
      </c>
      <c r="E2900" s="25">
        <v>63.36</v>
      </c>
      <c r="F2900" s="25">
        <v>38659.25</v>
      </c>
    </row>
    <row r="2901" spans="1:6" outlineLevel="1" x14ac:dyDescent="0.2">
      <c r="A2901" s="26"/>
      <c r="B2901" s="27"/>
      <c r="C2901" s="28" t="s">
        <v>1991</v>
      </c>
      <c r="D2901" s="28"/>
      <c r="E2901" s="28"/>
      <c r="F2901" s="29">
        <v>38513.4</v>
      </c>
    </row>
    <row r="2902" spans="1:6" outlineLevel="1" x14ac:dyDescent="0.2">
      <c r="A2902" s="26"/>
      <c r="B2902" s="27"/>
      <c r="C2902" s="28" t="s">
        <v>1992</v>
      </c>
      <c r="D2902" s="28"/>
      <c r="E2902" s="28"/>
      <c r="F2902" s="29">
        <v>18871.57</v>
      </c>
    </row>
    <row r="2903" spans="1:6" outlineLevel="1" x14ac:dyDescent="0.2">
      <c r="A2903" s="26"/>
      <c r="B2903" s="27"/>
      <c r="C2903" s="28" t="s">
        <v>917</v>
      </c>
      <c r="D2903" s="28"/>
      <c r="E2903" s="28"/>
      <c r="F2903" s="29">
        <v>96044.22</v>
      </c>
    </row>
    <row r="2904" spans="1:6" ht="22.5" customHeight="1" outlineLevel="1" x14ac:dyDescent="0.2">
      <c r="A2904" s="21">
        <v>145</v>
      </c>
      <c r="B2904" s="22" t="s">
        <v>1549</v>
      </c>
      <c r="C2904" s="23" t="s">
        <v>1550</v>
      </c>
      <c r="D2904" s="24">
        <v>141.25399999999999</v>
      </c>
      <c r="E2904" s="25">
        <v>21.77</v>
      </c>
      <c r="F2904" s="25">
        <v>28075.66</v>
      </c>
    </row>
    <row r="2905" spans="1:6" ht="22.5" customHeight="1" outlineLevel="1" x14ac:dyDescent="0.2">
      <c r="A2905" s="21">
        <v>146</v>
      </c>
      <c r="B2905" s="22" t="s">
        <v>1993</v>
      </c>
      <c r="C2905" s="23" t="s">
        <v>1994</v>
      </c>
      <c r="D2905" s="24">
        <v>13.714</v>
      </c>
      <c r="E2905" s="25">
        <v>409</v>
      </c>
      <c r="F2905" s="25">
        <v>111578.39</v>
      </c>
    </row>
    <row r="2906" spans="1:6" outlineLevel="1" x14ac:dyDescent="0.2">
      <c r="A2906" s="26"/>
      <c r="B2906" s="27"/>
      <c r="C2906" s="28" t="s">
        <v>1995</v>
      </c>
      <c r="D2906" s="28"/>
      <c r="E2906" s="28"/>
      <c r="F2906" s="29">
        <v>89037.03</v>
      </c>
    </row>
    <row r="2907" spans="1:6" outlineLevel="1" x14ac:dyDescent="0.2">
      <c r="A2907" s="26"/>
      <c r="B2907" s="27"/>
      <c r="C2907" s="28" t="s">
        <v>1996</v>
      </c>
      <c r="D2907" s="28"/>
      <c r="E2907" s="28"/>
      <c r="F2907" s="29">
        <v>43628.14</v>
      </c>
    </row>
    <row r="2908" spans="1:6" outlineLevel="1" x14ac:dyDescent="0.2">
      <c r="A2908" s="26"/>
      <c r="B2908" s="27"/>
      <c r="C2908" s="28" t="s">
        <v>917</v>
      </c>
      <c r="D2908" s="28"/>
      <c r="E2908" s="28"/>
      <c r="F2908" s="29">
        <v>244243.56</v>
      </c>
    </row>
    <row r="2909" spans="1:6" ht="33.75" customHeight="1" outlineLevel="1" x14ac:dyDescent="0.2">
      <c r="A2909" s="21">
        <v>147</v>
      </c>
      <c r="B2909" s="22" t="s">
        <v>1699</v>
      </c>
      <c r="C2909" s="23" t="s">
        <v>1700</v>
      </c>
      <c r="D2909" s="24">
        <v>4.5439999999999996</v>
      </c>
      <c r="E2909" s="25">
        <v>528.76</v>
      </c>
      <c r="F2909" s="25">
        <v>86244.07</v>
      </c>
    </row>
    <row r="2910" spans="1:6" outlineLevel="1" x14ac:dyDescent="0.2">
      <c r="A2910" s="26"/>
      <c r="B2910" s="27"/>
      <c r="C2910" s="28" t="s">
        <v>1997</v>
      </c>
      <c r="D2910" s="28"/>
      <c r="E2910" s="28"/>
      <c r="F2910" s="29">
        <v>82606.38</v>
      </c>
    </row>
    <row r="2911" spans="1:6" outlineLevel="1" x14ac:dyDescent="0.2">
      <c r="A2911" s="26"/>
      <c r="B2911" s="27"/>
      <c r="C2911" s="28" t="s">
        <v>1998</v>
      </c>
      <c r="D2911" s="28"/>
      <c r="E2911" s="28"/>
      <c r="F2911" s="29">
        <v>40477.129999999997</v>
      </c>
    </row>
    <row r="2912" spans="1:6" outlineLevel="1" x14ac:dyDescent="0.2">
      <c r="A2912" s="26"/>
      <c r="B2912" s="27"/>
      <c r="C2912" s="28" t="s">
        <v>917</v>
      </c>
      <c r="D2912" s="28"/>
      <c r="E2912" s="28"/>
      <c r="F2912" s="29">
        <v>209327.58</v>
      </c>
    </row>
    <row r="2913" spans="1:6" ht="33.75" customHeight="1" outlineLevel="1" x14ac:dyDescent="0.2">
      <c r="A2913" s="21">
        <v>148</v>
      </c>
      <c r="B2913" s="22" t="s">
        <v>1703</v>
      </c>
      <c r="C2913" s="23" t="s">
        <v>1704</v>
      </c>
      <c r="D2913" s="24">
        <v>0.13600000000000001</v>
      </c>
      <c r="E2913" s="25">
        <v>17775.04</v>
      </c>
      <c r="F2913" s="25">
        <v>7687.35</v>
      </c>
    </row>
    <row r="2914" spans="1:6" ht="22.5" customHeight="1" outlineLevel="1" x14ac:dyDescent="0.2">
      <c r="A2914" s="21">
        <v>149</v>
      </c>
      <c r="B2914" s="22" t="s">
        <v>1549</v>
      </c>
      <c r="C2914" s="23" t="s">
        <v>1550</v>
      </c>
      <c r="D2914" s="30">
        <v>90.88</v>
      </c>
      <c r="E2914" s="25">
        <v>21.77</v>
      </c>
      <c r="F2914" s="25">
        <v>18063.32</v>
      </c>
    </row>
    <row r="2915" spans="1:6" ht="22.5" customHeight="1" outlineLevel="1" x14ac:dyDescent="0.2">
      <c r="A2915" s="21">
        <v>150</v>
      </c>
      <c r="B2915" s="22" t="s">
        <v>1689</v>
      </c>
      <c r="C2915" s="23" t="s">
        <v>1722</v>
      </c>
      <c r="D2915" s="32">
        <v>615.6</v>
      </c>
      <c r="E2915" s="25">
        <v>5.26</v>
      </c>
      <c r="F2915" s="25">
        <v>146281.19</v>
      </c>
    </row>
    <row r="2916" spans="1:6" outlineLevel="1" x14ac:dyDescent="0.2">
      <c r="A2916" s="26"/>
      <c r="B2916" s="27"/>
      <c r="C2916" s="28" t="s">
        <v>1999</v>
      </c>
      <c r="D2916" s="28"/>
      <c r="E2916" s="28"/>
      <c r="F2916" s="29">
        <v>131653.07</v>
      </c>
    </row>
    <row r="2917" spans="1:6" outlineLevel="1" x14ac:dyDescent="0.2">
      <c r="A2917" s="26"/>
      <c r="B2917" s="27"/>
      <c r="C2917" s="28" t="s">
        <v>2000</v>
      </c>
      <c r="D2917" s="28"/>
      <c r="E2917" s="28"/>
      <c r="F2917" s="29">
        <v>67289.350000000006</v>
      </c>
    </row>
    <row r="2918" spans="1:6" outlineLevel="1" x14ac:dyDescent="0.2">
      <c r="A2918" s="26"/>
      <c r="B2918" s="27"/>
      <c r="C2918" s="28" t="s">
        <v>917</v>
      </c>
      <c r="D2918" s="28"/>
      <c r="E2918" s="28"/>
      <c r="F2918" s="29">
        <v>345223.61</v>
      </c>
    </row>
    <row r="2919" spans="1:6" ht="33.75" customHeight="1" outlineLevel="1" x14ac:dyDescent="0.2">
      <c r="A2919" s="21">
        <v>151</v>
      </c>
      <c r="B2919" s="22" t="s">
        <v>1989</v>
      </c>
      <c r="C2919" s="23" t="s">
        <v>1990</v>
      </c>
      <c r="D2919" s="24">
        <v>6.1559999999999997</v>
      </c>
      <c r="E2919" s="25">
        <v>63.36</v>
      </c>
      <c r="F2919" s="25">
        <v>17353.53</v>
      </c>
    </row>
    <row r="2920" spans="1:6" outlineLevel="1" x14ac:dyDescent="0.2">
      <c r="A2920" s="26"/>
      <c r="B2920" s="27"/>
      <c r="C2920" s="28" t="s">
        <v>2001</v>
      </c>
      <c r="D2920" s="28"/>
      <c r="E2920" s="28"/>
      <c r="F2920" s="29">
        <v>17288.060000000001</v>
      </c>
    </row>
    <row r="2921" spans="1:6" outlineLevel="1" x14ac:dyDescent="0.2">
      <c r="A2921" s="26"/>
      <c r="B2921" s="27"/>
      <c r="C2921" s="28" t="s">
        <v>2002</v>
      </c>
      <c r="D2921" s="28"/>
      <c r="E2921" s="28"/>
      <c r="F2921" s="29">
        <v>8471.15</v>
      </c>
    </row>
    <row r="2922" spans="1:6" outlineLevel="1" x14ac:dyDescent="0.2">
      <c r="A2922" s="26"/>
      <c r="B2922" s="27"/>
      <c r="C2922" s="28" t="s">
        <v>917</v>
      </c>
      <c r="D2922" s="28"/>
      <c r="E2922" s="28"/>
      <c r="F2922" s="29">
        <v>43112.74</v>
      </c>
    </row>
    <row r="2923" spans="1:6" ht="22.5" customHeight="1" outlineLevel="1" x14ac:dyDescent="0.2">
      <c r="A2923" s="21">
        <v>152</v>
      </c>
      <c r="B2923" s="22" t="s">
        <v>1549</v>
      </c>
      <c r="C2923" s="23" t="s">
        <v>1550</v>
      </c>
      <c r="D2923" s="33">
        <v>63.406799999999997</v>
      </c>
      <c r="E2923" s="25">
        <v>21.77</v>
      </c>
      <c r="F2923" s="25">
        <v>12602.74</v>
      </c>
    </row>
    <row r="2924" spans="1:6" ht="33.75" customHeight="1" outlineLevel="1" x14ac:dyDescent="0.2">
      <c r="A2924" s="21">
        <v>153</v>
      </c>
      <c r="B2924" s="22" t="s">
        <v>1985</v>
      </c>
      <c r="C2924" s="23" t="s">
        <v>1986</v>
      </c>
      <c r="D2924" s="24">
        <v>6.1559999999999997</v>
      </c>
      <c r="E2924" s="25">
        <v>1807.67</v>
      </c>
      <c r="F2924" s="25">
        <v>293861.13</v>
      </c>
    </row>
    <row r="2925" spans="1:6" outlineLevel="1" x14ac:dyDescent="0.2">
      <c r="A2925" s="26"/>
      <c r="B2925" s="27"/>
      <c r="C2925" s="28" t="s">
        <v>2003</v>
      </c>
      <c r="D2925" s="28"/>
      <c r="E2925" s="28"/>
      <c r="F2925" s="29">
        <v>247407.24</v>
      </c>
    </row>
    <row r="2926" spans="1:6" outlineLevel="1" x14ac:dyDescent="0.2">
      <c r="A2926" s="26"/>
      <c r="B2926" s="27"/>
      <c r="C2926" s="28" t="s">
        <v>2004</v>
      </c>
      <c r="D2926" s="28"/>
      <c r="E2926" s="28"/>
      <c r="F2926" s="29">
        <v>121229.55</v>
      </c>
    </row>
    <row r="2927" spans="1:6" outlineLevel="1" x14ac:dyDescent="0.2">
      <c r="A2927" s="26"/>
      <c r="B2927" s="27"/>
      <c r="C2927" s="28" t="s">
        <v>917</v>
      </c>
      <c r="D2927" s="28"/>
      <c r="E2927" s="28"/>
      <c r="F2927" s="29">
        <v>662497.92000000004</v>
      </c>
    </row>
    <row r="2928" spans="1:6" ht="11.4" outlineLevel="1" x14ac:dyDescent="0.2">
      <c r="A2928" s="443" t="s">
        <v>1687</v>
      </c>
      <c r="B2928" s="444"/>
      <c r="C2928" s="444"/>
      <c r="D2928" s="444"/>
      <c r="E2928" s="444"/>
      <c r="F2928" s="445"/>
    </row>
    <row r="2929" spans="1:7" ht="11.4" outlineLevel="1" x14ac:dyDescent="0.2">
      <c r="A2929" s="443" t="s">
        <v>2005</v>
      </c>
      <c r="B2929" s="444"/>
      <c r="C2929" s="444"/>
      <c r="D2929" s="444"/>
      <c r="E2929" s="444"/>
      <c r="F2929" s="445"/>
    </row>
    <row r="2930" spans="1:7" ht="22.5" customHeight="1" outlineLevel="1" x14ac:dyDescent="0.2">
      <c r="A2930" s="21">
        <v>154</v>
      </c>
      <c r="B2930" s="22" t="s">
        <v>2006</v>
      </c>
      <c r="C2930" s="23" t="s">
        <v>2007</v>
      </c>
      <c r="D2930" s="24">
        <v>0.318</v>
      </c>
      <c r="E2930" s="25">
        <v>29879.09</v>
      </c>
      <c r="F2930" s="25">
        <v>75160.66</v>
      </c>
    </row>
    <row r="2931" spans="1:7" outlineLevel="1" x14ac:dyDescent="0.2">
      <c r="A2931" s="26"/>
      <c r="B2931" s="27"/>
      <c r="C2931" s="28" t="s">
        <v>2008</v>
      </c>
      <c r="D2931" s="28"/>
      <c r="E2931" s="28"/>
      <c r="F2931" s="29">
        <v>20316.41</v>
      </c>
    </row>
    <row r="2932" spans="1:7" outlineLevel="1" x14ac:dyDescent="0.2">
      <c r="A2932" s="26"/>
      <c r="B2932" s="27"/>
      <c r="C2932" s="28" t="s">
        <v>2009</v>
      </c>
      <c r="D2932" s="28"/>
      <c r="E2932" s="28"/>
      <c r="F2932" s="29">
        <v>9955.0400000000009</v>
      </c>
    </row>
    <row r="2933" spans="1:7" outlineLevel="1" x14ac:dyDescent="0.2">
      <c r="A2933" s="26"/>
      <c r="B2933" s="27"/>
      <c r="C2933" s="28" t="s">
        <v>917</v>
      </c>
      <c r="D2933" s="28"/>
      <c r="E2933" s="28"/>
      <c r="F2933" s="29">
        <v>105432.11</v>
      </c>
      <c r="G2933" s="194">
        <f>F2933/D2930/100*1.2*1.0224*1.0192</f>
        <v>4145.7898119950487</v>
      </c>
    </row>
    <row r="2934" spans="1:7" ht="33.75" customHeight="1" outlineLevel="1" x14ac:dyDescent="0.2">
      <c r="A2934" s="21">
        <v>155</v>
      </c>
      <c r="B2934" s="22" t="s">
        <v>2010</v>
      </c>
      <c r="C2934" s="23" t="s">
        <v>2011</v>
      </c>
      <c r="D2934" s="24">
        <v>2.7210000000000001</v>
      </c>
      <c r="E2934" s="25">
        <v>7151.57</v>
      </c>
      <c r="F2934" s="25">
        <v>442710.62</v>
      </c>
    </row>
    <row r="2935" spans="1:7" outlineLevel="1" x14ac:dyDescent="0.2">
      <c r="A2935" s="26"/>
      <c r="B2935" s="27"/>
      <c r="C2935" s="28" t="s">
        <v>2012</v>
      </c>
      <c r="D2935" s="28"/>
      <c r="E2935" s="28"/>
      <c r="F2935" s="29">
        <v>175198.82</v>
      </c>
    </row>
    <row r="2936" spans="1:7" outlineLevel="1" x14ac:dyDescent="0.2">
      <c r="A2936" s="26"/>
      <c r="B2936" s="27"/>
      <c r="C2936" s="28" t="s">
        <v>2013</v>
      </c>
      <c r="D2936" s="28"/>
      <c r="E2936" s="28"/>
      <c r="F2936" s="29">
        <v>85847.42</v>
      </c>
    </row>
    <row r="2937" spans="1:7" outlineLevel="1" x14ac:dyDescent="0.2">
      <c r="A2937" s="26"/>
      <c r="B2937" s="27"/>
      <c r="C2937" s="28" t="s">
        <v>917</v>
      </c>
      <c r="D2937" s="28"/>
      <c r="E2937" s="28"/>
      <c r="F2937" s="29">
        <v>703756.86</v>
      </c>
      <c r="G2937" s="194">
        <f>F2937/D2934/100*1.2*1.0224*1.0192</f>
        <v>3234.1160622992224</v>
      </c>
    </row>
    <row r="2938" spans="1:7" ht="11.4" outlineLevel="1" x14ac:dyDescent="0.2">
      <c r="A2938" s="443" t="s">
        <v>1706</v>
      </c>
      <c r="B2938" s="444"/>
      <c r="C2938" s="444"/>
      <c r="D2938" s="444"/>
      <c r="E2938" s="444"/>
      <c r="F2938" s="445"/>
    </row>
    <row r="2939" spans="1:7" ht="33.75" customHeight="1" outlineLevel="1" x14ac:dyDescent="0.2">
      <c r="A2939" s="21">
        <v>156</v>
      </c>
      <c r="B2939" s="22" t="s">
        <v>1699</v>
      </c>
      <c r="C2939" s="23" t="s">
        <v>1700</v>
      </c>
      <c r="D2939" s="24">
        <v>12.881</v>
      </c>
      <c r="E2939" s="25">
        <v>528.76</v>
      </c>
      <c r="F2939" s="25">
        <v>244478.38</v>
      </c>
    </row>
    <row r="2940" spans="1:7" outlineLevel="1" x14ac:dyDescent="0.2">
      <c r="A2940" s="26"/>
      <c r="B2940" s="27"/>
      <c r="C2940" s="28" t="s">
        <v>2014</v>
      </c>
      <c r="D2940" s="28"/>
      <c r="E2940" s="28"/>
      <c r="F2940" s="29">
        <v>234166.55</v>
      </c>
    </row>
    <row r="2941" spans="1:7" outlineLevel="1" x14ac:dyDescent="0.2">
      <c r="A2941" s="26"/>
      <c r="B2941" s="27"/>
      <c r="C2941" s="28" t="s">
        <v>2015</v>
      </c>
      <c r="D2941" s="28"/>
      <c r="E2941" s="28"/>
      <c r="F2941" s="29">
        <v>114741.61</v>
      </c>
    </row>
    <row r="2942" spans="1:7" outlineLevel="1" x14ac:dyDescent="0.2">
      <c r="A2942" s="26"/>
      <c r="B2942" s="27"/>
      <c r="C2942" s="28" t="s">
        <v>917</v>
      </c>
      <c r="D2942" s="28"/>
      <c r="E2942" s="28"/>
      <c r="F2942" s="29">
        <v>593386.54</v>
      </c>
    </row>
    <row r="2943" spans="1:7" ht="33.75" customHeight="1" outlineLevel="1" x14ac:dyDescent="0.2">
      <c r="A2943" s="21">
        <v>157</v>
      </c>
      <c r="B2943" s="22" t="s">
        <v>1703</v>
      </c>
      <c r="C2943" s="23" t="s">
        <v>1704</v>
      </c>
      <c r="D2943" s="24">
        <v>0.38600000000000001</v>
      </c>
      <c r="E2943" s="25">
        <v>17775.04</v>
      </c>
      <c r="F2943" s="25">
        <v>21818.51</v>
      </c>
    </row>
    <row r="2944" spans="1:7" ht="22.5" customHeight="1" outlineLevel="1" x14ac:dyDescent="0.2">
      <c r="A2944" s="21">
        <v>158</v>
      </c>
      <c r="B2944" s="22" t="s">
        <v>1549</v>
      </c>
      <c r="C2944" s="23" t="s">
        <v>1550</v>
      </c>
      <c r="D2944" s="30">
        <v>257.62</v>
      </c>
      <c r="E2944" s="25">
        <v>21.77</v>
      </c>
      <c r="F2944" s="25">
        <v>51204.58</v>
      </c>
    </row>
    <row r="2945" spans="1:6" ht="33.75" customHeight="1" outlineLevel="1" x14ac:dyDescent="0.2">
      <c r="A2945" s="21">
        <v>159</v>
      </c>
      <c r="B2945" s="22" t="s">
        <v>1699</v>
      </c>
      <c r="C2945" s="23" t="s">
        <v>1700</v>
      </c>
      <c r="D2945" s="24">
        <v>0.55300000000000005</v>
      </c>
      <c r="E2945" s="25">
        <v>528.76</v>
      </c>
      <c r="F2945" s="25">
        <v>10495.82</v>
      </c>
    </row>
    <row r="2946" spans="1:6" outlineLevel="1" x14ac:dyDescent="0.2">
      <c r="A2946" s="26"/>
      <c r="B2946" s="27"/>
      <c r="C2946" s="28" t="s">
        <v>2016</v>
      </c>
      <c r="D2946" s="28"/>
      <c r="E2946" s="28"/>
      <c r="F2946" s="29">
        <v>10053.11</v>
      </c>
    </row>
    <row r="2947" spans="1:6" outlineLevel="1" x14ac:dyDescent="0.2">
      <c r="A2947" s="26"/>
      <c r="B2947" s="27"/>
      <c r="C2947" s="28" t="s">
        <v>2017</v>
      </c>
      <c r="D2947" s="28"/>
      <c r="E2947" s="28"/>
      <c r="F2947" s="29">
        <v>4926.0200000000004</v>
      </c>
    </row>
    <row r="2948" spans="1:6" outlineLevel="1" x14ac:dyDescent="0.2">
      <c r="A2948" s="26"/>
      <c r="B2948" s="27"/>
      <c r="C2948" s="28" t="s">
        <v>917</v>
      </c>
      <c r="D2948" s="28"/>
      <c r="E2948" s="28"/>
      <c r="F2948" s="29">
        <v>25474.95</v>
      </c>
    </row>
    <row r="2949" spans="1:6" ht="33.75" customHeight="1" outlineLevel="1" x14ac:dyDescent="0.2">
      <c r="A2949" s="21">
        <v>160</v>
      </c>
      <c r="B2949" s="22" t="s">
        <v>2018</v>
      </c>
      <c r="C2949" s="23" t="s">
        <v>2019</v>
      </c>
      <c r="D2949" s="24">
        <v>1.7000000000000001E-2</v>
      </c>
      <c r="E2949" s="25">
        <v>14382.43</v>
      </c>
      <c r="F2949" s="25">
        <v>1234.73</v>
      </c>
    </row>
    <row r="2950" spans="1:6" ht="33.75" customHeight="1" outlineLevel="1" x14ac:dyDescent="0.2">
      <c r="A2950" s="21">
        <v>161</v>
      </c>
      <c r="B2950" s="22" t="s">
        <v>2020</v>
      </c>
      <c r="C2950" s="23" t="s">
        <v>2021</v>
      </c>
      <c r="D2950" s="30">
        <v>11.06</v>
      </c>
      <c r="E2950" s="25">
        <v>166.38</v>
      </c>
      <c r="F2950" s="25">
        <v>12365.89</v>
      </c>
    </row>
    <row r="2951" spans="1:6" ht="45" customHeight="1" outlineLevel="1" x14ac:dyDescent="0.2">
      <c r="A2951" s="21">
        <v>162</v>
      </c>
      <c r="B2951" s="22" t="s">
        <v>2022</v>
      </c>
      <c r="C2951" s="23" t="s">
        <v>2023</v>
      </c>
      <c r="D2951" s="24">
        <v>1.4930000000000001</v>
      </c>
      <c r="E2951" s="25">
        <v>3345.92</v>
      </c>
      <c r="F2951" s="25">
        <v>183159.32</v>
      </c>
    </row>
    <row r="2952" spans="1:6" outlineLevel="1" x14ac:dyDescent="0.2">
      <c r="A2952" s="26"/>
      <c r="B2952" s="27"/>
      <c r="C2952" s="28" t="s">
        <v>2024</v>
      </c>
      <c r="D2952" s="28"/>
      <c r="E2952" s="28"/>
      <c r="F2952" s="29">
        <v>172177.95</v>
      </c>
    </row>
    <row r="2953" spans="1:6" outlineLevel="1" x14ac:dyDescent="0.2">
      <c r="A2953" s="26"/>
      <c r="B2953" s="27"/>
      <c r="C2953" s="28" t="s">
        <v>2025</v>
      </c>
      <c r="D2953" s="28"/>
      <c r="E2953" s="28"/>
      <c r="F2953" s="29">
        <v>84367.2</v>
      </c>
    </row>
    <row r="2954" spans="1:6" outlineLevel="1" x14ac:dyDescent="0.2">
      <c r="A2954" s="26"/>
      <c r="B2954" s="27"/>
      <c r="C2954" s="28" t="s">
        <v>917</v>
      </c>
      <c r="D2954" s="28"/>
      <c r="E2954" s="28"/>
      <c r="F2954" s="29">
        <v>439704.47</v>
      </c>
    </row>
    <row r="2955" spans="1:6" ht="33.75" customHeight="1" outlineLevel="1" x14ac:dyDescent="0.2">
      <c r="A2955" s="21">
        <v>163</v>
      </c>
      <c r="B2955" s="22" t="s">
        <v>2026</v>
      </c>
      <c r="C2955" s="23" t="s">
        <v>2027</v>
      </c>
      <c r="D2955" s="32">
        <v>149.30000000000001</v>
      </c>
      <c r="E2955" s="25">
        <v>115.01</v>
      </c>
      <c r="F2955" s="25">
        <v>121570.63</v>
      </c>
    </row>
    <row r="2956" spans="1:6" ht="11.25" customHeight="1" outlineLevel="1" x14ac:dyDescent="0.2">
      <c r="A2956" s="435" t="s">
        <v>1007</v>
      </c>
      <c r="B2956" s="436"/>
      <c r="C2956" s="436"/>
      <c r="D2956" s="436"/>
      <c r="E2956" s="437"/>
      <c r="F2956" s="36">
        <v>2191503.84</v>
      </c>
    </row>
    <row r="2957" spans="1:6" outlineLevel="1" x14ac:dyDescent="0.2">
      <c r="A2957" s="435" t="s">
        <v>1008</v>
      </c>
      <c r="B2957" s="436"/>
      <c r="C2957" s="436"/>
      <c r="D2957" s="436"/>
      <c r="E2957" s="437"/>
      <c r="F2957" s="36">
        <v>1443124.56</v>
      </c>
    </row>
    <row r="2958" spans="1:6" outlineLevel="1" x14ac:dyDescent="0.2">
      <c r="A2958" s="435" t="s">
        <v>1009</v>
      </c>
      <c r="B2958" s="436"/>
      <c r="C2958" s="436"/>
      <c r="D2958" s="436"/>
      <c r="E2958" s="437"/>
      <c r="F2958" s="36">
        <v>709910.38</v>
      </c>
    </row>
    <row r="2959" spans="1:6" ht="11.25" customHeight="1" outlineLevel="1" x14ac:dyDescent="0.2">
      <c r="A2959" s="435" t="s">
        <v>2028</v>
      </c>
      <c r="B2959" s="436"/>
      <c r="C2959" s="436"/>
      <c r="D2959" s="436"/>
      <c r="E2959" s="437"/>
      <c r="F2959" s="36">
        <v>4344538.78</v>
      </c>
    </row>
    <row r="2960" spans="1:6" ht="12.75" customHeight="1" outlineLevel="1" x14ac:dyDescent="0.2">
      <c r="A2960" s="432" t="s">
        <v>2029</v>
      </c>
      <c r="B2960" s="433"/>
      <c r="C2960" s="433"/>
      <c r="D2960" s="433"/>
      <c r="E2960" s="433"/>
      <c r="F2960" s="434"/>
    </row>
    <row r="2961" spans="1:6" ht="11.4" outlineLevel="1" x14ac:dyDescent="0.2">
      <c r="A2961" s="443" t="s">
        <v>2030</v>
      </c>
      <c r="B2961" s="444"/>
      <c r="C2961" s="444"/>
      <c r="D2961" s="444"/>
      <c r="E2961" s="444"/>
      <c r="F2961" s="445"/>
    </row>
    <row r="2962" spans="1:6" ht="45" customHeight="1" outlineLevel="1" x14ac:dyDescent="0.2">
      <c r="A2962" s="21">
        <v>164</v>
      </c>
      <c r="B2962" s="22" t="s">
        <v>2031</v>
      </c>
      <c r="C2962" s="23" t="s">
        <v>2032</v>
      </c>
      <c r="D2962" s="33">
        <v>0.21840000000000001</v>
      </c>
      <c r="E2962" s="25">
        <v>5406.32</v>
      </c>
      <c r="F2962" s="25">
        <v>23835.43</v>
      </c>
    </row>
    <row r="2963" spans="1:6" outlineLevel="1" x14ac:dyDescent="0.2">
      <c r="A2963" s="26"/>
      <c r="B2963" s="27"/>
      <c r="C2963" s="28" t="s">
        <v>2033</v>
      </c>
      <c r="D2963" s="28"/>
      <c r="E2963" s="28"/>
      <c r="F2963" s="29">
        <v>21094.98</v>
      </c>
    </row>
    <row r="2964" spans="1:6" outlineLevel="1" x14ac:dyDescent="0.2">
      <c r="A2964" s="26"/>
      <c r="B2964" s="27"/>
      <c r="C2964" s="28" t="s">
        <v>2034</v>
      </c>
      <c r="D2964" s="28"/>
      <c r="E2964" s="28"/>
      <c r="F2964" s="29">
        <v>10742.81</v>
      </c>
    </row>
    <row r="2965" spans="1:6" outlineLevel="1" x14ac:dyDescent="0.2">
      <c r="A2965" s="26"/>
      <c r="B2965" s="27"/>
      <c r="C2965" s="28" t="s">
        <v>917</v>
      </c>
      <c r="D2965" s="28"/>
      <c r="E2965" s="28"/>
      <c r="F2965" s="29">
        <v>55673.22</v>
      </c>
    </row>
    <row r="2966" spans="1:6" ht="45" customHeight="1" outlineLevel="1" x14ac:dyDescent="0.2">
      <c r="A2966" s="21">
        <v>165</v>
      </c>
      <c r="B2966" s="22" t="s">
        <v>2035</v>
      </c>
      <c r="C2966" s="23" t="s">
        <v>2036</v>
      </c>
      <c r="D2966" s="32">
        <v>8.4</v>
      </c>
      <c r="E2966" s="25">
        <v>1500.1</v>
      </c>
      <c r="F2966" s="25">
        <v>79259.28</v>
      </c>
    </row>
    <row r="2967" spans="1:6" ht="45" customHeight="1" outlineLevel="1" x14ac:dyDescent="0.2">
      <c r="A2967" s="21">
        <v>166</v>
      </c>
      <c r="B2967" s="22" t="s">
        <v>2037</v>
      </c>
      <c r="C2967" s="23" t="s">
        <v>2038</v>
      </c>
      <c r="D2967" s="30">
        <v>13.44</v>
      </c>
      <c r="E2967" s="25">
        <v>1440.76</v>
      </c>
      <c r="F2967" s="25">
        <v>120830.2</v>
      </c>
    </row>
    <row r="2968" spans="1:6" ht="12" customHeight="1" outlineLevel="1" x14ac:dyDescent="0.2">
      <c r="A2968" s="443" t="s">
        <v>2039</v>
      </c>
      <c r="B2968" s="444"/>
      <c r="C2968" s="444"/>
      <c r="D2968" s="444"/>
      <c r="E2968" s="444"/>
      <c r="F2968" s="445"/>
    </row>
    <row r="2969" spans="1:6" ht="22.5" customHeight="1" outlineLevel="1" x14ac:dyDescent="0.2">
      <c r="A2969" s="21">
        <v>167</v>
      </c>
      <c r="B2969" s="22" t="s">
        <v>2040</v>
      </c>
      <c r="C2969" s="23" t="s">
        <v>2041</v>
      </c>
      <c r="D2969" s="30">
        <v>29.29</v>
      </c>
      <c r="E2969" s="25">
        <v>100.4</v>
      </c>
      <c r="F2969" s="25">
        <v>68486.45</v>
      </c>
    </row>
    <row r="2970" spans="1:6" outlineLevel="1" x14ac:dyDescent="0.2">
      <c r="A2970" s="26"/>
      <c r="B2970" s="27"/>
      <c r="C2970" s="28" t="s">
        <v>2042</v>
      </c>
      <c r="D2970" s="28"/>
      <c r="E2970" s="28"/>
      <c r="F2970" s="29">
        <v>36334.870000000003</v>
      </c>
    </row>
    <row r="2971" spans="1:6" outlineLevel="1" x14ac:dyDescent="0.2">
      <c r="A2971" s="26"/>
      <c r="B2971" s="27"/>
      <c r="C2971" s="28" t="s">
        <v>2043</v>
      </c>
      <c r="D2971" s="28"/>
      <c r="E2971" s="28"/>
      <c r="F2971" s="29">
        <v>24223.25</v>
      </c>
    </row>
    <row r="2972" spans="1:6" outlineLevel="1" x14ac:dyDescent="0.2">
      <c r="A2972" s="26"/>
      <c r="B2972" s="27"/>
      <c r="C2972" s="28" t="s">
        <v>917</v>
      </c>
      <c r="D2972" s="28"/>
      <c r="E2972" s="28"/>
      <c r="F2972" s="29">
        <v>129044.57</v>
      </c>
    </row>
    <row r="2973" spans="1:6" ht="33.75" customHeight="1" outlineLevel="1" x14ac:dyDescent="0.2">
      <c r="A2973" s="21">
        <v>168</v>
      </c>
      <c r="B2973" s="22" t="s">
        <v>2044</v>
      </c>
      <c r="C2973" s="23" t="s">
        <v>2045</v>
      </c>
      <c r="D2973" s="31">
        <v>12</v>
      </c>
      <c r="E2973" s="25">
        <v>2900.88</v>
      </c>
      <c r="F2973" s="25">
        <v>214433.05</v>
      </c>
    </row>
    <row r="2974" spans="1:6" ht="33.75" customHeight="1" outlineLevel="1" x14ac:dyDescent="0.2">
      <c r="A2974" s="21">
        <v>169</v>
      </c>
      <c r="B2974" s="22" t="s">
        <v>2044</v>
      </c>
      <c r="C2974" s="23" t="s">
        <v>2046</v>
      </c>
      <c r="D2974" s="31">
        <v>1</v>
      </c>
      <c r="E2974" s="25">
        <v>3037.22</v>
      </c>
      <c r="F2974" s="25">
        <v>18709.28</v>
      </c>
    </row>
    <row r="2975" spans="1:6" ht="33.75" customHeight="1" outlineLevel="1" x14ac:dyDescent="0.2">
      <c r="A2975" s="21">
        <v>170</v>
      </c>
      <c r="B2975" s="22" t="s">
        <v>2047</v>
      </c>
      <c r="C2975" s="23" t="s">
        <v>2048</v>
      </c>
      <c r="D2975" s="31">
        <v>1</v>
      </c>
      <c r="E2975" s="25">
        <v>2640.46</v>
      </c>
      <c r="F2975" s="25">
        <v>37917.01</v>
      </c>
    </row>
    <row r="2976" spans="1:6" ht="33.75" customHeight="1" outlineLevel="1" x14ac:dyDescent="0.2">
      <c r="A2976" s="21">
        <v>171</v>
      </c>
      <c r="B2976" s="22" t="s">
        <v>1294</v>
      </c>
      <c r="C2976" s="23" t="s">
        <v>1295</v>
      </c>
      <c r="D2976" s="31">
        <v>14</v>
      </c>
      <c r="E2976" s="25">
        <v>272.22000000000003</v>
      </c>
      <c r="F2976" s="25">
        <v>37691.58</v>
      </c>
    </row>
    <row r="2977" spans="1:6" ht="22.5" customHeight="1" outlineLevel="1" x14ac:dyDescent="0.2">
      <c r="A2977" s="21">
        <v>172</v>
      </c>
      <c r="B2977" s="22" t="s">
        <v>2049</v>
      </c>
      <c r="C2977" s="23" t="s">
        <v>2050</v>
      </c>
      <c r="D2977" s="30">
        <v>10.119999999999999</v>
      </c>
      <c r="E2977" s="25">
        <v>101.38</v>
      </c>
      <c r="F2977" s="25">
        <v>27493.31</v>
      </c>
    </row>
    <row r="2978" spans="1:6" outlineLevel="1" x14ac:dyDescent="0.2">
      <c r="A2978" s="26"/>
      <c r="B2978" s="27"/>
      <c r="C2978" s="28" t="s">
        <v>2051</v>
      </c>
      <c r="D2978" s="28"/>
      <c r="E2978" s="28"/>
      <c r="F2978" s="29">
        <v>16570.439999999999</v>
      </c>
    </row>
    <row r="2979" spans="1:6" outlineLevel="1" x14ac:dyDescent="0.2">
      <c r="A2979" s="26"/>
      <c r="B2979" s="27"/>
      <c r="C2979" s="28" t="s">
        <v>2052</v>
      </c>
      <c r="D2979" s="28"/>
      <c r="E2979" s="28"/>
      <c r="F2979" s="29">
        <v>11046.96</v>
      </c>
    </row>
    <row r="2980" spans="1:6" outlineLevel="1" x14ac:dyDescent="0.2">
      <c r="A2980" s="26"/>
      <c r="B2980" s="27"/>
      <c r="C2980" s="28" t="s">
        <v>917</v>
      </c>
      <c r="D2980" s="28"/>
      <c r="E2980" s="28"/>
      <c r="F2980" s="29">
        <v>55110.71</v>
      </c>
    </row>
    <row r="2981" spans="1:6" ht="45" customHeight="1" outlineLevel="1" x14ac:dyDescent="0.2">
      <c r="A2981" s="21">
        <v>173</v>
      </c>
      <c r="B2981" s="22" t="s">
        <v>2053</v>
      </c>
      <c r="C2981" s="23" t="s">
        <v>2054</v>
      </c>
      <c r="D2981" s="31">
        <v>1</v>
      </c>
      <c r="E2981" s="25">
        <v>11003.95</v>
      </c>
      <c r="F2981" s="25">
        <v>63822.93</v>
      </c>
    </row>
    <row r="2982" spans="1:6" ht="45" customHeight="1" outlineLevel="1" x14ac:dyDescent="0.2">
      <c r="A2982" s="21">
        <v>174</v>
      </c>
      <c r="B2982" s="22" t="s">
        <v>2053</v>
      </c>
      <c r="C2982" s="23" t="s">
        <v>2055</v>
      </c>
      <c r="D2982" s="31">
        <v>1</v>
      </c>
      <c r="E2982" s="25">
        <v>6925.11</v>
      </c>
      <c r="F2982" s="25">
        <v>40165.620000000003</v>
      </c>
    </row>
    <row r="2983" spans="1:6" ht="33.75" customHeight="1" outlineLevel="1" x14ac:dyDescent="0.2">
      <c r="A2983" s="21">
        <v>175</v>
      </c>
      <c r="B2983" s="22" t="s">
        <v>1294</v>
      </c>
      <c r="C2983" s="23" t="s">
        <v>1295</v>
      </c>
      <c r="D2983" s="31">
        <v>2</v>
      </c>
      <c r="E2983" s="25">
        <v>272.22000000000003</v>
      </c>
      <c r="F2983" s="25">
        <v>5384.51</v>
      </c>
    </row>
    <row r="2984" spans="1:6" ht="11.4" outlineLevel="1" x14ac:dyDescent="0.2">
      <c r="A2984" s="443" t="s">
        <v>1560</v>
      </c>
      <c r="B2984" s="444"/>
      <c r="C2984" s="444"/>
      <c r="D2984" s="444"/>
      <c r="E2984" s="444"/>
      <c r="F2984" s="445"/>
    </row>
    <row r="2985" spans="1:6" ht="33.75" customHeight="1" outlineLevel="1" x14ac:dyDescent="0.2">
      <c r="A2985" s="21">
        <v>176</v>
      </c>
      <c r="B2985" s="22" t="s">
        <v>1561</v>
      </c>
      <c r="C2985" s="23" t="s">
        <v>1562</v>
      </c>
      <c r="D2985" s="33">
        <v>1.0800000000000001E-2</v>
      </c>
      <c r="E2985" s="25">
        <v>6064.11</v>
      </c>
      <c r="F2985" s="25">
        <v>2912.95</v>
      </c>
    </row>
    <row r="2986" spans="1:6" outlineLevel="1" x14ac:dyDescent="0.2">
      <c r="A2986" s="26"/>
      <c r="B2986" s="27"/>
      <c r="C2986" s="28" t="s">
        <v>2056</v>
      </c>
      <c r="D2986" s="28"/>
      <c r="E2986" s="28"/>
      <c r="F2986" s="29">
        <v>2699.15</v>
      </c>
    </row>
    <row r="2987" spans="1:6" outlineLevel="1" x14ac:dyDescent="0.2">
      <c r="A2987" s="26"/>
      <c r="B2987" s="27"/>
      <c r="C2987" s="28" t="s">
        <v>2057</v>
      </c>
      <c r="D2987" s="28"/>
      <c r="E2987" s="28"/>
      <c r="F2987" s="29">
        <v>1799.43</v>
      </c>
    </row>
    <row r="2988" spans="1:6" outlineLevel="1" x14ac:dyDescent="0.2">
      <c r="A2988" s="26"/>
      <c r="B2988" s="27"/>
      <c r="C2988" s="28" t="s">
        <v>917</v>
      </c>
      <c r="D2988" s="28"/>
      <c r="E2988" s="28"/>
      <c r="F2988" s="29">
        <v>7411.53</v>
      </c>
    </row>
    <row r="2989" spans="1:6" ht="22.5" customHeight="1" outlineLevel="1" x14ac:dyDescent="0.2">
      <c r="A2989" s="21">
        <v>177</v>
      </c>
      <c r="B2989" s="22" t="s">
        <v>1377</v>
      </c>
      <c r="C2989" s="23" t="s">
        <v>2058</v>
      </c>
      <c r="D2989" s="31">
        <v>3</v>
      </c>
      <c r="E2989" s="25">
        <v>460.71</v>
      </c>
      <c r="F2989" s="25">
        <v>11596.14</v>
      </c>
    </row>
    <row r="2990" spans="1:6" ht="11.25" customHeight="1" outlineLevel="1" x14ac:dyDescent="0.2">
      <c r="A2990" s="435" t="s">
        <v>1007</v>
      </c>
      <c r="B2990" s="436"/>
      <c r="C2990" s="436"/>
      <c r="D2990" s="436"/>
      <c r="E2990" s="437"/>
      <c r="F2990" s="36">
        <v>752537.74</v>
      </c>
    </row>
    <row r="2991" spans="1:6" outlineLevel="1" x14ac:dyDescent="0.2">
      <c r="A2991" s="435" t="s">
        <v>1008</v>
      </c>
      <c r="B2991" s="436"/>
      <c r="C2991" s="436"/>
      <c r="D2991" s="436"/>
      <c r="E2991" s="437"/>
      <c r="F2991" s="36">
        <v>76699.44</v>
      </c>
    </row>
    <row r="2992" spans="1:6" outlineLevel="1" x14ac:dyDescent="0.2">
      <c r="A2992" s="435" t="s">
        <v>1009</v>
      </c>
      <c r="B2992" s="436"/>
      <c r="C2992" s="436"/>
      <c r="D2992" s="436"/>
      <c r="E2992" s="437"/>
      <c r="F2992" s="36">
        <v>47812.45</v>
      </c>
    </row>
    <row r="2993" spans="1:6" ht="11.25" customHeight="1" outlineLevel="1" x14ac:dyDescent="0.2">
      <c r="A2993" s="435" t="s">
        <v>2059</v>
      </c>
      <c r="B2993" s="436"/>
      <c r="C2993" s="436"/>
      <c r="D2993" s="436"/>
      <c r="E2993" s="437"/>
      <c r="F2993" s="36">
        <v>877049.63</v>
      </c>
    </row>
    <row r="2994" spans="1:6" ht="12.75" customHeight="1" outlineLevel="1" x14ac:dyDescent="0.2">
      <c r="A2994" s="432" t="s">
        <v>2060</v>
      </c>
      <c r="B2994" s="433"/>
      <c r="C2994" s="433"/>
      <c r="D2994" s="433"/>
      <c r="E2994" s="433"/>
      <c r="F2994" s="434"/>
    </row>
    <row r="2995" spans="1:6" ht="33.75" customHeight="1" outlineLevel="1" x14ac:dyDescent="0.2">
      <c r="A2995" s="21">
        <v>178</v>
      </c>
      <c r="B2995" s="22" t="s">
        <v>2061</v>
      </c>
      <c r="C2995" s="23" t="s">
        <v>2062</v>
      </c>
      <c r="D2995" s="31">
        <v>3</v>
      </c>
      <c r="E2995" s="25">
        <v>270.74</v>
      </c>
      <c r="F2995" s="25">
        <v>22493.67</v>
      </c>
    </row>
    <row r="2996" spans="1:6" outlineLevel="1" x14ac:dyDescent="0.2">
      <c r="A2996" s="26"/>
      <c r="B2996" s="27"/>
      <c r="C2996" s="28" t="s">
        <v>2063</v>
      </c>
      <c r="D2996" s="28"/>
      <c r="E2996" s="28"/>
      <c r="F2996" s="29">
        <v>20037.849999999999</v>
      </c>
    </row>
    <row r="2997" spans="1:6" outlineLevel="1" x14ac:dyDescent="0.2">
      <c r="A2997" s="26"/>
      <c r="B2997" s="27"/>
      <c r="C2997" s="28" t="s">
        <v>2064</v>
      </c>
      <c r="D2997" s="28"/>
      <c r="E2997" s="28"/>
      <c r="F2997" s="29">
        <v>11477.99</v>
      </c>
    </row>
    <row r="2998" spans="1:6" outlineLevel="1" x14ac:dyDescent="0.2">
      <c r="A2998" s="26"/>
      <c r="B2998" s="27"/>
      <c r="C2998" s="28" t="s">
        <v>917</v>
      </c>
      <c r="D2998" s="28"/>
      <c r="E2998" s="28"/>
      <c r="F2998" s="29">
        <v>54009.51</v>
      </c>
    </row>
    <row r="2999" spans="1:6" ht="22.5" customHeight="1" outlineLevel="1" x14ac:dyDescent="0.2">
      <c r="A2999" s="21">
        <v>179</v>
      </c>
      <c r="B2999" s="22" t="s">
        <v>1317</v>
      </c>
      <c r="C2999" s="23" t="s">
        <v>1318</v>
      </c>
      <c r="D2999" s="32">
        <v>1.2</v>
      </c>
      <c r="E2999" s="25">
        <v>1752.6</v>
      </c>
      <c r="F2999" s="25">
        <v>17645.18</v>
      </c>
    </row>
    <row r="3000" spans="1:6" ht="22.5" customHeight="1" outlineLevel="1" x14ac:dyDescent="0.2">
      <c r="A3000" s="21">
        <v>180</v>
      </c>
      <c r="B3000" s="22" t="s">
        <v>1319</v>
      </c>
      <c r="C3000" s="23" t="s">
        <v>1320</v>
      </c>
      <c r="D3000" s="33">
        <v>1.9400000000000001E-2</v>
      </c>
      <c r="E3000" s="25">
        <v>675.4</v>
      </c>
      <c r="F3000" s="25">
        <v>556.26</v>
      </c>
    </row>
    <row r="3001" spans="1:6" outlineLevel="1" x14ac:dyDescent="0.2">
      <c r="A3001" s="26"/>
      <c r="B3001" s="27"/>
      <c r="C3001" s="28" t="s">
        <v>2065</v>
      </c>
      <c r="D3001" s="28"/>
      <c r="E3001" s="28"/>
      <c r="F3001" s="29">
        <v>605.42999999999995</v>
      </c>
    </row>
    <row r="3002" spans="1:6" outlineLevel="1" x14ac:dyDescent="0.2">
      <c r="A3002" s="26"/>
      <c r="B3002" s="27"/>
      <c r="C3002" s="28" t="s">
        <v>2066</v>
      </c>
      <c r="D3002" s="28"/>
      <c r="E3002" s="28"/>
      <c r="F3002" s="29">
        <v>379.77</v>
      </c>
    </row>
    <row r="3003" spans="1:6" outlineLevel="1" x14ac:dyDescent="0.2">
      <c r="A3003" s="26"/>
      <c r="B3003" s="27"/>
      <c r="C3003" s="28" t="s">
        <v>917</v>
      </c>
      <c r="D3003" s="28"/>
      <c r="E3003" s="28"/>
      <c r="F3003" s="29">
        <v>1541.46</v>
      </c>
    </row>
    <row r="3004" spans="1:6" ht="33.75" customHeight="1" outlineLevel="1" x14ac:dyDescent="0.2">
      <c r="A3004" s="21">
        <v>181</v>
      </c>
      <c r="B3004" s="22" t="s">
        <v>944</v>
      </c>
      <c r="C3004" s="23" t="s">
        <v>1544</v>
      </c>
      <c r="D3004" s="33">
        <v>1.9400000000000001E-2</v>
      </c>
      <c r="E3004" s="25">
        <v>8817.17</v>
      </c>
      <c r="F3004" s="25">
        <v>3328.69</v>
      </c>
    </row>
    <row r="3005" spans="1:6" ht="22.5" customHeight="1" outlineLevel="1" x14ac:dyDescent="0.2">
      <c r="A3005" s="21">
        <v>182</v>
      </c>
      <c r="B3005" s="22" t="s">
        <v>1311</v>
      </c>
      <c r="C3005" s="23" t="s">
        <v>1312</v>
      </c>
      <c r="D3005" s="24">
        <v>26.875</v>
      </c>
      <c r="E3005" s="25">
        <v>105.51</v>
      </c>
      <c r="F3005" s="25">
        <v>81492.55</v>
      </c>
    </row>
    <row r="3006" spans="1:6" outlineLevel="1" x14ac:dyDescent="0.2">
      <c r="A3006" s="26"/>
      <c r="B3006" s="27"/>
      <c r="C3006" s="28" t="s">
        <v>2067</v>
      </c>
      <c r="D3006" s="28"/>
      <c r="E3006" s="28"/>
      <c r="F3006" s="29">
        <v>80414.97</v>
      </c>
    </row>
    <row r="3007" spans="1:6" outlineLevel="1" x14ac:dyDescent="0.2">
      <c r="A3007" s="26"/>
      <c r="B3007" s="27"/>
      <c r="C3007" s="28" t="s">
        <v>2068</v>
      </c>
      <c r="D3007" s="28"/>
      <c r="E3007" s="28"/>
      <c r="F3007" s="29">
        <v>50442.12</v>
      </c>
    </row>
    <row r="3008" spans="1:6" outlineLevel="1" x14ac:dyDescent="0.2">
      <c r="A3008" s="26"/>
      <c r="B3008" s="27"/>
      <c r="C3008" s="28" t="s">
        <v>917</v>
      </c>
      <c r="D3008" s="28"/>
      <c r="E3008" s="28"/>
      <c r="F3008" s="29">
        <v>212349.64</v>
      </c>
    </row>
    <row r="3009" spans="1:6" ht="22.5" customHeight="1" outlineLevel="1" x14ac:dyDescent="0.2">
      <c r="A3009" s="21">
        <v>183</v>
      </c>
      <c r="B3009" s="22" t="s">
        <v>1315</v>
      </c>
      <c r="C3009" s="23" t="s">
        <v>1316</v>
      </c>
      <c r="D3009" s="30">
        <v>6.45</v>
      </c>
      <c r="E3009" s="25">
        <v>485.9</v>
      </c>
      <c r="F3009" s="25">
        <v>26670.81</v>
      </c>
    </row>
    <row r="3010" spans="1:6" ht="22.5" customHeight="1" outlineLevel="1" x14ac:dyDescent="0.2">
      <c r="A3010" s="21">
        <v>184</v>
      </c>
      <c r="B3010" s="22" t="s">
        <v>1317</v>
      </c>
      <c r="C3010" s="23" t="s">
        <v>1318</v>
      </c>
      <c r="D3010" s="33">
        <v>10.2125</v>
      </c>
      <c r="E3010" s="25">
        <v>1752.6</v>
      </c>
      <c r="F3010" s="25">
        <v>150167.81</v>
      </c>
    </row>
    <row r="3011" spans="1:6" ht="22.5" customHeight="1" outlineLevel="1" x14ac:dyDescent="0.2">
      <c r="A3011" s="21">
        <v>185</v>
      </c>
      <c r="B3011" s="22" t="s">
        <v>1319</v>
      </c>
      <c r="C3011" s="23" t="s">
        <v>1320</v>
      </c>
      <c r="D3011" s="33">
        <v>0.17419999999999999</v>
      </c>
      <c r="E3011" s="25">
        <v>675.4</v>
      </c>
      <c r="F3011" s="25">
        <v>4994.9399999999996</v>
      </c>
    </row>
    <row r="3012" spans="1:6" outlineLevel="1" x14ac:dyDescent="0.2">
      <c r="A3012" s="26"/>
      <c r="B3012" s="27"/>
      <c r="C3012" s="28" t="s">
        <v>2069</v>
      </c>
      <c r="D3012" s="28"/>
      <c r="E3012" s="28"/>
      <c r="F3012" s="29">
        <v>5436.39</v>
      </c>
    </row>
    <row r="3013" spans="1:6" outlineLevel="1" x14ac:dyDescent="0.2">
      <c r="A3013" s="26"/>
      <c r="B3013" s="27"/>
      <c r="C3013" s="28" t="s">
        <v>2070</v>
      </c>
      <c r="D3013" s="28"/>
      <c r="E3013" s="28"/>
      <c r="F3013" s="29">
        <v>3410.1</v>
      </c>
    </row>
    <row r="3014" spans="1:6" outlineLevel="1" x14ac:dyDescent="0.2">
      <c r="A3014" s="26"/>
      <c r="B3014" s="27"/>
      <c r="C3014" s="28" t="s">
        <v>917</v>
      </c>
      <c r="D3014" s="28"/>
      <c r="E3014" s="28"/>
      <c r="F3014" s="29">
        <v>13841.43</v>
      </c>
    </row>
    <row r="3015" spans="1:6" ht="33.75" customHeight="1" outlineLevel="1" x14ac:dyDescent="0.2">
      <c r="A3015" s="21">
        <v>186</v>
      </c>
      <c r="B3015" s="22" t="s">
        <v>944</v>
      </c>
      <c r="C3015" s="23" t="s">
        <v>1544</v>
      </c>
      <c r="D3015" s="33">
        <v>0.17419999999999999</v>
      </c>
      <c r="E3015" s="25">
        <v>8817.17</v>
      </c>
      <c r="F3015" s="25">
        <v>29889.61</v>
      </c>
    </row>
    <row r="3016" spans="1:6" ht="33.75" customHeight="1" outlineLevel="1" x14ac:dyDescent="0.2">
      <c r="A3016" s="21">
        <v>187</v>
      </c>
      <c r="B3016" s="22" t="s">
        <v>2071</v>
      </c>
      <c r="C3016" s="23" t="s">
        <v>2072</v>
      </c>
      <c r="D3016" s="24">
        <v>0.57199999999999995</v>
      </c>
      <c r="E3016" s="25">
        <v>3050.77</v>
      </c>
      <c r="F3016" s="25">
        <v>56456.26</v>
      </c>
    </row>
    <row r="3017" spans="1:6" outlineLevel="1" x14ac:dyDescent="0.2">
      <c r="A3017" s="26"/>
      <c r="B3017" s="27"/>
      <c r="C3017" s="28" t="s">
        <v>2073</v>
      </c>
      <c r="D3017" s="28"/>
      <c r="E3017" s="28"/>
      <c r="F3017" s="29">
        <v>50300.87</v>
      </c>
    </row>
    <row r="3018" spans="1:6" outlineLevel="1" x14ac:dyDescent="0.2">
      <c r="A3018" s="26"/>
      <c r="B3018" s="27"/>
      <c r="C3018" s="28" t="s">
        <v>2074</v>
      </c>
      <c r="D3018" s="28"/>
      <c r="E3018" s="28"/>
      <c r="F3018" s="29">
        <v>31552.36</v>
      </c>
    </row>
    <row r="3019" spans="1:6" outlineLevel="1" x14ac:dyDescent="0.2">
      <c r="A3019" s="26"/>
      <c r="B3019" s="27"/>
      <c r="C3019" s="28" t="s">
        <v>917</v>
      </c>
      <c r="D3019" s="28"/>
      <c r="E3019" s="28"/>
      <c r="F3019" s="29">
        <v>138309.49</v>
      </c>
    </row>
    <row r="3020" spans="1:6" ht="22.5" customHeight="1" outlineLevel="1" x14ac:dyDescent="0.2">
      <c r="A3020" s="21">
        <v>188</v>
      </c>
      <c r="B3020" s="22" t="s">
        <v>1315</v>
      </c>
      <c r="C3020" s="23" t="s">
        <v>1316</v>
      </c>
      <c r="D3020" s="33">
        <v>1.3156000000000001</v>
      </c>
      <c r="E3020" s="25">
        <v>485.9</v>
      </c>
      <c r="F3020" s="25">
        <v>5440.02</v>
      </c>
    </row>
    <row r="3021" spans="1:6" ht="22.5" customHeight="1" outlineLevel="1" x14ac:dyDescent="0.2">
      <c r="A3021" s="21">
        <v>189</v>
      </c>
      <c r="B3021" s="22" t="s">
        <v>1317</v>
      </c>
      <c r="C3021" s="23" t="s">
        <v>1318</v>
      </c>
      <c r="D3021" s="30">
        <v>2.86</v>
      </c>
      <c r="E3021" s="25">
        <v>1752.6</v>
      </c>
      <c r="F3021" s="25">
        <v>42054.34</v>
      </c>
    </row>
    <row r="3022" spans="1:6" ht="22.5" customHeight="1" outlineLevel="1" x14ac:dyDescent="0.2">
      <c r="A3022" s="21">
        <v>190</v>
      </c>
      <c r="B3022" s="22" t="s">
        <v>1311</v>
      </c>
      <c r="C3022" s="23" t="s">
        <v>1312</v>
      </c>
      <c r="D3022" s="24">
        <v>0.45600000000000002</v>
      </c>
      <c r="E3022" s="25">
        <v>105.51</v>
      </c>
      <c r="F3022" s="25">
        <v>1382.72</v>
      </c>
    </row>
    <row r="3023" spans="1:6" outlineLevel="1" x14ac:dyDescent="0.2">
      <c r="A3023" s="26"/>
      <c r="B3023" s="27"/>
      <c r="C3023" s="28" t="s">
        <v>2075</v>
      </c>
      <c r="D3023" s="28"/>
      <c r="E3023" s="28"/>
      <c r="F3023" s="29">
        <v>1364.44</v>
      </c>
    </row>
    <row r="3024" spans="1:6" outlineLevel="1" x14ac:dyDescent="0.2">
      <c r="A3024" s="26"/>
      <c r="B3024" s="27"/>
      <c r="C3024" s="28" t="s">
        <v>2076</v>
      </c>
      <c r="D3024" s="28"/>
      <c r="E3024" s="28"/>
      <c r="F3024" s="29">
        <v>855.88</v>
      </c>
    </row>
    <row r="3025" spans="1:6" outlineLevel="1" x14ac:dyDescent="0.2">
      <c r="A3025" s="26"/>
      <c r="B3025" s="27"/>
      <c r="C3025" s="28" t="s">
        <v>917</v>
      </c>
      <c r="D3025" s="28"/>
      <c r="E3025" s="28"/>
      <c r="F3025" s="29">
        <v>3603.04</v>
      </c>
    </row>
    <row r="3026" spans="1:6" ht="22.5" customHeight="1" outlineLevel="1" x14ac:dyDescent="0.2">
      <c r="A3026" s="21">
        <v>191</v>
      </c>
      <c r="B3026" s="22" t="s">
        <v>1315</v>
      </c>
      <c r="C3026" s="23" t="s">
        <v>1316</v>
      </c>
      <c r="D3026" s="24">
        <v>0.109</v>
      </c>
      <c r="E3026" s="25">
        <v>485.9</v>
      </c>
      <c r="F3026" s="25">
        <v>450.72</v>
      </c>
    </row>
    <row r="3027" spans="1:6" ht="22.5" customHeight="1" outlineLevel="1" x14ac:dyDescent="0.2">
      <c r="A3027" s="21">
        <v>192</v>
      </c>
      <c r="B3027" s="22" t="s">
        <v>1317</v>
      </c>
      <c r="C3027" s="23" t="s">
        <v>1318</v>
      </c>
      <c r="D3027" s="35">
        <v>0.17327999999999999</v>
      </c>
      <c r="E3027" s="25">
        <v>1752.6</v>
      </c>
      <c r="F3027" s="25">
        <v>2547.96</v>
      </c>
    </row>
    <row r="3028" spans="1:6" ht="22.5" customHeight="1" outlineLevel="1" x14ac:dyDescent="0.2">
      <c r="A3028" s="21">
        <v>193</v>
      </c>
      <c r="B3028" s="22" t="s">
        <v>1319</v>
      </c>
      <c r="C3028" s="23" t="s">
        <v>1320</v>
      </c>
      <c r="D3028" s="24">
        <v>3.0000000000000001E-3</v>
      </c>
      <c r="E3028" s="25">
        <v>675.4</v>
      </c>
      <c r="F3028" s="25">
        <v>86.02</v>
      </c>
    </row>
    <row r="3029" spans="1:6" outlineLevel="1" x14ac:dyDescent="0.2">
      <c r="A3029" s="26"/>
      <c r="B3029" s="27"/>
      <c r="C3029" s="28" t="s">
        <v>2077</v>
      </c>
      <c r="D3029" s="28"/>
      <c r="E3029" s="28"/>
      <c r="F3029" s="29">
        <v>93.62</v>
      </c>
    </row>
    <row r="3030" spans="1:6" outlineLevel="1" x14ac:dyDescent="0.2">
      <c r="A3030" s="26"/>
      <c r="B3030" s="27"/>
      <c r="C3030" s="28" t="s">
        <v>2078</v>
      </c>
      <c r="D3030" s="28"/>
      <c r="E3030" s="28"/>
      <c r="F3030" s="29">
        <v>58.73</v>
      </c>
    </row>
    <row r="3031" spans="1:6" outlineLevel="1" x14ac:dyDescent="0.2">
      <c r="A3031" s="26"/>
      <c r="B3031" s="27"/>
      <c r="C3031" s="28" t="s">
        <v>917</v>
      </c>
      <c r="D3031" s="28"/>
      <c r="E3031" s="28"/>
      <c r="F3031" s="29">
        <v>238.37</v>
      </c>
    </row>
    <row r="3032" spans="1:6" ht="33.75" customHeight="1" outlineLevel="1" x14ac:dyDescent="0.2">
      <c r="A3032" s="21">
        <v>194</v>
      </c>
      <c r="B3032" s="22" t="s">
        <v>944</v>
      </c>
      <c r="C3032" s="23" t="s">
        <v>1544</v>
      </c>
      <c r="D3032" s="24">
        <v>3.0000000000000001E-3</v>
      </c>
      <c r="E3032" s="25">
        <v>8817.17</v>
      </c>
      <c r="F3032" s="25">
        <v>514.75</v>
      </c>
    </row>
    <row r="3033" spans="1:6" ht="33.75" customHeight="1" outlineLevel="1" x14ac:dyDescent="0.2">
      <c r="A3033" s="21">
        <v>195</v>
      </c>
      <c r="B3033" s="22" t="s">
        <v>2079</v>
      </c>
      <c r="C3033" s="23" t="s">
        <v>2080</v>
      </c>
      <c r="D3033" s="32">
        <v>1.1000000000000001</v>
      </c>
      <c r="E3033" s="25">
        <v>76.86</v>
      </c>
      <c r="F3033" s="25">
        <v>3428.57</v>
      </c>
    </row>
    <row r="3034" spans="1:6" outlineLevel="1" x14ac:dyDescent="0.2">
      <c r="A3034" s="26"/>
      <c r="B3034" s="27"/>
      <c r="C3034" s="28" t="s">
        <v>2081</v>
      </c>
      <c r="D3034" s="28"/>
      <c r="E3034" s="28"/>
      <c r="F3034" s="29">
        <v>3497.5</v>
      </c>
    </row>
    <row r="3035" spans="1:6" outlineLevel="1" x14ac:dyDescent="0.2">
      <c r="A3035" s="26"/>
      <c r="B3035" s="27"/>
      <c r="C3035" s="28" t="s">
        <v>2082</v>
      </c>
      <c r="D3035" s="28"/>
      <c r="E3035" s="28"/>
      <c r="F3035" s="29">
        <v>2003.42</v>
      </c>
    </row>
    <row r="3036" spans="1:6" outlineLevel="1" x14ac:dyDescent="0.2">
      <c r="A3036" s="26"/>
      <c r="B3036" s="27"/>
      <c r="C3036" s="28" t="s">
        <v>917</v>
      </c>
      <c r="D3036" s="28"/>
      <c r="E3036" s="28"/>
      <c r="F3036" s="29">
        <v>8929.49</v>
      </c>
    </row>
    <row r="3037" spans="1:6" ht="22.5" customHeight="1" outlineLevel="1" x14ac:dyDescent="0.2">
      <c r="A3037" s="21">
        <v>196</v>
      </c>
      <c r="B3037" s="22" t="s">
        <v>2083</v>
      </c>
      <c r="C3037" s="23" t="s">
        <v>2084</v>
      </c>
      <c r="D3037" s="33">
        <v>2.1100000000000001E-2</v>
      </c>
      <c r="E3037" s="25">
        <v>7418.82</v>
      </c>
      <c r="F3037" s="25">
        <v>1324.3</v>
      </c>
    </row>
    <row r="3038" spans="1:6" ht="12" customHeight="1" outlineLevel="1" x14ac:dyDescent="0.2">
      <c r="A3038" s="443" t="s">
        <v>2085</v>
      </c>
      <c r="B3038" s="444"/>
      <c r="C3038" s="444"/>
      <c r="D3038" s="444"/>
      <c r="E3038" s="444"/>
      <c r="F3038" s="445"/>
    </row>
    <row r="3039" spans="1:6" ht="45" customHeight="1" outlineLevel="1" x14ac:dyDescent="0.2">
      <c r="A3039" s="21">
        <v>197</v>
      </c>
      <c r="B3039" s="22" t="s">
        <v>2086</v>
      </c>
      <c r="C3039" s="23" t="s">
        <v>2087</v>
      </c>
      <c r="D3039" s="24">
        <v>6.3570000000000002</v>
      </c>
      <c r="E3039" s="25">
        <v>8248.32</v>
      </c>
      <c r="F3039" s="25">
        <v>1156192.57</v>
      </c>
    </row>
    <row r="3040" spans="1:6" outlineLevel="1" x14ac:dyDescent="0.2">
      <c r="A3040" s="26"/>
      <c r="B3040" s="27"/>
      <c r="C3040" s="28" t="s">
        <v>2088</v>
      </c>
      <c r="D3040" s="28"/>
      <c r="E3040" s="28"/>
      <c r="F3040" s="29">
        <v>567371.25</v>
      </c>
    </row>
    <row r="3041" spans="1:6" outlineLevel="1" x14ac:dyDescent="0.2">
      <c r="A3041" s="26"/>
      <c r="B3041" s="27"/>
      <c r="C3041" s="28" t="s">
        <v>2089</v>
      </c>
      <c r="D3041" s="28"/>
      <c r="E3041" s="28"/>
      <c r="F3041" s="29">
        <v>288939.06</v>
      </c>
    </row>
    <row r="3042" spans="1:6" outlineLevel="1" x14ac:dyDescent="0.2">
      <c r="A3042" s="26"/>
      <c r="B3042" s="27"/>
      <c r="C3042" s="28" t="s">
        <v>917</v>
      </c>
      <c r="D3042" s="28"/>
      <c r="E3042" s="28"/>
      <c r="F3042" s="29">
        <v>2012502.88</v>
      </c>
    </row>
    <row r="3043" spans="1:6" ht="22.5" customHeight="1" outlineLevel="1" x14ac:dyDescent="0.2">
      <c r="A3043" s="21">
        <v>198</v>
      </c>
      <c r="B3043" s="22" t="s">
        <v>2090</v>
      </c>
      <c r="C3043" s="23" t="s">
        <v>2091</v>
      </c>
      <c r="D3043" s="32">
        <v>2619.1</v>
      </c>
      <c r="E3043" s="25">
        <v>189.55</v>
      </c>
      <c r="F3043" s="25">
        <v>1648215.34</v>
      </c>
    </row>
    <row r="3044" spans="1:6" ht="22.5" customHeight="1" outlineLevel="1" x14ac:dyDescent="0.2">
      <c r="A3044" s="21">
        <v>199</v>
      </c>
      <c r="B3044" s="22" t="s">
        <v>2092</v>
      </c>
      <c r="C3044" s="23" t="s">
        <v>2093</v>
      </c>
      <c r="D3044" s="32">
        <v>32.700000000000003</v>
      </c>
      <c r="E3044" s="25">
        <v>398.59</v>
      </c>
      <c r="F3044" s="25">
        <v>183647.55</v>
      </c>
    </row>
    <row r="3045" spans="1:6" ht="45" customHeight="1" outlineLevel="1" x14ac:dyDescent="0.2">
      <c r="A3045" s="21">
        <v>200</v>
      </c>
      <c r="B3045" s="22" t="s">
        <v>2094</v>
      </c>
      <c r="C3045" s="23" t="s">
        <v>2095</v>
      </c>
      <c r="D3045" s="32">
        <v>0.5</v>
      </c>
      <c r="E3045" s="25">
        <v>5282.46</v>
      </c>
      <c r="F3045" s="25">
        <v>65080.05</v>
      </c>
    </row>
    <row r="3046" spans="1:6" outlineLevel="1" x14ac:dyDescent="0.2">
      <c r="A3046" s="26"/>
      <c r="B3046" s="27"/>
      <c r="C3046" s="28" t="s">
        <v>2096</v>
      </c>
      <c r="D3046" s="28"/>
      <c r="E3046" s="28"/>
      <c r="F3046" s="29">
        <v>25655.49</v>
      </c>
    </row>
    <row r="3047" spans="1:6" outlineLevel="1" x14ac:dyDescent="0.2">
      <c r="A3047" s="26"/>
      <c r="B3047" s="27"/>
      <c r="C3047" s="28" t="s">
        <v>2097</v>
      </c>
      <c r="D3047" s="28"/>
      <c r="E3047" s="28"/>
      <c r="F3047" s="29">
        <v>13065.29</v>
      </c>
    </row>
    <row r="3048" spans="1:6" outlineLevel="1" x14ac:dyDescent="0.2">
      <c r="A3048" s="26"/>
      <c r="B3048" s="27"/>
      <c r="C3048" s="28" t="s">
        <v>917</v>
      </c>
      <c r="D3048" s="28"/>
      <c r="E3048" s="28"/>
      <c r="F3048" s="29">
        <v>103800.83</v>
      </c>
    </row>
    <row r="3049" spans="1:6" ht="45" customHeight="1" outlineLevel="1" x14ac:dyDescent="0.2">
      <c r="A3049" s="21">
        <v>201</v>
      </c>
      <c r="B3049" s="22" t="s">
        <v>2098</v>
      </c>
      <c r="C3049" s="23" t="s">
        <v>2099</v>
      </c>
      <c r="D3049" s="32">
        <v>-35.5</v>
      </c>
      <c r="E3049" s="25">
        <v>6.16</v>
      </c>
      <c r="F3049" s="25">
        <v>-6079.3</v>
      </c>
    </row>
    <row r="3050" spans="1:6" ht="33.75" customHeight="1" outlineLevel="1" x14ac:dyDescent="0.2">
      <c r="A3050" s="21">
        <v>202</v>
      </c>
      <c r="B3050" s="22" t="s">
        <v>2100</v>
      </c>
      <c r="C3050" s="23" t="s">
        <v>2101</v>
      </c>
      <c r="D3050" s="31">
        <v>-101</v>
      </c>
      <c r="E3050" s="25">
        <v>6.86</v>
      </c>
      <c r="F3050" s="25">
        <v>-24243.17</v>
      </c>
    </row>
    <row r="3051" spans="1:6" ht="45" customHeight="1" outlineLevel="1" x14ac:dyDescent="0.2">
      <c r="A3051" s="21">
        <v>203</v>
      </c>
      <c r="B3051" s="22" t="s">
        <v>2102</v>
      </c>
      <c r="C3051" s="23" t="s">
        <v>2103</v>
      </c>
      <c r="D3051" s="32">
        <v>35.5</v>
      </c>
      <c r="E3051" s="25">
        <v>6.91</v>
      </c>
      <c r="F3051" s="25">
        <v>7182.53</v>
      </c>
    </row>
    <row r="3052" spans="1:6" ht="33.75" customHeight="1" outlineLevel="1" x14ac:dyDescent="0.2">
      <c r="A3052" s="21">
        <v>204</v>
      </c>
      <c r="B3052" s="22" t="s">
        <v>2104</v>
      </c>
      <c r="C3052" s="23" t="s">
        <v>2105</v>
      </c>
      <c r="D3052" s="31">
        <v>101</v>
      </c>
      <c r="E3052" s="25">
        <v>8.06</v>
      </c>
      <c r="F3052" s="25">
        <v>30608.66</v>
      </c>
    </row>
    <row r="3053" spans="1:6" ht="22.5" customHeight="1" outlineLevel="1" x14ac:dyDescent="0.2">
      <c r="A3053" s="21">
        <v>205</v>
      </c>
      <c r="B3053" s="22" t="s">
        <v>2106</v>
      </c>
      <c r="C3053" s="23" t="s">
        <v>2107</v>
      </c>
      <c r="D3053" s="31">
        <v>103</v>
      </c>
      <c r="E3053" s="25">
        <v>20.38</v>
      </c>
      <c r="F3053" s="25">
        <v>19731.919999999998</v>
      </c>
    </row>
    <row r="3054" spans="1:6" ht="12" customHeight="1" outlineLevel="1" x14ac:dyDescent="0.2">
      <c r="A3054" s="443" t="s">
        <v>2108</v>
      </c>
      <c r="B3054" s="444"/>
      <c r="C3054" s="444"/>
      <c r="D3054" s="444"/>
      <c r="E3054" s="444"/>
      <c r="F3054" s="445"/>
    </row>
    <row r="3055" spans="1:6" ht="33.75" customHeight="1" outlineLevel="1" x14ac:dyDescent="0.2">
      <c r="A3055" s="21">
        <v>206</v>
      </c>
      <c r="B3055" s="22" t="s">
        <v>2109</v>
      </c>
      <c r="C3055" s="23" t="s">
        <v>2110</v>
      </c>
      <c r="D3055" s="33">
        <v>1.2558</v>
      </c>
      <c r="E3055" s="25">
        <v>5275.74</v>
      </c>
      <c r="F3055" s="25">
        <v>248086.03</v>
      </c>
    </row>
    <row r="3056" spans="1:6" outlineLevel="1" x14ac:dyDescent="0.2">
      <c r="A3056" s="26"/>
      <c r="B3056" s="27"/>
      <c r="C3056" s="28" t="s">
        <v>2111</v>
      </c>
      <c r="D3056" s="28"/>
      <c r="E3056" s="28"/>
      <c r="F3056" s="29">
        <v>221049.21</v>
      </c>
    </row>
    <row r="3057" spans="1:6" outlineLevel="1" x14ac:dyDescent="0.2">
      <c r="A3057" s="26"/>
      <c r="B3057" s="27"/>
      <c r="C3057" s="28" t="s">
        <v>2112</v>
      </c>
      <c r="D3057" s="28"/>
      <c r="E3057" s="28"/>
      <c r="F3057" s="29">
        <v>147366.14000000001</v>
      </c>
    </row>
    <row r="3058" spans="1:6" outlineLevel="1" x14ac:dyDescent="0.2">
      <c r="A3058" s="26"/>
      <c r="B3058" s="27"/>
      <c r="C3058" s="28" t="s">
        <v>917</v>
      </c>
      <c r="D3058" s="28"/>
      <c r="E3058" s="28"/>
      <c r="F3058" s="29">
        <v>616501.38</v>
      </c>
    </row>
    <row r="3059" spans="1:6" ht="123.75" customHeight="1" outlineLevel="1" x14ac:dyDescent="0.2">
      <c r="A3059" s="21">
        <v>207</v>
      </c>
      <c r="B3059" s="22" t="s">
        <v>1377</v>
      </c>
      <c r="C3059" s="23" t="s">
        <v>2113</v>
      </c>
      <c r="D3059" s="31">
        <v>2</v>
      </c>
      <c r="E3059" s="25">
        <v>42414.98</v>
      </c>
      <c r="F3059" s="25">
        <v>711723.42</v>
      </c>
    </row>
    <row r="3060" spans="1:6" ht="78.75" customHeight="1" outlineLevel="1" x14ac:dyDescent="0.2">
      <c r="A3060" s="21">
        <v>208</v>
      </c>
      <c r="B3060" s="22" t="s">
        <v>1377</v>
      </c>
      <c r="C3060" s="23" t="s">
        <v>2114</v>
      </c>
      <c r="D3060" s="31">
        <v>1</v>
      </c>
      <c r="E3060" s="25">
        <v>61734.05</v>
      </c>
      <c r="F3060" s="25">
        <v>517948.7</v>
      </c>
    </row>
    <row r="3061" spans="1:6" ht="123.75" customHeight="1" outlineLevel="1" x14ac:dyDescent="0.2">
      <c r="A3061" s="21">
        <v>209</v>
      </c>
      <c r="B3061" s="22" t="s">
        <v>1377</v>
      </c>
      <c r="C3061" s="23" t="s">
        <v>2115</v>
      </c>
      <c r="D3061" s="31">
        <v>4</v>
      </c>
      <c r="E3061" s="25">
        <v>65995.429999999993</v>
      </c>
      <c r="F3061" s="25">
        <v>2214806.58</v>
      </c>
    </row>
    <row r="3062" spans="1:6" ht="123.75" customHeight="1" outlineLevel="1" x14ac:dyDescent="0.2">
      <c r="A3062" s="21">
        <v>210</v>
      </c>
      <c r="B3062" s="22" t="s">
        <v>1377</v>
      </c>
      <c r="C3062" s="23" t="s">
        <v>2116</v>
      </c>
      <c r="D3062" s="31">
        <v>1</v>
      </c>
      <c r="E3062" s="25">
        <v>63933.07</v>
      </c>
      <c r="F3062" s="25">
        <v>536398.43000000005</v>
      </c>
    </row>
    <row r="3063" spans="1:6" ht="78.75" customHeight="1" outlineLevel="1" x14ac:dyDescent="0.2">
      <c r="A3063" s="21">
        <v>211</v>
      </c>
      <c r="B3063" s="22" t="s">
        <v>1377</v>
      </c>
      <c r="C3063" s="23" t="s">
        <v>2117</v>
      </c>
      <c r="D3063" s="31">
        <v>1</v>
      </c>
      <c r="E3063" s="25">
        <v>74853.62</v>
      </c>
      <c r="F3063" s="25">
        <v>628021.89</v>
      </c>
    </row>
    <row r="3064" spans="1:6" ht="11.4" outlineLevel="1" x14ac:dyDescent="0.2">
      <c r="A3064" s="443" t="s">
        <v>2118</v>
      </c>
      <c r="B3064" s="444"/>
      <c r="C3064" s="444"/>
      <c r="D3064" s="444"/>
      <c r="E3064" s="444"/>
      <c r="F3064" s="445"/>
    </row>
    <row r="3065" spans="1:6" ht="22.5" customHeight="1" outlineLevel="1" x14ac:dyDescent="0.2">
      <c r="A3065" s="21">
        <v>212</v>
      </c>
      <c r="B3065" s="22" t="s">
        <v>1420</v>
      </c>
      <c r="C3065" s="23" t="s">
        <v>2119</v>
      </c>
      <c r="D3065" s="35">
        <v>0.16416</v>
      </c>
      <c r="E3065" s="25">
        <v>1416.03</v>
      </c>
      <c r="F3065" s="25">
        <v>5491.01</v>
      </c>
    </row>
    <row r="3066" spans="1:6" outlineLevel="1" x14ac:dyDescent="0.2">
      <c r="A3066" s="26"/>
      <c r="B3066" s="27"/>
      <c r="C3066" s="28" t="s">
        <v>2120</v>
      </c>
      <c r="D3066" s="28"/>
      <c r="E3066" s="28"/>
      <c r="F3066" s="29">
        <v>3095.87</v>
      </c>
    </row>
    <row r="3067" spans="1:6" outlineLevel="1" x14ac:dyDescent="0.2">
      <c r="A3067" s="26"/>
      <c r="B3067" s="27"/>
      <c r="C3067" s="28" t="s">
        <v>2121</v>
      </c>
      <c r="D3067" s="28"/>
      <c r="E3067" s="28"/>
      <c r="F3067" s="29">
        <v>2063.91</v>
      </c>
    </row>
    <row r="3068" spans="1:6" outlineLevel="1" x14ac:dyDescent="0.2">
      <c r="A3068" s="26"/>
      <c r="B3068" s="27"/>
      <c r="C3068" s="28" t="s">
        <v>917</v>
      </c>
      <c r="D3068" s="28"/>
      <c r="E3068" s="28"/>
      <c r="F3068" s="29">
        <v>10650.79</v>
      </c>
    </row>
    <row r="3069" spans="1:6" ht="22.5" customHeight="1" outlineLevel="1" x14ac:dyDescent="0.2">
      <c r="A3069" s="21">
        <v>213</v>
      </c>
      <c r="B3069" s="22" t="s">
        <v>2122</v>
      </c>
      <c r="C3069" s="23" t="s">
        <v>2123</v>
      </c>
      <c r="D3069" s="33">
        <v>0.16420000000000001</v>
      </c>
      <c r="E3069" s="25">
        <v>6435</v>
      </c>
      <c r="F3069" s="25">
        <v>13398.03</v>
      </c>
    </row>
    <row r="3070" spans="1:6" ht="22.5" customHeight="1" outlineLevel="1" x14ac:dyDescent="0.2">
      <c r="A3070" s="21">
        <v>214</v>
      </c>
      <c r="B3070" s="22" t="s">
        <v>2124</v>
      </c>
      <c r="C3070" s="23" t="s">
        <v>2125</v>
      </c>
      <c r="D3070" s="31">
        <v>6</v>
      </c>
      <c r="E3070" s="25">
        <v>42.49</v>
      </c>
      <c r="F3070" s="25">
        <v>2916.51</v>
      </c>
    </row>
    <row r="3071" spans="1:6" ht="11.4" outlineLevel="1" x14ac:dyDescent="0.2">
      <c r="A3071" s="443" t="s">
        <v>2126</v>
      </c>
      <c r="B3071" s="444"/>
      <c r="C3071" s="444"/>
      <c r="D3071" s="444"/>
      <c r="E3071" s="444"/>
      <c r="F3071" s="445"/>
    </row>
    <row r="3072" spans="1:6" ht="33.75" customHeight="1" outlineLevel="1" x14ac:dyDescent="0.2">
      <c r="A3072" s="21">
        <v>215</v>
      </c>
      <c r="B3072" s="22" t="s">
        <v>1345</v>
      </c>
      <c r="C3072" s="23" t="s">
        <v>1346</v>
      </c>
      <c r="D3072" s="35">
        <v>0.14534</v>
      </c>
      <c r="E3072" s="25">
        <v>3160.06</v>
      </c>
      <c r="F3072" s="25">
        <v>13143.67</v>
      </c>
    </row>
    <row r="3073" spans="1:6" outlineLevel="1" x14ac:dyDescent="0.2">
      <c r="A3073" s="26"/>
      <c r="B3073" s="27"/>
      <c r="C3073" s="28" t="s">
        <v>2127</v>
      </c>
      <c r="D3073" s="28"/>
      <c r="E3073" s="28"/>
      <c r="F3073" s="29">
        <v>10447.84</v>
      </c>
    </row>
    <row r="3074" spans="1:6" outlineLevel="1" x14ac:dyDescent="0.2">
      <c r="A3074" s="26"/>
      <c r="B3074" s="27"/>
      <c r="C3074" s="28" t="s">
        <v>2128</v>
      </c>
      <c r="D3074" s="28"/>
      <c r="E3074" s="28"/>
      <c r="F3074" s="29">
        <v>5905.3</v>
      </c>
    </row>
    <row r="3075" spans="1:6" outlineLevel="1" x14ac:dyDescent="0.2">
      <c r="A3075" s="26"/>
      <c r="B3075" s="27"/>
      <c r="C3075" s="28" t="s">
        <v>917</v>
      </c>
      <c r="D3075" s="28"/>
      <c r="E3075" s="28"/>
      <c r="F3075" s="29">
        <v>29496.81</v>
      </c>
    </row>
    <row r="3076" spans="1:6" ht="33.75" customHeight="1" outlineLevel="1" x14ac:dyDescent="0.2">
      <c r="A3076" s="21">
        <v>216</v>
      </c>
      <c r="B3076" s="22" t="s">
        <v>926</v>
      </c>
      <c r="C3076" s="23" t="s">
        <v>927</v>
      </c>
      <c r="D3076" s="44">
        <v>0.1511536</v>
      </c>
      <c r="E3076" s="25">
        <v>12990.48</v>
      </c>
      <c r="F3076" s="25">
        <v>20499.54</v>
      </c>
    </row>
    <row r="3077" spans="1:6" ht="22.5" customHeight="1" outlineLevel="1" x14ac:dyDescent="0.2">
      <c r="A3077" s="21">
        <v>217</v>
      </c>
      <c r="B3077" s="22" t="s">
        <v>2129</v>
      </c>
      <c r="C3077" s="23" t="s">
        <v>2130</v>
      </c>
      <c r="D3077" s="30">
        <v>0.03</v>
      </c>
      <c r="E3077" s="25">
        <v>1485.22</v>
      </c>
      <c r="F3077" s="25">
        <v>717.18</v>
      </c>
    </row>
    <row r="3078" spans="1:6" outlineLevel="1" x14ac:dyDescent="0.2">
      <c r="A3078" s="26"/>
      <c r="B3078" s="27"/>
      <c r="C3078" s="28" t="s">
        <v>2131</v>
      </c>
      <c r="D3078" s="28"/>
      <c r="E3078" s="28"/>
      <c r="F3078" s="29">
        <v>570.12</v>
      </c>
    </row>
    <row r="3079" spans="1:6" outlineLevel="1" x14ac:dyDescent="0.2">
      <c r="A3079" s="26"/>
      <c r="B3079" s="27"/>
      <c r="C3079" s="28" t="s">
        <v>2132</v>
      </c>
      <c r="D3079" s="28"/>
      <c r="E3079" s="28"/>
      <c r="F3079" s="29">
        <v>393.18</v>
      </c>
    </row>
    <row r="3080" spans="1:6" outlineLevel="1" x14ac:dyDescent="0.2">
      <c r="A3080" s="26"/>
      <c r="B3080" s="27"/>
      <c r="C3080" s="28" t="s">
        <v>917</v>
      </c>
      <c r="D3080" s="28"/>
      <c r="E3080" s="28"/>
      <c r="F3080" s="29">
        <v>1680.48</v>
      </c>
    </row>
    <row r="3081" spans="1:6" ht="33.75" customHeight="1" outlineLevel="1" x14ac:dyDescent="0.2">
      <c r="A3081" s="21">
        <v>218</v>
      </c>
      <c r="B3081" s="22" t="s">
        <v>2133</v>
      </c>
      <c r="C3081" s="23" t="s">
        <v>2134</v>
      </c>
      <c r="D3081" s="31">
        <v>3</v>
      </c>
      <c r="E3081" s="25">
        <v>115.1</v>
      </c>
      <c r="F3081" s="25">
        <v>9744.3700000000008</v>
      </c>
    </row>
    <row r="3082" spans="1:6" ht="22.5" customHeight="1" outlineLevel="1" x14ac:dyDescent="0.2">
      <c r="A3082" s="21">
        <v>219</v>
      </c>
      <c r="B3082" s="22" t="s">
        <v>1351</v>
      </c>
      <c r="C3082" s="23" t="s">
        <v>1352</v>
      </c>
      <c r="D3082" s="24">
        <v>2.4E-2</v>
      </c>
      <c r="E3082" s="25">
        <v>6305.02</v>
      </c>
      <c r="F3082" s="25">
        <v>2409.2199999999998</v>
      </c>
    </row>
    <row r="3083" spans="1:6" outlineLevel="1" x14ac:dyDescent="0.2">
      <c r="A3083" s="26"/>
      <c r="B3083" s="27"/>
      <c r="C3083" s="28" t="s">
        <v>2135</v>
      </c>
      <c r="D3083" s="28"/>
      <c r="E3083" s="28"/>
      <c r="F3083" s="29">
        <v>1611.62</v>
      </c>
    </row>
    <row r="3084" spans="1:6" outlineLevel="1" x14ac:dyDescent="0.2">
      <c r="A3084" s="26"/>
      <c r="B3084" s="27"/>
      <c r="C3084" s="28" t="s">
        <v>2136</v>
      </c>
      <c r="D3084" s="28"/>
      <c r="E3084" s="28"/>
      <c r="F3084" s="29">
        <v>789.69</v>
      </c>
    </row>
    <row r="3085" spans="1:6" outlineLevel="1" x14ac:dyDescent="0.2">
      <c r="A3085" s="26"/>
      <c r="B3085" s="27"/>
      <c r="C3085" s="28" t="s">
        <v>917</v>
      </c>
      <c r="D3085" s="28"/>
      <c r="E3085" s="28"/>
      <c r="F3085" s="29">
        <v>4810.53</v>
      </c>
    </row>
    <row r="3086" spans="1:6" ht="11.25" customHeight="1" outlineLevel="1" x14ac:dyDescent="0.2">
      <c r="A3086" s="435" t="s">
        <v>1007</v>
      </c>
      <c r="B3086" s="436"/>
      <c r="C3086" s="436"/>
      <c r="D3086" s="436"/>
      <c r="E3086" s="437"/>
      <c r="F3086" s="36">
        <v>8456565.9100000001</v>
      </c>
    </row>
    <row r="3087" spans="1:6" outlineLevel="1" x14ac:dyDescent="0.2">
      <c r="A3087" s="435" t="s">
        <v>1008</v>
      </c>
      <c r="B3087" s="436"/>
      <c r="C3087" s="436"/>
      <c r="D3087" s="436"/>
      <c r="E3087" s="437"/>
      <c r="F3087" s="36">
        <v>991552.47</v>
      </c>
    </row>
    <row r="3088" spans="1:6" outlineLevel="1" x14ac:dyDescent="0.2">
      <c r="A3088" s="435" t="s">
        <v>1009</v>
      </c>
      <c r="B3088" s="436"/>
      <c r="C3088" s="436"/>
      <c r="D3088" s="436"/>
      <c r="E3088" s="437"/>
      <c r="F3088" s="36">
        <v>558702.93999999994</v>
      </c>
    </row>
    <row r="3089" spans="1:7" ht="11.25" customHeight="1" outlineLevel="1" x14ac:dyDescent="0.2">
      <c r="A3089" s="435" t="s">
        <v>2137</v>
      </c>
      <c r="B3089" s="436"/>
      <c r="C3089" s="436"/>
      <c r="D3089" s="436"/>
      <c r="E3089" s="437"/>
      <c r="F3089" s="36">
        <v>10006821.32</v>
      </c>
    </row>
    <row r="3090" spans="1:7" ht="12.75" customHeight="1" outlineLevel="1" x14ac:dyDescent="0.2">
      <c r="A3090" s="432" t="s">
        <v>2138</v>
      </c>
      <c r="B3090" s="433"/>
      <c r="C3090" s="433"/>
      <c r="D3090" s="433"/>
      <c r="E3090" s="433"/>
      <c r="F3090" s="434"/>
    </row>
    <row r="3091" spans="1:7" ht="22.5" customHeight="1" outlineLevel="1" x14ac:dyDescent="0.2">
      <c r="A3091" s="21">
        <v>220</v>
      </c>
      <c r="B3091" s="22" t="s">
        <v>1763</v>
      </c>
      <c r="C3091" s="23" t="s">
        <v>1764</v>
      </c>
      <c r="D3091" s="30">
        <v>709.04</v>
      </c>
      <c r="E3091" s="25">
        <v>1.32</v>
      </c>
      <c r="F3091" s="25">
        <v>28391.759999999998</v>
      </c>
    </row>
    <row r="3092" spans="1:7" outlineLevel="1" x14ac:dyDescent="0.2">
      <c r="A3092" s="26"/>
      <c r="B3092" s="27"/>
      <c r="C3092" s="28" t="s">
        <v>2164</v>
      </c>
      <c r="D3092" s="28"/>
      <c r="E3092" s="28"/>
      <c r="F3092" s="29">
        <v>24949.59</v>
      </c>
    </row>
    <row r="3093" spans="1:7" outlineLevel="1" x14ac:dyDescent="0.2">
      <c r="A3093" s="26"/>
      <c r="B3093" s="27"/>
      <c r="C3093" s="28" t="s">
        <v>2165</v>
      </c>
      <c r="D3093" s="28"/>
      <c r="E3093" s="28"/>
      <c r="F3093" s="29">
        <v>13536.48</v>
      </c>
    </row>
    <row r="3094" spans="1:7" outlineLevel="1" x14ac:dyDescent="0.2">
      <c r="A3094" s="26"/>
      <c r="B3094" s="27"/>
      <c r="C3094" s="28" t="s">
        <v>917</v>
      </c>
      <c r="D3094" s="28"/>
      <c r="E3094" s="28"/>
      <c r="F3094" s="29">
        <v>66877.83</v>
      </c>
    </row>
    <row r="3095" spans="1:7" ht="33.75" customHeight="1" outlineLevel="1" x14ac:dyDescent="0.2">
      <c r="A3095" s="21">
        <v>221</v>
      </c>
      <c r="B3095" s="22" t="s">
        <v>1767</v>
      </c>
      <c r="C3095" s="23" t="s">
        <v>1768</v>
      </c>
      <c r="D3095" s="33">
        <v>7.0903999999999998</v>
      </c>
      <c r="E3095" s="25">
        <v>501.39</v>
      </c>
      <c r="F3095" s="25">
        <v>101924.31</v>
      </c>
    </row>
    <row r="3096" spans="1:7" outlineLevel="1" x14ac:dyDescent="0.2">
      <c r="A3096" s="26"/>
      <c r="B3096" s="27"/>
      <c r="C3096" s="28" t="s">
        <v>2166</v>
      </c>
      <c r="D3096" s="28"/>
      <c r="E3096" s="28"/>
      <c r="F3096" s="29">
        <v>51318.42</v>
      </c>
    </row>
    <row r="3097" spans="1:7" outlineLevel="1" x14ac:dyDescent="0.2">
      <c r="A3097" s="26"/>
      <c r="B3097" s="27"/>
      <c r="C3097" s="28" t="s">
        <v>2167</v>
      </c>
      <c r="D3097" s="28"/>
      <c r="E3097" s="28"/>
      <c r="F3097" s="29">
        <v>27842.97</v>
      </c>
    </row>
    <row r="3098" spans="1:7" outlineLevel="1" x14ac:dyDescent="0.2">
      <c r="A3098" s="26"/>
      <c r="B3098" s="27"/>
      <c r="C3098" s="28" t="s">
        <v>917</v>
      </c>
      <c r="D3098" s="28"/>
      <c r="E3098" s="28"/>
      <c r="F3098" s="29">
        <v>181085.7</v>
      </c>
    </row>
    <row r="3099" spans="1:7" ht="22.5" customHeight="1" outlineLevel="1" x14ac:dyDescent="0.2">
      <c r="A3099" s="21">
        <v>222</v>
      </c>
      <c r="B3099" s="22" t="s">
        <v>1771</v>
      </c>
      <c r="C3099" s="23" t="s">
        <v>1772</v>
      </c>
      <c r="D3099" s="24">
        <v>-0.128</v>
      </c>
      <c r="E3099" s="25">
        <v>15620</v>
      </c>
      <c r="F3099" s="25">
        <v>-42266.47</v>
      </c>
    </row>
    <row r="3100" spans="1:7" ht="22.5" customHeight="1" outlineLevel="1" x14ac:dyDescent="0.2">
      <c r="A3100" s="21">
        <v>223</v>
      </c>
      <c r="B3100" s="22" t="s">
        <v>1771</v>
      </c>
      <c r="C3100" s="23" t="s">
        <v>1772</v>
      </c>
      <c r="D3100" s="24">
        <v>8.5000000000000006E-2</v>
      </c>
      <c r="E3100" s="25">
        <v>15620</v>
      </c>
      <c r="F3100" s="25">
        <v>28067.58</v>
      </c>
    </row>
    <row r="3101" spans="1:7" ht="22.5" customHeight="1" outlineLevel="1" x14ac:dyDescent="0.2">
      <c r="A3101" s="21">
        <v>224</v>
      </c>
      <c r="B3101" s="22" t="s">
        <v>1759</v>
      </c>
      <c r="C3101" s="23" t="s">
        <v>1760</v>
      </c>
      <c r="D3101" s="30">
        <v>709.04</v>
      </c>
      <c r="E3101" s="25">
        <v>10.6</v>
      </c>
      <c r="F3101" s="25">
        <v>339739.11</v>
      </c>
    </row>
    <row r="3102" spans="1:7" outlineLevel="1" x14ac:dyDescent="0.2">
      <c r="A3102" s="26"/>
      <c r="B3102" s="27"/>
      <c r="C3102" s="28" t="s">
        <v>2168</v>
      </c>
      <c r="D3102" s="28"/>
      <c r="E3102" s="28"/>
      <c r="F3102" s="29">
        <v>319354.76</v>
      </c>
    </row>
    <row r="3103" spans="1:7" outlineLevel="1" x14ac:dyDescent="0.2">
      <c r="A3103" s="26"/>
      <c r="B3103" s="27"/>
      <c r="C3103" s="28" t="s">
        <v>2169</v>
      </c>
      <c r="D3103" s="28"/>
      <c r="E3103" s="28"/>
      <c r="F3103" s="29">
        <v>173266.95</v>
      </c>
    </row>
    <row r="3104" spans="1:7" outlineLevel="1" x14ac:dyDescent="0.2">
      <c r="A3104" s="26"/>
      <c r="B3104" s="27"/>
      <c r="C3104" s="28" t="s">
        <v>917</v>
      </c>
      <c r="D3104" s="28"/>
      <c r="E3104" s="28"/>
      <c r="F3104" s="29">
        <v>832360.82</v>
      </c>
      <c r="G3104" s="194">
        <f>F3104/D3101*1.2*1.0224*1.0192</f>
        <v>1467.9200245742959</v>
      </c>
    </row>
    <row r="3105" spans="1:6" ht="33.75" customHeight="1" outlineLevel="1" x14ac:dyDescent="0.2">
      <c r="A3105" s="21">
        <v>225</v>
      </c>
      <c r="B3105" s="22" t="s">
        <v>1746</v>
      </c>
      <c r="C3105" s="23" t="s">
        <v>1747</v>
      </c>
      <c r="D3105" s="33">
        <v>7.0903999999999998</v>
      </c>
      <c r="E3105" s="25">
        <v>445.62</v>
      </c>
      <c r="F3105" s="25">
        <v>86670.45</v>
      </c>
    </row>
    <row r="3106" spans="1:6" outlineLevel="1" x14ac:dyDescent="0.2">
      <c r="A3106" s="26"/>
      <c r="B3106" s="27"/>
      <c r="C3106" s="28" t="s">
        <v>2141</v>
      </c>
      <c r="D3106" s="28"/>
      <c r="E3106" s="28"/>
      <c r="F3106" s="29">
        <v>44784.35</v>
      </c>
    </row>
    <row r="3107" spans="1:6" outlineLevel="1" x14ac:dyDescent="0.2">
      <c r="A3107" s="26"/>
      <c r="B3107" s="27"/>
      <c r="C3107" s="28" t="s">
        <v>2142</v>
      </c>
      <c r="D3107" s="28"/>
      <c r="E3107" s="28"/>
      <c r="F3107" s="29">
        <v>25393.19</v>
      </c>
    </row>
    <row r="3108" spans="1:6" outlineLevel="1" x14ac:dyDescent="0.2">
      <c r="A3108" s="26"/>
      <c r="B3108" s="27"/>
      <c r="C3108" s="28" t="s">
        <v>917</v>
      </c>
      <c r="D3108" s="28"/>
      <c r="E3108" s="28"/>
      <c r="F3108" s="29">
        <v>156847.99</v>
      </c>
    </row>
    <row r="3109" spans="1:6" ht="22.5" customHeight="1" outlineLevel="1" x14ac:dyDescent="0.2">
      <c r="A3109" s="21">
        <v>226</v>
      </c>
      <c r="B3109" s="22" t="s">
        <v>1377</v>
      </c>
      <c r="C3109" s="23" t="s">
        <v>1750</v>
      </c>
      <c r="D3109" s="30">
        <v>644.41</v>
      </c>
      <c r="E3109" s="25">
        <v>61.08</v>
      </c>
      <c r="F3109" s="25">
        <v>330247.53999999998</v>
      </c>
    </row>
    <row r="3110" spans="1:6" ht="33.75" customHeight="1" outlineLevel="1" x14ac:dyDescent="0.2">
      <c r="A3110" s="21">
        <v>227</v>
      </c>
      <c r="B3110" s="22" t="s">
        <v>1053</v>
      </c>
      <c r="C3110" s="23" t="s">
        <v>1751</v>
      </c>
      <c r="D3110" s="33">
        <v>7.0903999999999998</v>
      </c>
      <c r="E3110" s="25">
        <v>352.31</v>
      </c>
      <c r="F3110" s="25">
        <v>43725.81</v>
      </c>
    </row>
    <row r="3111" spans="1:6" outlineLevel="1" x14ac:dyDescent="0.2">
      <c r="A3111" s="26"/>
      <c r="B3111" s="27"/>
      <c r="C3111" s="28" t="s">
        <v>2143</v>
      </c>
      <c r="D3111" s="28"/>
      <c r="E3111" s="28"/>
      <c r="F3111" s="29">
        <v>17663.59</v>
      </c>
    </row>
    <row r="3112" spans="1:6" outlineLevel="1" x14ac:dyDescent="0.2">
      <c r="A3112" s="26"/>
      <c r="B3112" s="27"/>
      <c r="C3112" s="28" t="s">
        <v>2144</v>
      </c>
      <c r="D3112" s="28"/>
      <c r="E3112" s="28"/>
      <c r="F3112" s="29">
        <v>9583.44</v>
      </c>
    </row>
    <row r="3113" spans="1:6" outlineLevel="1" x14ac:dyDescent="0.2">
      <c r="A3113" s="26"/>
      <c r="B3113" s="27"/>
      <c r="C3113" s="28" t="s">
        <v>917</v>
      </c>
      <c r="D3113" s="28"/>
      <c r="E3113" s="28"/>
      <c r="F3113" s="29">
        <v>70972.84</v>
      </c>
    </row>
    <row r="3114" spans="1:6" ht="22.5" customHeight="1" outlineLevel="1" x14ac:dyDescent="0.2">
      <c r="A3114" s="21">
        <v>228</v>
      </c>
      <c r="B3114" s="22" t="s">
        <v>1754</v>
      </c>
      <c r="C3114" s="23" t="s">
        <v>1755</v>
      </c>
      <c r="D3114" s="24">
        <v>-0.128</v>
      </c>
      <c r="E3114" s="25">
        <v>14312.87</v>
      </c>
      <c r="F3114" s="25">
        <v>-20885.34</v>
      </c>
    </row>
    <row r="3115" spans="1:6" ht="22.5" customHeight="1" outlineLevel="1" x14ac:dyDescent="0.2">
      <c r="A3115" s="21">
        <v>229</v>
      </c>
      <c r="B3115" s="22" t="s">
        <v>1377</v>
      </c>
      <c r="C3115" s="23" t="s">
        <v>1756</v>
      </c>
      <c r="D3115" s="30">
        <v>85.09</v>
      </c>
      <c r="E3115" s="25">
        <v>49.7</v>
      </c>
      <c r="F3115" s="25">
        <v>35480.89</v>
      </c>
    </row>
    <row r="3116" spans="1:6" ht="11.25" customHeight="1" outlineLevel="1" x14ac:dyDescent="0.2">
      <c r="A3116" s="435" t="s">
        <v>1007</v>
      </c>
      <c r="B3116" s="436"/>
      <c r="C3116" s="436"/>
      <c r="D3116" s="436"/>
      <c r="E3116" s="437"/>
      <c r="F3116" s="36">
        <v>931095.64</v>
      </c>
    </row>
    <row r="3117" spans="1:6" outlineLevel="1" x14ac:dyDescent="0.2">
      <c r="A3117" s="435" t="s">
        <v>1008</v>
      </c>
      <c r="B3117" s="436"/>
      <c r="C3117" s="436"/>
      <c r="D3117" s="436"/>
      <c r="E3117" s="437"/>
      <c r="F3117" s="36">
        <v>458070.71</v>
      </c>
    </row>
    <row r="3118" spans="1:6" outlineLevel="1" x14ac:dyDescent="0.2">
      <c r="A3118" s="435" t="s">
        <v>1009</v>
      </c>
      <c r="B3118" s="436"/>
      <c r="C3118" s="436"/>
      <c r="D3118" s="436"/>
      <c r="E3118" s="437"/>
      <c r="F3118" s="36">
        <v>249623.02</v>
      </c>
    </row>
    <row r="3119" spans="1:6" ht="11.25" customHeight="1" outlineLevel="1" x14ac:dyDescent="0.2">
      <c r="A3119" s="435" t="s">
        <v>2145</v>
      </c>
      <c r="B3119" s="436"/>
      <c r="C3119" s="436"/>
      <c r="D3119" s="436"/>
      <c r="E3119" s="437"/>
      <c r="F3119" s="36">
        <v>1638789.37</v>
      </c>
    </row>
    <row r="3120" spans="1:6" ht="12.75" customHeight="1" outlineLevel="1" x14ac:dyDescent="0.2">
      <c r="A3120" s="432" t="s">
        <v>2146</v>
      </c>
      <c r="B3120" s="433"/>
      <c r="C3120" s="433"/>
      <c r="D3120" s="433"/>
      <c r="E3120" s="433"/>
      <c r="F3120" s="434"/>
    </row>
    <row r="3121" spans="1:6" ht="22.5" customHeight="1" outlineLevel="1" x14ac:dyDescent="0.2">
      <c r="A3121" s="21">
        <v>230</v>
      </c>
      <c r="B3121" s="22" t="s">
        <v>1424</v>
      </c>
      <c r="C3121" s="23" t="s">
        <v>1425</v>
      </c>
      <c r="D3121" s="32">
        <v>47.5</v>
      </c>
      <c r="E3121" s="25">
        <v>147.07</v>
      </c>
      <c r="F3121" s="25">
        <v>173099.34</v>
      </c>
    </row>
    <row r="3122" spans="1:6" outlineLevel="1" x14ac:dyDescent="0.2">
      <c r="A3122" s="26"/>
      <c r="B3122" s="27"/>
      <c r="C3122" s="28" t="s">
        <v>2147</v>
      </c>
      <c r="D3122" s="28"/>
      <c r="E3122" s="28"/>
      <c r="F3122" s="29">
        <v>147526.63</v>
      </c>
    </row>
    <row r="3123" spans="1:6" outlineLevel="1" x14ac:dyDescent="0.2">
      <c r="A3123" s="26"/>
      <c r="B3123" s="27"/>
      <c r="C3123" s="28" t="s">
        <v>2148</v>
      </c>
      <c r="D3123" s="28"/>
      <c r="E3123" s="28"/>
      <c r="F3123" s="29">
        <v>84300.93</v>
      </c>
    </row>
    <row r="3124" spans="1:6" outlineLevel="1" x14ac:dyDescent="0.2">
      <c r="A3124" s="26"/>
      <c r="B3124" s="27"/>
      <c r="C3124" s="28" t="s">
        <v>917</v>
      </c>
      <c r="D3124" s="28"/>
      <c r="E3124" s="28"/>
      <c r="F3124" s="29">
        <v>404926.9</v>
      </c>
    </row>
    <row r="3125" spans="1:6" ht="33.75" customHeight="1" outlineLevel="1" x14ac:dyDescent="0.2">
      <c r="A3125" s="21">
        <v>231</v>
      </c>
      <c r="B3125" s="22" t="s">
        <v>2149</v>
      </c>
      <c r="C3125" s="23" t="s">
        <v>2150</v>
      </c>
      <c r="D3125" s="24">
        <v>2.5000000000000001E-2</v>
      </c>
      <c r="E3125" s="25">
        <v>1175.22</v>
      </c>
      <c r="F3125" s="25">
        <v>1147.56</v>
      </c>
    </row>
    <row r="3126" spans="1:6" outlineLevel="1" x14ac:dyDescent="0.2">
      <c r="A3126" s="26"/>
      <c r="B3126" s="27"/>
      <c r="C3126" s="28" t="s">
        <v>2151</v>
      </c>
      <c r="D3126" s="28"/>
      <c r="E3126" s="28"/>
      <c r="F3126" s="29">
        <v>1039.0899999999999</v>
      </c>
    </row>
    <row r="3127" spans="1:6" outlineLevel="1" x14ac:dyDescent="0.2">
      <c r="A3127" s="26"/>
      <c r="B3127" s="27"/>
      <c r="C3127" s="28" t="s">
        <v>2152</v>
      </c>
      <c r="D3127" s="28"/>
      <c r="E3127" s="28"/>
      <c r="F3127" s="29">
        <v>593.77</v>
      </c>
    </row>
    <row r="3128" spans="1:6" outlineLevel="1" x14ac:dyDescent="0.2">
      <c r="A3128" s="26"/>
      <c r="B3128" s="27"/>
      <c r="C3128" s="28" t="s">
        <v>917</v>
      </c>
      <c r="D3128" s="28"/>
      <c r="E3128" s="28"/>
      <c r="F3128" s="29">
        <v>2780.42</v>
      </c>
    </row>
    <row r="3129" spans="1:6" ht="33.75" customHeight="1" outlineLevel="1" x14ac:dyDescent="0.2">
      <c r="A3129" s="21">
        <v>232</v>
      </c>
      <c r="B3129" s="22" t="s">
        <v>1416</v>
      </c>
      <c r="C3129" s="23" t="s">
        <v>1436</v>
      </c>
      <c r="D3129" s="24">
        <v>0.375</v>
      </c>
      <c r="E3129" s="25">
        <v>2379.3000000000002</v>
      </c>
      <c r="F3129" s="25">
        <v>14858.22</v>
      </c>
    </row>
    <row r="3130" spans="1:6" outlineLevel="1" x14ac:dyDescent="0.2">
      <c r="A3130" s="26"/>
      <c r="B3130" s="27"/>
      <c r="C3130" s="28" t="s">
        <v>2153</v>
      </c>
      <c r="D3130" s="28"/>
      <c r="E3130" s="28"/>
      <c r="F3130" s="29">
        <v>7156.28</v>
      </c>
    </row>
    <row r="3131" spans="1:6" outlineLevel="1" x14ac:dyDescent="0.2">
      <c r="A3131" s="26"/>
      <c r="B3131" s="27"/>
      <c r="C3131" s="28" t="s">
        <v>2154</v>
      </c>
      <c r="D3131" s="28"/>
      <c r="E3131" s="28"/>
      <c r="F3131" s="29">
        <v>4770.8500000000004</v>
      </c>
    </row>
    <row r="3132" spans="1:6" outlineLevel="1" x14ac:dyDescent="0.2">
      <c r="A3132" s="26"/>
      <c r="B3132" s="27"/>
      <c r="C3132" s="28" t="s">
        <v>917</v>
      </c>
      <c r="D3132" s="28"/>
      <c r="E3132" s="28"/>
      <c r="F3132" s="29">
        <v>26785.35</v>
      </c>
    </row>
    <row r="3133" spans="1:6" ht="33.75" customHeight="1" outlineLevel="1" x14ac:dyDescent="0.2">
      <c r="A3133" s="21">
        <v>233</v>
      </c>
      <c r="B3133" s="22" t="s">
        <v>2155</v>
      </c>
      <c r="C3133" s="23" t="s">
        <v>2156</v>
      </c>
      <c r="D3133" s="30">
        <v>1.07</v>
      </c>
      <c r="E3133" s="25">
        <v>792.11</v>
      </c>
      <c r="F3133" s="25">
        <v>20125.91</v>
      </c>
    </row>
    <row r="3134" spans="1:6" outlineLevel="1" x14ac:dyDescent="0.2">
      <c r="A3134" s="26"/>
      <c r="B3134" s="27"/>
      <c r="C3134" s="28" t="s">
        <v>2157</v>
      </c>
      <c r="D3134" s="28"/>
      <c r="E3134" s="28"/>
      <c r="F3134" s="29">
        <v>13231.91</v>
      </c>
    </row>
    <row r="3135" spans="1:6" outlineLevel="1" x14ac:dyDescent="0.2">
      <c r="A3135" s="26"/>
      <c r="B3135" s="27"/>
      <c r="C3135" s="28" t="s">
        <v>2158</v>
      </c>
      <c r="D3135" s="28"/>
      <c r="E3135" s="28"/>
      <c r="F3135" s="29">
        <v>8821.27</v>
      </c>
    </row>
    <row r="3136" spans="1:6" outlineLevel="1" x14ac:dyDescent="0.2">
      <c r="A3136" s="26"/>
      <c r="B3136" s="27"/>
      <c r="C3136" s="28" t="s">
        <v>917</v>
      </c>
      <c r="D3136" s="28"/>
      <c r="E3136" s="28"/>
      <c r="F3136" s="29">
        <v>42179.09</v>
      </c>
    </row>
    <row r="3137" spans="1:6" ht="11.25" customHeight="1" outlineLevel="1" x14ac:dyDescent="0.2">
      <c r="A3137" s="435" t="s">
        <v>1007</v>
      </c>
      <c r="B3137" s="436"/>
      <c r="C3137" s="436"/>
      <c r="D3137" s="436"/>
      <c r="E3137" s="437"/>
      <c r="F3137" s="36">
        <v>209231.03</v>
      </c>
    </row>
    <row r="3138" spans="1:6" outlineLevel="1" x14ac:dyDescent="0.2">
      <c r="A3138" s="435" t="s">
        <v>1008</v>
      </c>
      <c r="B3138" s="436"/>
      <c r="C3138" s="436"/>
      <c r="D3138" s="436"/>
      <c r="E3138" s="437"/>
      <c r="F3138" s="36">
        <v>168953.92</v>
      </c>
    </row>
    <row r="3139" spans="1:6" outlineLevel="1" x14ac:dyDescent="0.2">
      <c r="A3139" s="435" t="s">
        <v>1009</v>
      </c>
      <c r="B3139" s="436"/>
      <c r="C3139" s="436"/>
      <c r="D3139" s="436"/>
      <c r="E3139" s="437"/>
      <c r="F3139" s="36">
        <v>98486.82</v>
      </c>
    </row>
    <row r="3140" spans="1:6" ht="11.25" customHeight="1" outlineLevel="1" x14ac:dyDescent="0.2">
      <c r="A3140" s="435" t="s">
        <v>2159</v>
      </c>
      <c r="B3140" s="436"/>
      <c r="C3140" s="436"/>
      <c r="D3140" s="436"/>
      <c r="E3140" s="437"/>
      <c r="F3140" s="36">
        <v>476671.77</v>
      </c>
    </row>
    <row r="3141" spans="1:6" ht="12.75" customHeight="1" outlineLevel="1" x14ac:dyDescent="0.2">
      <c r="A3141" s="432" t="s">
        <v>2160</v>
      </c>
      <c r="B3141" s="433"/>
      <c r="C3141" s="433"/>
      <c r="D3141" s="433"/>
      <c r="E3141" s="433"/>
      <c r="F3141" s="434"/>
    </row>
    <row r="3142" spans="1:6" ht="12" customHeight="1" outlineLevel="1" x14ac:dyDescent="0.2">
      <c r="A3142" s="443" t="s">
        <v>1012</v>
      </c>
      <c r="B3142" s="444"/>
      <c r="C3142" s="444"/>
      <c r="D3142" s="444"/>
      <c r="E3142" s="444"/>
      <c r="F3142" s="445"/>
    </row>
    <row r="3143" spans="1:6" ht="45" customHeight="1" outlineLevel="1" x14ac:dyDescent="0.2">
      <c r="A3143" s="21">
        <v>234</v>
      </c>
      <c r="B3143" s="22" t="s">
        <v>1013</v>
      </c>
      <c r="C3143" s="23" t="s">
        <v>1014</v>
      </c>
      <c r="D3143" s="33">
        <v>85.762500000000003</v>
      </c>
      <c r="E3143" s="25">
        <v>3.28</v>
      </c>
      <c r="F3143" s="25">
        <v>6343.34</v>
      </c>
    </row>
    <row r="3144" spans="1:6" ht="45" customHeight="1" outlineLevel="1" x14ac:dyDescent="0.2">
      <c r="A3144" s="21">
        <v>235</v>
      </c>
      <c r="B3144" s="22" t="s">
        <v>2161</v>
      </c>
      <c r="C3144" s="23" t="s">
        <v>2162</v>
      </c>
      <c r="D3144" s="33">
        <v>85.762500000000003</v>
      </c>
      <c r="E3144" s="25">
        <v>47.24</v>
      </c>
      <c r="F3144" s="25">
        <v>46186.19</v>
      </c>
    </row>
    <row r="3145" spans="1:6" ht="11.4" outlineLevel="1" x14ac:dyDescent="0.2">
      <c r="A3145" s="443" t="s">
        <v>1017</v>
      </c>
      <c r="B3145" s="444"/>
      <c r="C3145" s="444"/>
      <c r="D3145" s="444"/>
      <c r="E3145" s="444"/>
      <c r="F3145" s="445"/>
    </row>
    <row r="3146" spans="1:6" ht="33.75" customHeight="1" outlineLevel="1" x14ac:dyDescent="0.2">
      <c r="A3146" s="21">
        <v>236</v>
      </c>
      <c r="B3146" s="22" t="s">
        <v>1018</v>
      </c>
      <c r="C3146" s="23" t="s">
        <v>1019</v>
      </c>
      <c r="D3146" s="24">
        <v>1.4450000000000001</v>
      </c>
      <c r="E3146" s="25">
        <v>17.95</v>
      </c>
      <c r="F3146" s="25">
        <v>917.42</v>
      </c>
    </row>
    <row r="3147" spans="1:6" ht="45" customHeight="1" outlineLevel="1" x14ac:dyDescent="0.2">
      <c r="A3147" s="21">
        <v>237</v>
      </c>
      <c r="B3147" s="22" t="s">
        <v>1020</v>
      </c>
      <c r="C3147" s="23" t="s">
        <v>1021</v>
      </c>
      <c r="D3147" s="24">
        <v>1.4450000000000001</v>
      </c>
      <c r="E3147" s="25">
        <v>2.91</v>
      </c>
      <c r="F3147" s="25">
        <v>47.94</v>
      </c>
    </row>
    <row r="3148" spans="1:6" ht="11.25" customHeight="1" outlineLevel="1" x14ac:dyDescent="0.2">
      <c r="A3148" s="435" t="s">
        <v>1007</v>
      </c>
      <c r="B3148" s="436"/>
      <c r="C3148" s="436"/>
      <c r="D3148" s="436"/>
      <c r="E3148" s="437"/>
      <c r="F3148" s="36">
        <v>53494.89</v>
      </c>
    </row>
    <row r="3149" spans="1:6" ht="11.25" customHeight="1" outlineLevel="1" x14ac:dyDescent="0.2">
      <c r="A3149" s="435" t="s">
        <v>2163</v>
      </c>
      <c r="B3149" s="436"/>
      <c r="C3149" s="436"/>
      <c r="D3149" s="436"/>
      <c r="E3149" s="437"/>
      <c r="F3149" s="36">
        <v>53494.89</v>
      </c>
    </row>
    <row r="3150" spans="1:6" ht="11.25" customHeight="1" outlineLevel="1" x14ac:dyDescent="0.2">
      <c r="A3150" s="435" t="s">
        <v>1023</v>
      </c>
      <c r="B3150" s="436"/>
      <c r="C3150" s="436"/>
      <c r="D3150" s="436"/>
      <c r="E3150" s="437"/>
      <c r="F3150" s="36">
        <v>16334949.710000001</v>
      </c>
    </row>
    <row r="3151" spans="1:6" outlineLevel="1" x14ac:dyDescent="0.2">
      <c r="A3151" s="435" t="s">
        <v>1008</v>
      </c>
      <c r="B3151" s="436"/>
      <c r="C3151" s="436"/>
      <c r="D3151" s="436"/>
      <c r="E3151" s="437"/>
      <c r="F3151" s="36">
        <v>3720045.63</v>
      </c>
    </row>
    <row r="3152" spans="1:6" outlineLevel="1" x14ac:dyDescent="0.2">
      <c r="A3152" s="435" t="s">
        <v>1009</v>
      </c>
      <c r="B3152" s="436"/>
      <c r="C3152" s="436"/>
      <c r="D3152" s="436"/>
      <c r="E3152" s="437"/>
      <c r="F3152" s="36">
        <v>2002436.58</v>
      </c>
    </row>
    <row r="3153" spans="1:6" outlineLevel="1" x14ac:dyDescent="0.2">
      <c r="A3153" s="435" t="s">
        <v>1024</v>
      </c>
      <c r="B3153" s="436"/>
      <c r="C3153" s="436"/>
      <c r="D3153" s="436"/>
      <c r="E3153" s="437"/>
      <c r="F3153" s="36">
        <v>22983476.370000001</v>
      </c>
    </row>
    <row r="3154" spans="1:6" outlineLevel="1" x14ac:dyDescent="0.2">
      <c r="A3154" s="38"/>
      <c r="B3154" s="38"/>
      <c r="C3154" s="38"/>
      <c r="D3154" s="38"/>
      <c r="E3154" s="38"/>
      <c r="F3154" s="38"/>
    </row>
    <row r="3155" spans="1:6" ht="14.4" outlineLevel="1" x14ac:dyDescent="0.3">
      <c r="A3155" s="3"/>
      <c r="B3155" s="3"/>
      <c r="C3155" s="3"/>
      <c r="D3155" s="3"/>
      <c r="E3155" s="3"/>
      <c r="F3155" s="3"/>
    </row>
    <row r="3156" spans="1:6" outlineLevel="1" x14ac:dyDescent="0.2">
      <c r="A3156" s="41" t="s">
        <v>1025</v>
      </c>
      <c r="B3156" s="428" t="s">
        <v>1026</v>
      </c>
      <c r="C3156" s="428"/>
      <c r="D3156" s="428"/>
      <c r="E3156" s="428"/>
      <c r="F3156" s="428"/>
    </row>
    <row r="3157" spans="1:6" outlineLevel="1" x14ac:dyDescent="0.2">
      <c r="A3157" s="4"/>
      <c r="B3157" s="427" t="s">
        <v>1027</v>
      </c>
      <c r="C3157" s="427"/>
      <c r="D3157" s="427"/>
      <c r="E3157" s="427"/>
      <c r="F3157" s="427"/>
    </row>
    <row r="3158" spans="1:6" outlineLevel="1" x14ac:dyDescent="0.2">
      <c r="A3158" s="41" t="s">
        <v>1028</v>
      </c>
      <c r="B3158" s="428"/>
      <c r="C3158" s="428"/>
      <c r="D3158" s="428"/>
      <c r="E3158" s="428"/>
      <c r="F3158" s="428"/>
    </row>
    <row r="3159" spans="1:6" outlineLevel="1" x14ac:dyDescent="0.2">
      <c r="A3159" s="10"/>
      <c r="B3159" s="427" t="s">
        <v>1027</v>
      </c>
      <c r="C3159" s="427"/>
      <c r="D3159" s="427"/>
      <c r="E3159" s="427"/>
      <c r="F3159" s="427"/>
    </row>
    <row r="3160" spans="1:6" outlineLevel="1" x14ac:dyDescent="0.2"/>
    <row r="3161" spans="1:6" ht="14.4" outlineLevel="1" x14ac:dyDescent="0.3">
      <c r="A3161" s="3"/>
      <c r="B3161" s="3"/>
      <c r="C3161" s="3"/>
      <c r="D3161" s="3"/>
      <c r="E3161" s="3"/>
      <c r="F3161" s="3"/>
    </row>
    <row r="3162" spans="1:6" ht="17.399999999999999" x14ac:dyDescent="0.3">
      <c r="A3162" s="438" t="s">
        <v>2170</v>
      </c>
      <c r="B3162" s="438"/>
      <c r="C3162" s="438"/>
      <c r="D3162" s="438"/>
      <c r="E3162" s="438"/>
      <c r="F3162" s="438"/>
    </row>
    <row r="3163" spans="1:6" x14ac:dyDescent="0.2">
      <c r="A3163" s="6"/>
      <c r="B3163" s="6"/>
      <c r="C3163" s="6"/>
      <c r="D3163" s="6"/>
      <c r="E3163" s="6"/>
      <c r="F3163" s="6"/>
    </row>
    <row r="3164" spans="1:6" ht="12.75" customHeight="1" x14ac:dyDescent="0.25">
      <c r="A3164" s="439" t="s">
        <v>2171</v>
      </c>
      <c r="B3164" s="439"/>
      <c r="C3164" s="439"/>
      <c r="D3164" s="439"/>
      <c r="E3164" s="439"/>
      <c r="F3164" s="439"/>
    </row>
    <row r="3165" spans="1:6" x14ac:dyDescent="0.2">
      <c r="A3165" s="440" t="s">
        <v>903</v>
      </c>
      <c r="B3165" s="440"/>
      <c r="C3165" s="440"/>
      <c r="D3165" s="440"/>
      <c r="E3165" s="440"/>
      <c r="F3165" s="440"/>
    </row>
    <row r="3166" spans="1:6" outlineLevel="1" x14ac:dyDescent="0.2">
      <c r="A3166" s="9"/>
      <c r="B3166" s="9"/>
      <c r="C3166" s="9"/>
      <c r="D3166" s="9"/>
      <c r="E3166" s="9"/>
      <c r="F3166" s="9"/>
    </row>
    <row r="3167" spans="1:6" ht="14.4" outlineLevel="1" x14ac:dyDescent="0.3">
      <c r="A3167" s="10" t="s">
        <v>904</v>
      </c>
      <c r="B3167" s="10"/>
      <c r="C3167" s="11" t="s">
        <v>905</v>
      </c>
      <c r="D3167" s="12"/>
      <c r="E3167" s="12"/>
      <c r="F3167" s="3"/>
    </row>
    <row r="3168" spans="1:6" ht="14.4" outlineLevel="1" x14ac:dyDescent="0.3">
      <c r="A3168" s="10"/>
      <c r="B3168" s="10"/>
      <c r="C3168" s="3"/>
      <c r="D3168" s="15"/>
      <c r="E3168" s="16"/>
      <c r="F3168" s="3"/>
    </row>
    <row r="3169" spans="1:6" ht="14.4" outlineLevel="1" x14ac:dyDescent="0.3">
      <c r="A3169" s="18"/>
      <c r="B3169" s="3"/>
      <c r="C3169" s="3"/>
      <c r="D3169" s="3"/>
      <c r="E3169" s="3"/>
      <c r="F3169" s="3"/>
    </row>
    <row r="3170" spans="1:6" ht="11.25" customHeight="1" outlineLevel="1" x14ac:dyDescent="0.2">
      <c r="A3170" s="441" t="s">
        <v>906</v>
      </c>
      <c r="B3170" s="441" t="s">
        <v>907</v>
      </c>
      <c r="C3170" s="441" t="s">
        <v>908</v>
      </c>
      <c r="D3170" s="441" t="s">
        <v>909</v>
      </c>
      <c r="E3170" s="441" t="s">
        <v>910</v>
      </c>
      <c r="F3170" s="441" t="s">
        <v>911</v>
      </c>
    </row>
    <row r="3171" spans="1:6" ht="11.25" customHeight="1" outlineLevel="1" x14ac:dyDescent="0.2">
      <c r="A3171" s="442"/>
      <c r="B3171" s="442"/>
      <c r="C3171" s="442"/>
      <c r="D3171" s="442"/>
      <c r="E3171" s="442"/>
      <c r="F3171" s="442"/>
    </row>
    <row r="3172" spans="1:6" ht="11.4" outlineLevel="1" x14ac:dyDescent="0.2">
      <c r="A3172" s="19">
        <v>1</v>
      </c>
      <c r="B3172" s="19">
        <v>2</v>
      </c>
      <c r="C3172" s="429">
        <v>3</v>
      </c>
      <c r="D3172" s="430"/>
      <c r="E3172" s="431"/>
      <c r="F3172" s="19">
        <v>4</v>
      </c>
    </row>
    <row r="3173" spans="1:6" ht="12.75" customHeight="1" outlineLevel="1" x14ac:dyDescent="0.2">
      <c r="A3173" s="432" t="s">
        <v>2172</v>
      </c>
      <c r="B3173" s="433"/>
      <c r="C3173" s="433"/>
      <c r="D3173" s="433"/>
      <c r="E3173" s="433"/>
      <c r="F3173" s="434"/>
    </row>
    <row r="3174" spans="1:6" ht="11.4" outlineLevel="1" x14ac:dyDescent="0.2">
      <c r="A3174" s="443" t="s">
        <v>21</v>
      </c>
      <c r="B3174" s="444"/>
      <c r="C3174" s="444"/>
      <c r="D3174" s="444"/>
      <c r="E3174" s="444"/>
      <c r="F3174" s="445"/>
    </row>
    <row r="3175" spans="1:6" ht="22.5" customHeight="1" outlineLevel="1" x14ac:dyDescent="0.2">
      <c r="A3175" s="21">
        <v>1</v>
      </c>
      <c r="B3175" s="22" t="s">
        <v>2173</v>
      </c>
      <c r="C3175" s="23" t="s">
        <v>2174</v>
      </c>
      <c r="D3175" s="32">
        <v>83.9</v>
      </c>
      <c r="E3175" s="25">
        <v>224.48</v>
      </c>
      <c r="F3175" s="25">
        <v>356016.49</v>
      </c>
    </row>
    <row r="3176" spans="1:6" outlineLevel="1" x14ac:dyDescent="0.2">
      <c r="A3176" s="26"/>
      <c r="B3176" s="27"/>
      <c r="C3176" s="28" t="s">
        <v>2175</v>
      </c>
      <c r="D3176" s="28"/>
      <c r="E3176" s="28"/>
      <c r="F3176" s="29">
        <v>289283.28999999998</v>
      </c>
    </row>
    <row r="3177" spans="1:6" outlineLevel="1" x14ac:dyDescent="0.2">
      <c r="A3177" s="26"/>
      <c r="B3177" s="27"/>
      <c r="C3177" s="28" t="s">
        <v>2176</v>
      </c>
      <c r="D3177" s="28"/>
      <c r="E3177" s="28"/>
      <c r="F3177" s="29">
        <v>165304.73000000001</v>
      </c>
    </row>
    <row r="3178" spans="1:6" outlineLevel="1" x14ac:dyDescent="0.2">
      <c r="A3178" s="26"/>
      <c r="B3178" s="27"/>
      <c r="C3178" s="28" t="s">
        <v>917</v>
      </c>
      <c r="D3178" s="28"/>
      <c r="E3178" s="28"/>
      <c r="F3178" s="29">
        <v>810604.51</v>
      </c>
    </row>
    <row r="3179" spans="1:6" ht="45" customHeight="1" outlineLevel="1" x14ac:dyDescent="0.2">
      <c r="A3179" s="21">
        <v>2</v>
      </c>
      <c r="B3179" s="22" t="s">
        <v>2177</v>
      </c>
      <c r="C3179" s="23" t="s">
        <v>2178</v>
      </c>
      <c r="D3179" s="32">
        <v>167.8</v>
      </c>
      <c r="E3179" s="25">
        <v>611.12</v>
      </c>
      <c r="F3179" s="25">
        <v>1499465.89</v>
      </c>
    </row>
    <row r="3180" spans="1:6" outlineLevel="1" x14ac:dyDescent="0.2">
      <c r="A3180" s="26"/>
      <c r="B3180" s="27"/>
      <c r="C3180" s="28" t="s">
        <v>2179</v>
      </c>
      <c r="D3180" s="28"/>
      <c r="E3180" s="28"/>
      <c r="F3180" s="29">
        <v>686732.36</v>
      </c>
    </row>
    <row r="3181" spans="1:6" outlineLevel="1" x14ac:dyDescent="0.2">
      <c r="A3181" s="26"/>
      <c r="B3181" s="27"/>
      <c r="C3181" s="28" t="s">
        <v>2180</v>
      </c>
      <c r="D3181" s="28"/>
      <c r="E3181" s="28"/>
      <c r="F3181" s="29">
        <v>327015.40999999997</v>
      </c>
    </row>
    <row r="3182" spans="1:6" outlineLevel="1" x14ac:dyDescent="0.2">
      <c r="A3182" s="26"/>
      <c r="B3182" s="27"/>
      <c r="C3182" s="28" t="s">
        <v>917</v>
      </c>
      <c r="D3182" s="28"/>
      <c r="E3182" s="28"/>
      <c r="F3182" s="29">
        <v>2513213.66</v>
      </c>
    </row>
    <row r="3183" spans="1:6" ht="45" customHeight="1" outlineLevel="1" x14ac:dyDescent="0.2">
      <c r="A3183" s="21">
        <v>3</v>
      </c>
      <c r="B3183" s="22" t="s">
        <v>1013</v>
      </c>
      <c r="C3183" s="23" t="s">
        <v>1014</v>
      </c>
      <c r="D3183" s="30">
        <v>201.36</v>
      </c>
      <c r="E3183" s="25">
        <v>3.94</v>
      </c>
      <c r="F3183" s="25">
        <v>17872.07</v>
      </c>
    </row>
    <row r="3184" spans="1:6" ht="45" customHeight="1" outlineLevel="1" x14ac:dyDescent="0.2">
      <c r="A3184" s="21">
        <v>4</v>
      </c>
      <c r="B3184" s="22" t="s">
        <v>2181</v>
      </c>
      <c r="C3184" s="23" t="s">
        <v>1016</v>
      </c>
      <c r="D3184" s="30">
        <v>620.86</v>
      </c>
      <c r="E3184" s="25">
        <v>60.94</v>
      </c>
      <c r="F3184" s="25">
        <v>431293.06</v>
      </c>
    </row>
    <row r="3185" spans="1:7" ht="11.4" outlineLevel="1" x14ac:dyDescent="0.2">
      <c r="A3185" s="443" t="s">
        <v>2182</v>
      </c>
      <c r="B3185" s="444"/>
      <c r="C3185" s="444"/>
      <c r="D3185" s="444"/>
      <c r="E3185" s="444"/>
      <c r="F3185" s="445"/>
    </row>
    <row r="3186" spans="1:7" ht="22.5" customHeight="1" outlineLevel="1" x14ac:dyDescent="0.2">
      <c r="A3186" s="21">
        <v>5</v>
      </c>
      <c r="B3186" s="22" t="s">
        <v>1363</v>
      </c>
      <c r="C3186" s="23" t="s">
        <v>1364</v>
      </c>
      <c r="D3186" s="30">
        <v>2.85</v>
      </c>
      <c r="E3186" s="25">
        <v>4711.5</v>
      </c>
      <c r="F3186" s="25">
        <v>285597.38</v>
      </c>
    </row>
    <row r="3187" spans="1:7" outlineLevel="1" x14ac:dyDescent="0.2">
      <c r="A3187" s="26"/>
      <c r="B3187" s="27"/>
      <c r="C3187" s="28" t="s">
        <v>2183</v>
      </c>
      <c r="D3187" s="28"/>
      <c r="E3187" s="28"/>
      <c r="F3187" s="29">
        <v>239158.22</v>
      </c>
    </row>
    <row r="3188" spans="1:7" outlineLevel="1" x14ac:dyDescent="0.2">
      <c r="A3188" s="26"/>
      <c r="B3188" s="27"/>
      <c r="C3188" s="28" t="s">
        <v>2184</v>
      </c>
      <c r="D3188" s="28"/>
      <c r="E3188" s="28"/>
      <c r="F3188" s="29">
        <v>135991.93</v>
      </c>
    </row>
    <row r="3189" spans="1:7" outlineLevel="1" x14ac:dyDescent="0.2">
      <c r="A3189" s="26"/>
      <c r="B3189" s="27"/>
      <c r="C3189" s="28" t="s">
        <v>917</v>
      </c>
      <c r="D3189" s="28"/>
      <c r="E3189" s="28"/>
      <c r="F3189" s="29">
        <v>660747.53</v>
      </c>
      <c r="G3189" s="194">
        <f>F3189/D3191/100*1.2*1.0224*1.0192</f>
        <v>1109.0235729595208</v>
      </c>
    </row>
    <row r="3190" spans="1:7" ht="22.5" customHeight="1" outlineLevel="1" x14ac:dyDescent="0.2">
      <c r="A3190" s="21">
        <v>6</v>
      </c>
      <c r="B3190" s="22" t="s">
        <v>1367</v>
      </c>
      <c r="C3190" s="23" t="s">
        <v>2185</v>
      </c>
      <c r="D3190" s="32">
        <v>290.7</v>
      </c>
      <c r="E3190" s="25">
        <v>560</v>
      </c>
      <c r="F3190" s="25">
        <v>1238847.1200000001</v>
      </c>
    </row>
    <row r="3191" spans="1:7" ht="22.5" customHeight="1" outlineLevel="1" x14ac:dyDescent="0.2">
      <c r="A3191" s="21">
        <v>7</v>
      </c>
      <c r="B3191" s="22" t="s">
        <v>2186</v>
      </c>
      <c r="C3191" s="23" t="s">
        <v>2187</v>
      </c>
      <c r="D3191" s="30">
        <v>7.45</v>
      </c>
      <c r="E3191" s="25">
        <v>6373.37</v>
      </c>
      <c r="F3191" s="25">
        <v>1104500.77</v>
      </c>
    </row>
    <row r="3192" spans="1:7" outlineLevel="1" x14ac:dyDescent="0.2">
      <c r="A3192" s="26"/>
      <c r="B3192" s="27"/>
      <c r="C3192" s="28" t="s">
        <v>2188</v>
      </c>
      <c r="D3192" s="28"/>
      <c r="E3192" s="28"/>
      <c r="F3192" s="29">
        <v>920815.95</v>
      </c>
    </row>
    <row r="3193" spans="1:7" outlineLevel="1" x14ac:dyDescent="0.2">
      <c r="A3193" s="26"/>
      <c r="B3193" s="27"/>
      <c r="C3193" s="28" t="s">
        <v>2189</v>
      </c>
      <c r="D3193" s="28"/>
      <c r="E3193" s="28"/>
      <c r="F3193" s="29">
        <v>523601.23</v>
      </c>
      <c r="G3193" s="194" t="s">
        <v>1798</v>
      </c>
    </row>
    <row r="3194" spans="1:7" outlineLevel="1" x14ac:dyDescent="0.2">
      <c r="A3194" s="26"/>
      <c r="B3194" s="27"/>
      <c r="C3194" s="28" t="s">
        <v>917</v>
      </c>
      <c r="D3194" s="28"/>
      <c r="E3194" s="28"/>
      <c r="F3194" s="29">
        <v>2548917.9500000002</v>
      </c>
      <c r="G3194" s="194">
        <f>F3194/D3191/100*1.2*1.0224*1.0192</f>
        <v>4278.2000139896963</v>
      </c>
    </row>
    <row r="3195" spans="1:7" ht="33.75" customHeight="1" outlineLevel="1" x14ac:dyDescent="0.2">
      <c r="A3195" s="21">
        <v>8</v>
      </c>
      <c r="B3195" s="22" t="s">
        <v>2190</v>
      </c>
      <c r="C3195" s="23" t="s">
        <v>2191</v>
      </c>
      <c r="D3195" s="32">
        <v>756.2</v>
      </c>
      <c r="E3195" s="25">
        <v>745.24</v>
      </c>
      <c r="F3195" s="25">
        <v>4012479.47</v>
      </c>
      <c r="G3195" s="194">
        <f>F3195/D3195*1.2*1.0224*1.0192</f>
        <v>6634.9499652829263</v>
      </c>
    </row>
    <row r="3196" spans="1:7" ht="33.75" customHeight="1" outlineLevel="1" x14ac:dyDescent="0.2">
      <c r="A3196" s="21">
        <v>9</v>
      </c>
      <c r="B3196" s="22" t="s">
        <v>2192</v>
      </c>
      <c r="C3196" s="23" t="s">
        <v>2193</v>
      </c>
      <c r="D3196" s="24">
        <v>55.234000000000002</v>
      </c>
      <c r="E3196" s="25">
        <v>5584.58</v>
      </c>
      <c r="F3196" s="25">
        <v>2893342.53</v>
      </c>
      <c r="G3196" s="194">
        <f>F3196/D3195*1.2*1.0224*1.0192</f>
        <v>4784.3691319809077</v>
      </c>
    </row>
    <row r="3197" spans="1:7" ht="33.75" customHeight="1" outlineLevel="1" x14ac:dyDescent="0.2">
      <c r="A3197" s="21">
        <v>10</v>
      </c>
      <c r="B3197" s="22" t="s">
        <v>2192</v>
      </c>
      <c r="C3197" s="23" t="s">
        <v>2193</v>
      </c>
      <c r="D3197" s="24">
        <v>7.6749999999999998</v>
      </c>
      <c r="E3197" s="25">
        <v>5584.58</v>
      </c>
      <c r="F3197" s="25">
        <v>402042.29</v>
      </c>
      <c r="G3197" s="194">
        <f>F3197/D3195*1.2*1.0224*1.0192</f>
        <v>664.8085050707482</v>
      </c>
    </row>
    <row r="3198" spans="1:7" ht="22.5" customHeight="1" outlineLevel="1" x14ac:dyDescent="0.2">
      <c r="A3198" s="21">
        <v>11</v>
      </c>
      <c r="B3198" s="22" t="s">
        <v>2194</v>
      </c>
      <c r="C3198" s="23" t="s">
        <v>2195</v>
      </c>
      <c r="D3198" s="30">
        <v>7.17</v>
      </c>
      <c r="E3198" s="25">
        <v>6726.18</v>
      </c>
      <c r="F3198" s="25">
        <v>454295.61</v>
      </c>
      <c r="G3198" s="194">
        <f>F3198/D3195*1.2*1.0224*1.0192</f>
        <v>751.21347394649365</v>
      </c>
    </row>
    <row r="3199" spans="1:7" ht="22.5" customHeight="1" outlineLevel="1" x14ac:dyDescent="0.2">
      <c r="A3199" s="21">
        <v>12</v>
      </c>
      <c r="B3199" s="22" t="s">
        <v>946</v>
      </c>
      <c r="C3199" s="23" t="s">
        <v>947</v>
      </c>
      <c r="D3199" s="24">
        <v>4.1580000000000004</v>
      </c>
      <c r="E3199" s="25">
        <v>768.92</v>
      </c>
      <c r="F3199" s="25">
        <v>138890.99</v>
      </c>
    </row>
    <row r="3200" spans="1:7" outlineLevel="1" x14ac:dyDescent="0.2">
      <c r="A3200" s="26"/>
      <c r="B3200" s="27"/>
      <c r="C3200" s="28" t="s">
        <v>2196</v>
      </c>
      <c r="D3200" s="28"/>
      <c r="E3200" s="28"/>
      <c r="F3200" s="29">
        <v>140374.51999999999</v>
      </c>
    </row>
    <row r="3201" spans="1:6" outlineLevel="1" x14ac:dyDescent="0.2">
      <c r="A3201" s="26"/>
      <c r="B3201" s="27"/>
      <c r="C3201" s="28" t="s">
        <v>2197</v>
      </c>
      <c r="D3201" s="28"/>
      <c r="E3201" s="28"/>
      <c r="F3201" s="29">
        <v>79820.81</v>
      </c>
    </row>
    <row r="3202" spans="1:6" outlineLevel="1" x14ac:dyDescent="0.2">
      <c r="A3202" s="26"/>
      <c r="B3202" s="27"/>
      <c r="C3202" s="28" t="s">
        <v>917</v>
      </c>
      <c r="D3202" s="28"/>
      <c r="E3202" s="28"/>
      <c r="F3202" s="29">
        <v>359086.32</v>
      </c>
    </row>
    <row r="3203" spans="1:6" ht="56.25" customHeight="1" outlineLevel="1" x14ac:dyDescent="0.2">
      <c r="A3203" s="21">
        <v>13</v>
      </c>
      <c r="B3203" s="22" t="s">
        <v>950</v>
      </c>
      <c r="C3203" s="23" t="s">
        <v>951</v>
      </c>
      <c r="D3203" s="24">
        <v>4.1580000000000004</v>
      </c>
      <c r="E3203" s="25">
        <v>6800</v>
      </c>
      <c r="F3203" s="25">
        <v>285288.7</v>
      </c>
    </row>
    <row r="3204" spans="1:6" ht="22.5" customHeight="1" outlineLevel="1" x14ac:dyDescent="0.2">
      <c r="A3204" s="21">
        <v>14</v>
      </c>
      <c r="B3204" s="22" t="s">
        <v>1215</v>
      </c>
      <c r="C3204" s="23" t="s">
        <v>1216</v>
      </c>
      <c r="D3204" s="30">
        <v>0.38</v>
      </c>
      <c r="E3204" s="25">
        <v>1275.18</v>
      </c>
      <c r="F3204" s="25">
        <v>13089.87</v>
      </c>
    </row>
    <row r="3205" spans="1:6" outlineLevel="1" x14ac:dyDescent="0.2">
      <c r="A3205" s="26"/>
      <c r="B3205" s="27"/>
      <c r="C3205" s="28" t="s">
        <v>2198</v>
      </c>
      <c r="D3205" s="28"/>
      <c r="E3205" s="28"/>
      <c r="F3205" s="29">
        <v>11242.98</v>
      </c>
    </row>
    <row r="3206" spans="1:6" outlineLevel="1" x14ac:dyDescent="0.2">
      <c r="A3206" s="26"/>
      <c r="B3206" s="27"/>
      <c r="C3206" s="28" t="s">
        <v>2199</v>
      </c>
      <c r="D3206" s="28"/>
      <c r="E3206" s="28"/>
      <c r="F3206" s="29">
        <v>6393.07</v>
      </c>
    </row>
    <row r="3207" spans="1:6" outlineLevel="1" x14ac:dyDescent="0.2">
      <c r="A3207" s="26"/>
      <c r="B3207" s="27"/>
      <c r="C3207" s="28" t="s">
        <v>917</v>
      </c>
      <c r="D3207" s="28"/>
      <c r="E3207" s="28"/>
      <c r="F3207" s="29">
        <v>30725.919999999998</v>
      </c>
    </row>
    <row r="3208" spans="1:6" ht="45" customHeight="1" outlineLevel="1" x14ac:dyDescent="0.2">
      <c r="A3208" s="21">
        <v>15</v>
      </c>
      <c r="B3208" s="22" t="s">
        <v>2200</v>
      </c>
      <c r="C3208" s="23" t="s">
        <v>2201</v>
      </c>
      <c r="D3208" s="31">
        <v>60</v>
      </c>
      <c r="E3208" s="25">
        <v>66.22</v>
      </c>
      <c r="F3208" s="25">
        <v>26262.85</v>
      </c>
    </row>
    <row r="3209" spans="1:6" ht="45" customHeight="1" outlineLevel="1" x14ac:dyDescent="0.2">
      <c r="A3209" s="21">
        <v>16</v>
      </c>
      <c r="B3209" s="22" t="s">
        <v>2202</v>
      </c>
      <c r="C3209" s="23" t="s">
        <v>2203</v>
      </c>
      <c r="D3209" s="32">
        <v>13.9</v>
      </c>
      <c r="E3209" s="25">
        <v>38.24</v>
      </c>
      <c r="F3209" s="25">
        <v>4821.03</v>
      </c>
    </row>
    <row r="3210" spans="1:6" ht="22.5" customHeight="1" outlineLevel="1" x14ac:dyDescent="0.2">
      <c r="A3210" s="21">
        <v>17</v>
      </c>
      <c r="B3210" s="22" t="s">
        <v>1215</v>
      </c>
      <c r="C3210" s="23" t="s">
        <v>1216</v>
      </c>
      <c r="D3210" s="24">
        <v>0.22600000000000001</v>
      </c>
      <c r="E3210" s="25">
        <v>1275.18</v>
      </c>
      <c r="F3210" s="25">
        <v>7785.02</v>
      </c>
    </row>
    <row r="3211" spans="1:6" outlineLevel="1" x14ac:dyDescent="0.2">
      <c r="A3211" s="26"/>
      <c r="B3211" s="27"/>
      <c r="C3211" s="28" t="s">
        <v>2204</v>
      </c>
      <c r="D3211" s="28"/>
      <c r="E3211" s="28"/>
      <c r="F3211" s="29">
        <v>6686.61</v>
      </c>
    </row>
    <row r="3212" spans="1:6" outlineLevel="1" x14ac:dyDescent="0.2">
      <c r="A3212" s="26"/>
      <c r="B3212" s="27"/>
      <c r="C3212" s="28" t="s">
        <v>2205</v>
      </c>
      <c r="D3212" s="28"/>
      <c r="E3212" s="28"/>
      <c r="F3212" s="29">
        <v>3802.19</v>
      </c>
    </row>
    <row r="3213" spans="1:6" outlineLevel="1" x14ac:dyDescent="0.2">
      <c r="A3213" s="26"/>
      <c r="B3213" s="27"/>
      <c r="C3213" s="28" t="s">
        <v>917</v>
      </c>
      <c r="D3213" s="28"/>
      <c r="E3213" s="28"/>
      <c r="F3213" s="29">
        <v>18273.82</v>
      </c>
    </row>
    <row r="3214" spans="1:6" ht="45" customHeight="1" outlineLevel="1" x14ac:dyDescent="0.2">
      <c r="A3214" s="21">
        <v>18</v>
      </c>
      <c r="B3214" s="22" t="s">
        <v>2206</v>
      </c>
      <c r="C3214" s="23" t="s">
        <v>2207</v>
      </c>
      <c r="D3214" s="31">
        <v>25</v>
      </c>
      <c r="E3214" s="25">
        <v>67.650000000000006</v>
      </c>
      <c r="F3214" s="25">
        <v>14866.09</v>
      </c>
    </row>
    <row r="3215" spans="1:6" ht="33.75" customHeight="1" outlineLevel="1" x14ac:dyDescent="0.2">
      <c r="A3215" s="21">
        <v>19</v>
      </c>
      <c r="B3215" s="22" t="s">
        <v>2208</v>
      </c>
      <c r="C3215" s="23" t="s">
        <v>2209</v>
      </c>
      <c r="D3215" s="32">
        <v>6.5</v>
      </c>
      <c r="E3215" s="25">
        <v>97.59</v>
      </c>
      <c r="F3215" s="25">
        <v>4091.46</v>
      </c>
    </row>
    <row r="3216" spans="1:6" ht="22.5" customHeight="1" outlineLevel="1" x14ac:dyDescent="0.2">
      <c r="A3216" s="21">
        <v>20</v>
      </c>
      <c r="B3216" s="22" t="s">
        <v>2210</v>
      </c>
      <c r="C3216" s="23" t="s">
        <v>2211</v>
      </c>
      <c r="D3216" s="35">
        <v>2.1749999999999999E-2</v>
      </c>
      <c r="E3216" s="25">
        <v>13262.55</v>
      </c>
      <c r="F3216" s="25">
        <v>2518.2600000000002</v>
      </c>
    </row>
    <row r="3217" spans="1:6" ht="33.75" customHeight="1" outlineLevel="1" x14ac:dyDescent="0.2">
      <c r="A3217" s="21">
        <v>21</v>
      </c>
      <c r="B3217" s="22" t="s">
        <v>2212</v>
      </c>
      <c r="C3217" s="23" t="s">
        <v>2213</v>
      </c>
      <c r="D3217" s="30">
        <v>0.45</v>
      </c>
      <c r="E3217" s="25">
        <v>933.28</v>
      </c>
      <c r="F3217" s="25">
        <v>6474.5</v>
      </c>
    </row>
    <row r="3218" spans="1:6" outlineLevel="1" x14ac:dyDescent="0.2">
      <c r="A3218" s="26"/>
      <c r="B3218" s="27"/>
      <c r="C3218" s="28" t="s">
        <v>2214</v>
      </c>
      <c r="D3218" s="28"/>
      <c r="E3218" s="28"/>
      <c r="F3218" s="29">
        <v>1823.64</v>
      </c>
    </row>
    <row r="3219" spans="1:6" outlineLevel="1" x14ac:dyDescent="0.2">
      <c r="A3219" s="26"/>
      <c r="B3219" s="27"/>
      <c r="C3219" s="28" t="s">
        <v>2215</v>
      </c>
      <c r="D3219" s="28"/>
      <c r="E3219" s="28"/>
      <c r="F3219" s="29">
        <v>1210.23</v>
      </c>
    </row>
    <row r="3220" spans="1:6" outlineLevel="1" x14ac:dyDescent="0.2">
      <c r="A3220" s="26"/>
      <c r="B3220" s="27"/>
      <c r="C3220" s="28" t="s">
        <v>917</v>
      </c>
      <c r="D3220" s="28"/>
      <c r="E3220" s="28"/>
      <c r="F3220" s="29">
        <v>9508.3700000000008</v>
      </c>
    </row>
    <row r="3221" spans="1:6" ht="22.5" customHeight="1" outlineLevel="1" x14ac:dyDescent="0.2">
      <c r="A3221" s="21">
        <v>22</v>
      </c>
      <c r="B3221" s="22" t="s">
        <v>1583</v>
      </c>
      <c r="C3221" s="23" t="s">
        <v>1584</v>
      </c>
      <c r="D3221" s="30">
        <v>-15.59</v>
      </c>
      <c r="E3221" s="25">
        <v>17.82</v>
      </c>
      <c r="F3221" s="25">
        <v>-4347.79</v>
      </c>
    </row>
    <row r="3222" spans="1:6" ht="22.5" customHeight="1" outlineLevel="1" x14ac:dyDescent="0.2">
      <c r="A3222" s="21">
        <v>23</v>
      </c>
      <c r="B3222" s="22" t="s">
        <v>2216</v>
      </c>
      <c r="C3222" s="23" t="s">
        <v>2217</v>
      </c>
      <c r="D3222" s="31">
        <v>45</v>
      </c>
      <c r="E3222" s="25">
        <v>242.58</v>
      </c>
      <c r="F3222" s="25">
        <v>91585.33</v>
      </c>
    </row>
    <row r="3223" spans="1:6" ht="33.75" customHeight="1" outlineLevel="1" x14ac:dyDescent="0.2">
      <c r="A3223" s="21">
        <v>24</v>
      </c>
      <c r="B3223" s="22" t="s">
        <v>2212</v>
      </c>
      <c r="C3223" s="23" t="s">
        <v>2213</v>
      </c>
      <c r="D3223" s="30">
        <v>10.95</v>
      </c>
      <c r="E3223" s="25">
        <v>933.28</v>
      </c>
      <c r="F3223" s="25">
        <v>157546.32999999999</v>
      </c>
    </row>
    <row r="3224" spans="1:6" outlineLevel="1" x14ac:dyDescent="0.2">
      <c r="A3224" s="26"/>
      <c r="B3224" s="27"/>
      <c r="C3224" s="28" t="s">
        <v>2218</v>
      </c>
      <c r="D3224" s="28"/>
      <c r="E3224" s="28"/>
      <c r="F3224" s="29">
        <v>44375.199999999997</v>
      </c>
    </row>
    <row r="3225" spans="1:6" outlineLevel="1" x14ac:dyDescent="0.2">
      <c r="A3225" s="26"/>
      <c r="B3225" s="27"/>
      <c r="C3225" s="28" t="s">
        <v>2219</v>
      </c>
      <c r="D3225" s="28"/>
      <c r="E3225" s="28"/>
      <c r="F3225" s="29">
        <v>29449</v>
      </c>
    </row>
    <row r="3226" spans="1:6" outlineLevel="1" x14ac:dyDescent="0.2">
      <c r="A3226" s="26"/>
      <c r="B3226" s="27"/>
      <c r="C3226" s="28" t="s">
        <v>917</v>
      </c>
      <c r="D3226" s="28"/>
      <c r="E3226" s="28"/>
      <c r="F3226" s="29">
        <v>231370.53</v>
      </c>
    </row>
    <row r="3227" spans="1:6" ht="22.5" customHeight="1" outlineLevel="1" x14ac:dyDescent="0.2">
      <c r="A3227" s="21">
        <v>25</v>
      </c>
      <c r="B3227" s="22" t="s">
        <v>1583</v>
      </c>
      <c r="C3227" s="23" t="s">
        <v>1584</v>
      </c>
      <c r="D3227" s="32">
        <v>-379.4</v>
      </c>
      <c r="E3227" s="25">
        <v>17.82</v>
      </c>
      <c r="F3227" s="25">
        <v>-105808.21</v>
      </c>
    </row>
    <row r="3228" spans="1:6" ht="22.5" customHeight="1" outlineLevel="1" x14ac:dyDescent="0.2">
      <c r="A3228" s="21">
        <v>26</v>
      </c>
      <c r="B3228" s="22" t="s">
        <v>1377</v>
      </c>
      <c r="C3228" s="23" t="s">
        <v>2220</v>
      </c>
      <c r="D3228" s="31">
        <v>1095</v>
      </c>
      <c r="E3228" s="25">
        <v>51.15</v>
      </c>
      <c r="F3228" s="25">
        <v>469904.79</v>
      </c>
    </row>
    <row r="3229" spans="1:6" ht="33.75" customHeight="1" outlineLevel="1" x14ac:dyDescent="0.2">
      <c r="A3229" s="21">
        <v>27</v>
      </c>
      <c r="B3229" s="22" t="s">
        <v>2221</v>
      </c>
      <c r="C3229" s="23" t="s">
        <v>2222</v>
      </c>
      <c r="D3229" s="30">
        <v>0.45</v>
      </c>
      <c r="E3229" s="25">
        <v>157.12</v>
      </c>
      <c r="F3229" s="25">
        <v>1075.06</v>
      </c>
    </row>
    <row r="3230" spans="1:6" outlineLevel="1" x14ac:dyDescent="0.2">
      <c r="A3230" s="26"/>
      <c r="B3230" s="27"/>
      <c r="C3230" s="28" t="s">
        <v>2223</v>
      </c>
      <c r="D3230" s="28"/>
      <c r="E3230" s="28"/>
      <c r="F3230" s="29">
        <v>895.44</v>
      </c>
    </row>
    <row r="3231" spans="1:6" outlineLevel="1" x14ac:dyDescent="0.2">
      <c r="A3231" s="26"/>
      <c r="B3231" s="27"/>
      <c r="C3231" s="28" t="s">
        <v>2224</v>
      </c>
      <c r="D3231" s="28"/>
      <c r="E3231" s="28"/>
      <c r="F3231" s="29">
        <v>512.91999999999996</v>
      </c>
    </row>
    <row r="3232" spans="1:6" outlineLevel="1" x14ac:dyDescent="0.2">
      <c r="A3232" s="26"/>
      <c r="B3232" s="27"/>
      <c r="C3232" s="28" t="s">
        <v>917</v>
      </c>
      <c r="D3232" s="28"/>
      <c r="E3232" s="28"/>
      <c r="F3232" s="29">
        <v>2483.42</v>
      </c>
    </row>
    <row r="3233" spans="1:6" ht="22.5" customHeight="1" outlineLevel="1" x14ac:dyDescent="0.2">
      <c r="A3233" s="21">
        <v>28</v>
      </c>
      <c r="B3233" s="22" t="s">
        <v>2216</v>
      </c>
      <c r="C3233" s="23" t="s">
        <v>2225</v>
      </c>
      <c r="D3233" s="30">
        <v>45.81</v>
      </c>
      <c r="E3233" s="25">
        <v>14.59</v>
      </c>
      <c r="F3233" s="25">
        <v>5608.78</v>
      </c>
    </row>
    <row r="3234" spans="1:6" ht="45" customHeight="1" outlineLevel="1" x14ac:dyDescent="0.2">
      <c r="A3234" s="21">
        <v>29</v>
      </c>
      <c r="B3234" s="22" t="s">
        <v>985</v>
      </c>
      <c r="C3234" s="23" t="s">
        <v>2226</v>
      </c>
      <c r="D3234" s="32">
        <v>2.9</v>
      </c>
      <c r="E3234" s="25">
        <v>2703.52</v>
      </c>
      <c r="F3234" s="25">
        <v>183638.32</v>
      </c>
    </row>
    <row r="3235" spans="1:6" outlineLevel="1" x14ac:dyDescent="0.2">
      <c r="A3235" s="26"/>
      <c r="B3235" s="27"/>
      <c r="C3235" s="28" t="s">
        <v>2227</v>
      </c>
      <c r="D3235" s="28"/>
      <c r="E3235" s="28"/>
      <c r="F3235" s="29">
        <v>20376.919999999998</v>
      </c>
    </row>
    <row r="3236" spans="1:6" outlineLevel="1" x14ac:dyDescent="0.2">
      <c r="A3236" s="26"/>
      <c r="B3236" s="27"/>
      <c r="C3236" s="28" t="s">
        <v>2228</v>
      </c>
      <c r="D3236" s="28"/>
      <c r="E3236" s="28"/>
      <c r="F3236" s="29">
        <v>11553.92</v>
      </c>
    </row>
    <row r="3237" spans="1:6" outlineLevel="1" x14ac:dyDescent="0.2">
      <c r="A3237" s="26"/>
      <c r="B3237" s="27"/>
      <c r="C3237" s="28" t="s">
        <v>917</v>
      </c>
      <c r="D3237" s="28"/>
      <c r="E3237" s="28"/>
      <c r="F3237" s="29">
        <v>215569.16</v>
      </c>
    </row>
    <row r="3238" spans="1:6" ht="33.75" customHeight="1" outlineLevel="1" x14ac:dyDescent="0.2">
      <c r="A3238" s="21">
        <v>30</v>
      </c>
      <c r="B3238" s="22" t="s">
        <v>2229</v>
      </c>
      <c r="C3238" s="23" t="s">
        <v>2230</v>
      </c>
      <c r="D3238" s="30">
        <v>6.25</v>
      </c>
      <c r="E3238" s="25">
        <v>1208.43</v>
      </c>
      <c r="F3238" s="25">
        <v>52566.71</v>
      </c>
    </row>
    <row r="3239" spans="1:6" ht="33.75" customHeight="1" outlineLevel="1" x14ac:dyDescent="0.2">
      <c r="A3239" s="21">
        <v>31</v>
      </c>
      <c r="B3239" s="22" t="s">
        <v>2231</v>
      </c>
      <c r="C3239" s="23" t="s">
        <v>2232</v>
      </c>
      <c r="D3239" s="30">
        <v>10.95</v>
      </c>
      <c r="E3239" s="25">
        <v>113.98</v>
      </c>
      <c r="F3239" s="25">
        <v>55309.61</v>
      </c>
    </row>
    <row r="3240" spans="1:6" outlineLevel="1" x14ac:dyDescent="0.2">
      <c r="A3240" s="26"/>
      <c r="B3240" s="27"/>
      <c r="C3240" s="28" t="s">
        <v>2233</v>
      </c>
      <c r="D3240" s="28"/>
      <c r="E3240" s="28"/>
      <c r="F3240" s="29">
        <v>56788.7</v>
      </c>
    </row>
    <row r="3241" spans="1:6" outlineLevel="1" x14ac:dyDescent="0.2">
      <c r="A3241" s="26"/>
      <c r="B3241" s="27"/>
      <c r="C3241" s="28" t="s">
        <v>2234</v>
      </c>
      <c r="D3241" s="28"/>
      <c r="E3241" s="28"/>
      <c r="F3241" s="29">
        <v>32529.45</v>
      </c>
    </row>
    <row r="3242" spans="1:6" outlineLevel="1" x14ac:dyDescent="0.2">
      <c r="A3242" s="26"/>
      <c r="B3242" s="27"/>
      <c r="C3242" s="28" t="s">
        <v>917</v>
      </c>
      <c r="D3242" s="28"/>
      <c r="E3242" s="28"/>
      <c r="F3242" s="29">
        <v>144627.76</v>
      </c>
    </row>
    <row r="3243" spans="1:6" ht="33.75" customHeight="1" outlineLevel="1" x14ac:dyDescent="0.2">
      <c r="A3243" s="21">
        <v>32</v>
      </c>
      <c r="B3243" s="22" t="s">
        <v>2235</v>
      </c>
      <c r="C3243" s="23" t="s">
        <v>2236</v>
      </c>
      <c r="D3243" s="30">
        <v>10.95</v>
      </c>
      <c r="E3243" s="25">
        <v>204</v>
      </c>
      <c r="F3243" s="25">
        <v>20930.71</v>
      </c>
    </row>
    <row r="3244" spans="1:6" ht="33.75" customHeight="1" outlineLevel="1" x14ac:dyDescent="0.2">
      <c r="A3244" s="21">
        <v>33</v>
      </c>
      <c r="B3244" s="22" t="s">
        <v>2237</v>
      </c>
      <c r="C3244" s="23" t="s">
        <v>2238</v>
      </c>
      <c r="D3244" s="31">
        <v>330</v>
      </c>
      <c r="E3244" s="25">
        <v>25.59</v>
      </c>
      <c r="F3244" s="25">
        <v>95762.9</v>
      </c>
    </row>
    <row r="3245" spans="1:6" ht="33.75" customHeight="1" outlineLevel="1" x14ac:dyDescent="0.2">
      <c r="A3245" s="21">
        <v>34</v>
      </c>
      <c r="B3245" s="22" t="s">
        <v>2239</v>
      </c>
      <c r="C3245" s="23" t="s">
        <v>2240</v>
      </c>
      <c r="D3245" s="30">
        <v>28.15</v>
      </c>
      <c r="E3245" s="25">
        <v>448.43</v>
      </c>
      <c r="F3245" s="25">
        <v>414031.44</v>
      </c>
    </row>
    <row r="3246" spans="1:6" outlineLevel="1" x14ac:dyDescent="0.2">
      <c r="A3246" s="26"/>
      <c r="B3246" s="27"/>
      <c r="C3246" s="28" t="s">
        <v>2241</v>
      </c>
      <c r="D3246" s="28"/>
      <c r="E3246" s="28"/>
      <c r="F3246" s="29">
        <v>394362.13</v>
      </c>
    </row>
    <row r="3247" spans="1:6" outlineLevel="1" x14ac:dyDescent="0.2">
      <c r="A3247" s="26"/>
      <c r="B3247" s="27"/>
      <c r="C3247" s="28" t="s">
        <v>2242</v>
      </c>
      <c r="D3247" s="28"/>
      <c r="E3247" s="28"/>
      <c r="F3247" s="29">
        <v>247372.61</v>
      </c>
    </row>
    <row r="3248" spans="1:6" outlineLevel="1" x14ac:dyDescent="0.2">
      <c r="A3248" s="26"/>
      <c r="B3248" s="27"/>
      <c r="C3248" s="28" t="s">
        <v>917</v>
      </c>
      <c r="D3248" s="28"/>
      <c r="E3248" s="28"/>
      <c r="F3248" s="29">
        <v>1055766.18</v>
      </c>
    </row>
    <row r="3249" spans="1:6" ht="22.5" customHeight="1" outlineLevel="1" x14ac:dyDescent="0.2">
      <c r="A3249" s="21">
        <v>35</v>
      </c>
      <c r="B3249" s="22" t="s">
        <v>2243</v>
      </c>
      <c r="C3249" s="23" t="s">
        <v>2244</v>
      </c>
      <c r="D3249" s="30">
        <v>-65.87</v>
      </c>
      <c r="E3249" s="25">
        <v>45</v>
      </c>
      <c r="F3249" s="25">
        <v>-12093.73</v>
      </c>
    </row>
    <row r="3250" spans="1:6" outlineLevel="1" x14ac:dyDescent="0.2">
      <c r="A3250" s="26"/>
      <c r="B3250" s="27"/>
      <c r="C3250" s="28" t="s">
        <v>2245</v>
      </c>
      <c r="D3250" s="28"/>
      <c r="E3250" s="28"/>
      <c r="F3250" s="29"/>
    </row>
    <row r="3251" spans="1:6" outlineLevel="1" x14ac:dyDescent="0.2">
      <c r="A3251" s="26"/>
      <c r="B3251" s="27"/>
      <c r="C3251" s="28" t="s">
        <v>2246</v>
      </c>
      <c r="D3251" s="28"/>
      <c r="E3251" s="28"/>
      <c r="F3251" s="29"/>
    </row>
    <row r="3252" spans="1:6" outlineLevel="1" x14ac:dyDescent="0.2">
      <c r="A3252" s="26"/>
      <c r="B3252" s="27"/>
      <c r="C3252" s="28" t="s">
        <v>917</v>
      </c>
      <c r="D3252" s="28"/>
      <c r="E3252" s="28"/>
      <c r="F3252" s="29">
        <v>-12093.73</v>
      </c>
    </row>
    <row r="3253" spans="1:6" ht="22.5" customHeight="1" outlineLevel="1" x14ac:dyDescent="0.2">
      <c r="A3253" s="21">
        <v>36</v>
      </c>
      <c r="B3253" s="22" t="s">
        <v>2247</v>
      </c>
      <c r="C3253" s="23" t="s">
        <v>2248</v>
      </c>
      <c r="D3253" s="24">
        <v>-65.870999999999995</v>
      </c>
      <c r="E3253" s="25">
        <v>13.12</v>
      </c>
      <c r="F3253" s="25">
        <v>-39083.040000000001</v>
      </c>
    </row>
    <row r="3254" spans="1:6" outlineLevel="1" x14ac:dyDescent="0.2">
      <c r="A3254" s="26"/>
      <c r="B3254" s="27"/>
      <c r="C3254" s="28" t="s">
        <v>2249</v>
      </c>
      <c r="D3254" s="28"/>
      <c r="E3254" s="28"/>
      <c r="F3254" s="29">
        <v>-42991.34</v>
      </c>
    </row>
    <row r="3255" spans="1:6" outlineLevel="1" x14ac:dyDescent="0.2">
      <c r="A3255" s="26"/>
      <c r="B3255" s="27"/>
      <c r="C3255" s="28" t="s">
        <v>2250</v>
      </c>
      <c r="D3255" s="28"/>
      <c r="E3255" s="28"/>
      <c r="F3255" s="29">
        <v>-26967.3</v>
      </c>
    </row>
    <row r="3256" spans="1:6" outlineLevel="1" x14ac:dyDescent="0.2">
      <c r="A3256" s="26"/>
      <c r="B3256" s="27"/>
      <c r="C3256" s="28" t="s">
        <v>917</v>
      </c>
      <c r="D3256" s="28"/>
      <c r="E3256" s="28"/>
      <c r="F3256" s="29">
        <v>-109041.68</v>
      </c>
    </row>
    <row r="3257" spans="1:6" ht="33.75" customHeight="1" outlineLevel="1" x14ac:dyDescent="0.2">
      <c r="A3257" s="21">
        <v>37</v>
      </c>
      <c r="B3257" s="22" t="s">
        <v>2251</v>
      </c>
      <c r="C3257" s="23" t="s">
        <v>2252</v>
      </c>
      <c r="D3257" s="24">
        <v>0.70399999999999996</v>
      </c>
      <c r="E3257" s="25">
        <v>11885.47</v>
      </c>
      <c r="F3257" s="25">
        <v>138061.62</v>
      </c>
    </row>
    <row r="3258" spans="1:6" ht="78.75" customHeight="1" outlineLevel="1" x14ac:dyDescent="0.2">
      <c r="A3258" s="21">
        <v>38</v>
      </c>
      <c r="B3258" s="22" t="s">
        <v>2253</v>
      </c>
      <c r="C3258" s="23" t="s">
        <v>1146</v>
      </c>
      <c r="D3258" s="31">
        <v>8445</v>
      </c>
      <c r="E3258" s="25">
        <v>13.91</v>
      </c>
      <c r="F3258" s="25">
        <v>3182260.95</v>
      </c>
    </row>
    <row r="3259" spans="1:6" ht="22.5" customHeight="1" outlineLevel="1" x14ac:dyDescent="0.2">
      <c r="A3259" s="21">
        <v>39</v>
      </c>
      <c r="B3259" s="22" t="s">
        <v>2254</v>
      </c>
      <c r="C3259" s="23" t="s">
        <v>2255</v>
      </c>
      <c r="D3259" s="30">
        <v>1.95</v>
      </c>
      <c r="E3259" s="25">
        <v>1121.68</v>
      </c>
      <c r="F3259" s="25">
        <v>37255.03</v>
      </c>
    </row>
    <row r="3260" spans="1:6" outlineLevel="1" x14ac:dyDescent="0.2">
      <c r="A3260" s="26"/>
      <c r="B3260" s="27"/>
      <c r="C3260" s="28" t="s">
        <v>2256</v>
      </c>
      <c r="D3260" s="28"/>
      <c r="E3260" s="28"/>
      <c r="F3260" s="29">
        <v>26876</v>
      </c>
    </row>
    <row r="3261" spans="1:6" outlineLevel="1" x14ac:dyDescent="0.2">
      <c r="A3261" s="26"/>
      <c r="B3261" s="27"/>
      <c r="C3261" s="28" t="s">
        <v>2257</v>
      </c>
      <c r="D3261" s="28"/>
      <c r="E3261" s="28"/>
      <c r="F3261" s="29">
        <v>16858.580000000002</v>
      </c>
    </row>
    <row r="3262" spans="1:6" outlineLevel="1" x14ac:dyDescent="0.2">
      <c r="A3262" s="26"/>
      <c r="B3262" s="27"/>
      <c r="C3262" s="28" t="s">
        <v>917</v>
      </c>
      <c r="D3262" s="28"/>
      <c r="E3262" s="28"/>
      <c r="F3262" s="29">
        <v>80989.61</v>
      </c>
    </row>
    <row r="3263" spans="1:6" ht="22.5" customHeight="1" outlineLevel="1" x14ac:dyDescent="0.2">
      <c r="A3263" s="21">
        <v>40</v>
      </c>
      <c r="B3263" s="22" t="s">
        <v>2258</v>
      </c>
      <c r="C3263" s="23" t="s">
        <v>2259</v>
      </c>
      <c r="D3263" s="30">
        <v>-25.71</v>
      </c>
      <c r="E3263" s="25">
        <v>7.6</v>
      </c>
      <c r="F3263" s="25">
        <v>-1449.84</v>
      </c>
    </row>
    <row r="3264" spans="1:6" ht="22.5" customHeight="1" outlineLevel="1" x14ac:dyDescent="0.2">
      <c r="A3264" s="21">
        <v>41</v>
      </c>
      <c r="B3264" s="22" t="s">
        <v>1377</v>
      </c>
      <c r="C3264" s="23" t="s">
        <v>2260</v>
      </c>
      <c r="D3264" s="30">
        <v>224.25</v>
      </c>
      <c r="E3264" s="25">
        <v>22.88</v>
      </c>
      <c r="F3264" s="25">
        <v>43047.38</v>
      </c>
    </row>
    <row r="3265" spans="1:6" ht="22.5" customHeight="1" outlineLevel="1" x14ac:dyDescent="0.2">
      <c r="A3265" s="21">
        <v>42</v>
      </c>
      <c r="B3265" s="22" t="s">
        <v>1377</v>
      </c>
      <c r="C3265" s="23" t="s">
        <v>2261</v>
      </c>
      <c r="D3265" s="31">
        <v>640</v>
      </c>
      <c r="E3265" s="25">
        <v>0.82</v>
      </c>
      <c r="F3265" s="25">
        <v>4421.67</v>
      </c>
    </row>
    <row r="3266" spans="1:6" ht="22.5" customHeight="1" outlineLevel="1" x14ac:dyDescent="0.2">
      <c r="A3266" s="21">
        <v>43</v>
      </c>
      <c r="B3266" s="22" t="s">
        <v>1377</v>
      </c>
      <c r="C3266" s="23" t="s">
        <v>2262</v>
      </c>
      <c r="D3266" s="31">
        <v>1</v>
      </c>
      <c r="E3266" s="25">
        <v>90.59</v>
      </c>
      <c r="F3266" s="25">
        <v>760.06</v>
      </c>
    </row>
    <row r="3267" spans="1:6" ht="33.75" customHeight="1" outlineLevel="1" x14ac:dyDescent="0.2">
      <c r="A3267" s="21">
        <v>44</v>
      </c>
      <c r="B3267" s="22" t="s">
        <v>2263</v>
      </c>
      <c r="C3267" s="23" t="s">
        <v>2264</v>
      </c>
      <c r="D3267" s="32">
        <v>0.1</v>
      </c>
      <c r="E3267" s="25">
        <v>1354.42</v>
      </c>
      <c r="F3267" s="25">
        <v>3805.06</v>
      </c>
    </row>
    <row r="3268" spans="1:6" outlineLevel="1" x14ac:dyDescent="0.2">
      <c r="A3268" s="26"/>
      <c r="B3268" s="27"/>
      <c r="C3268" s="28" t="s">
        <v>2265</v>
      </c>
      <c r="D3268" s="28"/>
      <c r="E3268" s="28"/>
      <c r="F3268" s="29">
        <v>3426.37</v>
      </c>
    </row>
    <row r="3269" spans="1:6" outlineLevel="1" x14ac:dyDescent="0.2">
      <c r="A3269" s="26"/>
      <c r="B3269" s="27"/>
      <c r="C3269" s="28" t="s">
        <v>2266</v>
      </c>
      <c r="D3269" s="28"/>
      <c r="E3269" s="28"/>
      <c r="F3269" s="29">
        <v>1962.68</v>
      </c>
    </row>
    <row r="3270" spans="1:6" outlineLevel="1" x14ac:dyDescent="0.2">
      <c r="A3270" s="26"/>
      <c r="B3270" s="27"/>
      <c r="C3270" s="28" t="s">
        <v>917</v>
      </c>
      <c r="D3270" s="28"/>
      <c r="E3270" s="28"/>
      <c r="F3270" s="29">
        <v>9194.11</v>
      </c>
    </row>
    <row r="3271" spans="1:6" ht="22.5" customHeight="1" outlineLevel="1" x14ac:dyDescent="0.2">
      <c r="A3271" s="21">
        <v>45</v>
      </c>
      <c r="B3271" s="22" t="s">
        <v>1377</v>
      </c>
      <c r="C3271" s="23" t="s">
        <v>2267</v>
      </c>
      <c r="D3271" s="31">
        <v>185</v>
      </c>
      <c r="E3271" s="25">
        <v>6.84</v>
      </c>
      <c r="F3271" s="25">
        <v>10613.42</v>
      </c>
    </row>
    <row r="3272" spans="1:6" ht="33.75" customHeight="1" outlineLevel="1" x14ac:dyDescent="0.2">
      <c r="A3272" s="21">
        <v>46</v>
      </c>
      <c r="B3272" s="22" t="s">
        <v>2268</v>
      </c>
      <c r="C3272" s="23" t="s">
        <v>2269</v>
      </c>
      <c r="D3272" s="24">
        <v>0.27400000000000002</v>
      </c>
      <c r="E3272" s="25">
        <v>6149.21</v>
      </c>
      <c r="F3272" s="25">
        <v>74698.37</v>
      </c>
    </row>
    <row r="3273" spans="1:6" outlineLevel="1" x14ac:dyDescent="0.2">
      <c r="A3273" s="26"/>
      <c r="B3273" s="27"/>
      <c r="C3273" s="28" t="s">
        <v>2270</v>
      </c>
      <c r="D3273" s="28"/>
      <c r="E3273" s="28"/>
      <c r="F3273" s="29">
        <v>69162.490000000005</v>
      </c>
    </row>
    <row r="3274" spans="1:6" outlineLevel="1" x14ac:dyDescent="0.2">
      <c r="A3274" s="26"/>
      <c r="B3274" s="27"/>
      <c r="C3274" s="28" t="s">
        <v>2271</v>
      </c>
      <c r="D3274" s="28"/>
      <c r="E3274" s="28"/>
      <c r="F3274" s="29">
        <v>46108.33</v>
      </c>
    </row>
    <row r="3275" spans="1:6" outlineLevel="1" x14ac:dyDescent="0.2">
      <c r="A3275" s="26"/>
      <c r="B3275" s="27"/>
      <c r="C3275" s="28" t="s">
        <v>917</v>
      </c>
      <c r="D3275" s="28"/>
      <c r="E3275" s="28"/>
      <c r="F3275" s="29">
        <v>189969.19</v>
      </c>
    </row>
    <row r="3276" spans="1:6" ht="33.75" customHeight="1" outlineLevel="1" x14ac:dyDescent="0.2">
      <c r="A3276" s="21">
        <v>47</v>
      </c>
      <c r="B3276" s="22" t="s">
        <v>2272</v>
      </c>
      <c r="C3276" s="23" t="s">
        <v>2273</v>
      </c>
      <c r="D3276" s="24">
        <v>18.882000000000001</v>
      </c>
      <c r="E3276" s="25">
        <v>10154.75</v>
      </c>
      <c r="F3276" s="25">
        <v>1484083</v>
      </c>
    </row>
    <row r="3277" spans="1:6" ht="33.75" customHeight="1" outlineLevel="1" x14ac:dyDescent="0.2">
      <c r="A3277" s="21">
        <v>48</v>
      </c>
      <c r="B3277" s="22" t="s">
        <v>1767</v>
      </c>
      <c r="C3277" s="23" t="s">
        <v>1768</v>
      </c>
      <c r="D3277" s="30">
        <v>3.98</v>
      </c>
      <c r="E3277" s="25">
        <v>243.91</v>
      </c>
      <c r="F3277" s="25">
        <v>27385.15</v>
      </c>
    </row>
    <row r="3278" spans="1:6" outlineLevel="1" x14ac:dyDescent="0.2">
      <c r="A3278" s="26"/>
      <c r="B3278" s="27"/>
      <c r="C3278" s="28" t="s">
        <v>2274</v>
      </c>
      <c r="D3278" s="28"/>
      <c r="E3278" s="28"/>
      <c r="F3278" s="29">
        <v>13255.31</v>
      </c>
    </row>
    <row r="3279" spans="1:6" outlineLevel="1" x14ac:dyDescent="0.2">
      <c r="A3279" s="26"/>
      <c r="B3279" s="27"/>
      <c r="C3279" s="28" t="s">
        <v>2275</v>
      </c>
      <c r="D3279" s="28"/>
      <c r="E3279" s="28"/>
      <c r="F3279" s="29">
        <v>7191.71</v>
      </c>
    </row>
    <row r="3280" spans="1:6" outlineLevel="1" x14ac:dyDescent="0.2">
      <c r="A3280" s="26"/>
      <c r="B3280" s="27"/>
      <c r="C3280" s="28" t="s">
        <v>917</v>
      </c>
      <c r="D3280" s="28"/>
      <c r="E3280" s="28"/>
      <c r="F3280" s="29">
        <v>47832.17</v>
      </c>
    </row>
    <row r="3281" spans="1:6" ht="33.75" customHeight="1" outlineLevel="1" x14ac:dyDescent="0.2">
      <c r="A3281" s="21">
        <v>49</v>
      </c>
      <c r="B3281" s="22" t="s">
        <v>1053</v>
      </c>
      <c r="C3281" s="23" t="s">
        <v>2276</v>
      </c>
      <c r="D3281" s="30">
        <v>3.98</v>
      </c>
      <c r="E3281" s="25">
        <v>347.67</v>
      </c>
      <c r="F3281" s="25">
        <v>23709.95</v>
      </c>
    </row>
    <row r="3282" spans="1:6" outlineLevel="1" x14ac:dyDescent="0.2">
      <c r="A3282" s="26"/>
      <c r="B3282" s="27"/>
      <c r="C3282" s="28" t="s">
        <v>2277</v>
      </c>
      <c r="D3282" s="28"/>
      <c r="E3282" s="28"/>
      <c r="F3282" s="29">
        <v>9242.33</v>
      </c>
    </row>
    <row r="3283" spans="1:6" outlineLevel="1" x14ac:dyDescent="0.2">
      <c r="A3283" s="26"/>
      <c r="B3283" s="27"/>
      <c r="C3283" s="28" t="s">
        <v>2278</v>
      </c>
      <c r="D3283" s="28"/>
      <c r="E3283" s="28"/>
      <c r="F3283" s="29">
        <v>5014.46</v>
      </c>
    </row>
    <row r="3284" spans="1:6" outlineLevel="1" x14ac:dyDescent="0.2">
      <c r="A3284" s="26"/>
      <c r="B3284" s="27"/>
      <c r="C3284" s="28" t="s">
        <v>917</v>
      </c>
      <c r="D3284" s="28"/>
      <c r="E3284" s="28"/>
      <c r="F3284" s="29">
        <v>37966.74</v>
      </c>
    </row>
    <row r="3285" spans="1:6" ht="22.5" customHeight="1" outlineLevel="1" x14ac:dyDescent="0.2">
      <c r="A3285" s="21">
        <v>50</v>
      </c>
      <c r="B3285" s="22" t="s">
        <v>2279</v>
      </c>
      <c r="C3285" s="23" t="s">
        <v>2280</v>
      </c>
      <c r="D3285" s="30">
        <v>0.02</v>
      </c>
      <c r="E3285" s="25">
        <v>17849.419999999998</v>
      </c>
      <c r="F3285" s="25">
        <v>7672.65</v>
      </c>
    </row>
    <row r="3286" spans="1:6" outlineLevel="1" x14ac:dyDescent="0.2">
      <c r="A3286" s="26"/>
      <c r="B3286" s="27"/>
      <c r="C3286" s="28" t="s">
        <v>2281</v>
      </c>
      <c r="D3286" s="28"/>
      <c r="E3286" s="28"/>
      <c r="F3286" s="29">
        <v>5879.54</v>
      </c>
    </row>
    <row r="3287" spans="1:6" outlineLevel="1" x14ac:dyDescent="0.2">
      <c r="A3287" s="26"/>
      <c r="B3287" s="27"/>
      <c r="C3287" s="28" t="s">
        <v>2282</v>
      </c>
      <c r="D3287" s="28"/>
      <c r="E3287" s="28"/>
      <c r="F3287" s="29">
        <v>3343.27</v>
      </c>
    </row>
    <row r="3288" spans="1:6" outlineLevel="1" x14ac:dyDescent="0.2">
      <c r="A3288" s="26"/>
      <c r="B3288" s="27"/>
      <c r="C3288" s="28" t="s">
        <v>917</v>
      </c>
      <c r="D3288" s="28"/>
      <c r="E3288" s="28"/>
      <c r="F3288" s="29">
        <v>16895.46</v>
      </c>
    </row>
    <row r="3289" spans="1:6" ht="33.75" customHeight="1" outlineLevel="1" x14ac:dyDescent="0.2">
      <c r="A3289" s="21">
        <v>51</v>
      </c>
      <c r="B3289" s="22" t="s">
        <v>2190</v>
      </c>
      <c r="C3289" s="23" t="s">
        <v>2191</v>
      </c>
      <c r="D3289" s="30">
        <v>2.0299999999999998</v>
      </c>
      <c r="E3289" s="25">
        <v>745.24</v>
      </c>
      <c r="F3289" s="25">
        <v>10771.4</v>
      </c>
    </row>
    <row r="3290" spans="1:6" ht="11.25" customHeight="1" outlineLevel="1" x14ac:dyDescent="0.2">
      <c r="A3290" s="435" t="s">
        <v>1007</v>
      </c>
      <c r="B3290" s="436"/>
      <c r="C3290" s="436"/>
      <c r="D3290" s="436"/>
      <c r="E3290" s="437"/>
      <c r="F3290" s="36">
        <v>19633564.530000001</v>
      </c>
    </row>
    <row r="3291" spans="1:6" outlineLevel="1" x14ac:dyDescent="0.2">
      <c r="A3291" s="435" t="s">
        <v>1008</v>
      </c>
      <c r="B3291" s="436"/>
      <c r="C3291" s="436"/>
      <c r="D3291" s="436"/>
      <c r="E3291" s="437"/>
      <c r="F3291" s="36">
        <v>2897766.65</v>
      </c>
    </row>
    <row r="3292" spans="1:6" outlineLevel="1" x14ac:dyDescent="0.2">
      <c r="A3292" s="435" t="s">
        <v>1009</v>
      </c>
      <c r="B3292" s="436"/>
      <c r="C3292" s="436"/>
      <c r="D3292" s="436"/>
      <c r="E3292" s="437"/>
      <c r="F3292" s="36">
        <v>1618069.23</v>
      </c>
    </row>
    <row r="3293" spans="1:6" ht="11.25" customHeight="1" outlineLevel="1" x14ac:dyDescent="0.2">
      <c r="A3293" s="435" t="s">
        <v>2283</v>
      </c>
      <c r="B3293" s="436"/>
      <c r="C3293" s="436"/>
      <c r="D3293" s="436"/>
      <c r="E3293" s="437"/>
      <c r="F3293" s="36">
        <v>24149400.41</v>
      </c>
    </row>
    <row r="3294" spans="1:6" ht="12.75" customHeight="1" outlineLevel="1" x14ac:dyDescent="0.2">
      <c r="A3294" s="432" t="s">
        <v>2284</v>
      </c>
      <c r="B3294" s="433"/>
      <c r="C3294" s="433"/>
      <c r="D3294" s="433"/>
      <c r="E3294" s="433"/>
      <c r="F3294" s="434"/>
    </row>
    <row r="3295" spans="1:6" ht="22.5" customHeight="1" outlineLevel="1" x14ac:dyDescent="0.2">
      <c r="A3295" s="21">
        <v>52</v>
      </c>
      <c r="B3295" s="22" t="s">
        <v>1363</v>
      </c>
      <c r="C3295" s="23" t="s">
        <v>1364</v>
      </c>
      <c r="D3295" s="24">
        <v>0.125</v>
      </c>
      <c r="E3295" s="25">
        <v>4711.5</v>
      </c>
      <c r="F3295" s="25">
        <v>12526.2</v>
      </c>
    </row>
    <row r="3296" spans="1:6" outlineLevel="1" x14ac:dyDescent="0.2">
      <c r="A3296" s="26"/>
      <c r="B3296" s="27"/>
      <c r="C3296" s="28" t="s">
        <v>2285</v>
      </c>
      <c r="D3296" s="28"/>
      <c r="E3296" s="28"/>
      <c r="F3296" s="29">
        <v>10489.39</v>
      </c>
    </row>
    <row r="3297" spans="1:6" outlineLevel="1" x14ac:dyDescent="0.2">
      <c r="A3297" s="26"/>
      <c r="B3297" s="27"/>
      <c r="C3297" s="28" t="s">
        <v>2286</v>
      </c>
      <c r="D3297" s="28"/>
      <c r="E3297" s="28"/>
      <c r="F3297" s="29">
        <v>5964.56</v>
      </c>
    </row>
    <row r="3298" spans="1:6" outlineLevel="1" x14ac:dyDescent="0.2">
      <c r="A3298" s="26"/>
      <c r="B3298" s="27"/>
      <c r="C3298" s="28" t="s">
        <v>917</v>
      </c>
      <c r="D3298" s="28"/>
      <c r="E3298" s="28"/>
      <c r="F3298" s="29">
        <v>28980.15</v>
      </c>
    </row>
    <row r="3299" spans="1:6" ht="22.5" customHeight="1" outlineLevel="1" x14ac:dyDescent="0.2">
      <c r="A3299" s="21">
        <v>53</v>
      </c>
      <c r="B3299" s="22" t="s">
        <v>1367</v>
      </c>
      <c r="C3299" s="23" t="s">
        <v>2185</v>
      </c>
      <c r="D3299" s="30">
        <v>12.75</v>
      </c>
      <c r="E3299" s="25">
        <v>560</v>
      </c>
      <c r="F3299" s="25">
        <v>54335.4</v>
      </c>
    </row>
    <row r="3300" spans="1:6" ht="22.5" customHeight="1" outlineLevel="1" x14ac:dyDescent="0.2">
      <c r="A3300" s="21">
        <v>54</v>
      </c>
      <c r="B3300" s="22" t="s">
        <v>2186</v>
      </c>
      <c r="C3300" s="23" t="s">
        <v>2187</v>
      </c>
      <c r="D3300" s="30">
        <v>0.45</v>
      </c>
      <c r="E3300" s="25">
        <v>6373.37</v>
      </c>
      <c r="F3300" s="25">
        <v>66714.81</v>
      </c>
    </row>
    <row r="3301" spans="1:6" outlineLevel="1" x14ac:dyDescent="0.2">
      <c r="A3301" s="26"/>
      <c r="B3301" s="27"/>
      <c r="C3301" s="28" t="s">
        <v>2287</v>
      </c>
      <c r="D3301" s="28"/>
      <c r="E3301" s="28"/>
      <c r="F3301" s="29">
        <v>55619.75</v>
      </c>
    </row>
    <row r="3302" spans="1:6" outlineLevel="1" x14ac:dyDescent="0.2">
      <c r="A3302" s="26"/>
      <c r="B3302" s="27"/>
      <c r="C3302" s="28" t="s">
        <v>2288</v>
      </c>
      <c r="D3302" s="28"/>
      <c r="E3302" s="28"/>
      <c r="F3302" s="29">
        <v>31626.92</v>
      </c>
    </row>
    <row r="3303" spans="1:6" outlineLevel="1" x14ac:dyDescent="0.2">
      <c r="A3303" s="26"/>
      <c r="B3303" s="27"/>
      <c r="C3303" s="28" t="s">
        <v>917</v>
      </c>
      <c r="D3303" s="28"/>
      <c r="E3303" s="28"/>
      <c r="F3303" s="29">
        <v>153961.48000000001</v>
      </c>
    </row>
    <row r="3304" spans="1:6" ht="33.75" customHeight="1" outlineLevel="1" x14ac:dyDescent="0.2">
      <c r="A3304" s="21">
        <v>55</v>
      </c>
      <c r="B3304" s="22" t="s">
        <v>2190</v>
      </c>
      <c r="C3304" s="23" t="s">
        <v>2191</v>
      </c>
      <c r="D3304" s="30">
        <v>45.68</v>
      </c>
      <c r="E3304" s="25">
        <v>745.24</v>
      </c>
      <c r="F3304" s="25">
        <v>242383.05</v>
      </c>
    </row>
    <row r="3305" spans="1:6" ht="33.75" customHeight="1" outlineLevel="1" x14ac:dyDescent="0.2">
      <c r="A3305" s="21">
        <v>56</v>
      </c>
      <c r="B3305" s="22" t="s">
        <v>2192</v>
      </c>
      <c r="C3305" s="23" t="s">
        <v>2193</v>
      </c>
      <c r="D3305" s="24">
        <v>4.1289999999999996</v>
      </c>
      <c r="E3305" s="25">
        <v>5584.58</v>
      </c>
      <c r="F3305" s="25">
        <v>216290.9</v>
      </c>
    </row>
    <row r="3306" spans="1:6" ht="33.75" customHeight="1" outlineLevel="1" x14ac:dyDescent="0.2">
      <c r="A3306" s="21">
        <v>57</v>
      </c>
      <c r="B3306" s="22" t="s">
        <v>2192</v>
      </c>
      <c r="C3306" s="23" t="s">
        <v>2193</v>
      </c>
      <c r="D3306" s="24">
        <v>0.55700000000000005</v>
      </c>
      <c r="E3306" s="25">
        <v>5584.58</v>
      </c>
      <c r="F3306" s="25">
        <v>29177.53</v>
      </c>
    </row>
    <row r="3307" spans="1:6" ht="45" customHeight="1" outlineLevel="1" x14ac:dyDescent="0.2">
      <c r="A3307" s="21">
        <v>58</v>
      </c>
      <c r="B3307" s="22" t="s">
        <v>1393</v>
      </c>
      <c r="C3307" s="23" t="s">
        <v>2289</v>
      </c>
      <c r="D3307" s="33">
        <v>0.2175</v>
      </c>
      <c r="E3307" s="25">
        <v>8780.09</v>
      </c>
      <c r="F3307" s="25">
        <v>18199.150000000001</v>
      </c>
    </row>
    <row r="3308" spans="1:6" ht="22.5" customHeight="1" outlineLevel="1" x14ac:dyDescent="0.2">
      <c r="A3308" s="21">
        <v>59</v>
      </c>
      <c r="B3308" s="22" t="s">
        <v>2279</v>
      </c>
      <c r="C3308" s="23" t="s">
        <v>2290</v>
      </c>
      <c r="D3308" s="30">
        <v>0.24</v>
      </c>
      <c r="E3308" s="25">
        <v>17849.419999999998</v>
      </c>
      <c r="F3308" s="25">
        <v>92071.73</v>
      </c>
    </row>
    <row r="3309" spans="1:6" outlineLevel="1" x14ac:dyDescent="0.2">
      <c r="A3309" s="26"/>
      <c r="B3309" s="27"/>
      <c r="C3309" s="28" t="s">
        <v>2291</v>
      </c>
      <c r="D3309" s="28"/>
      <c r="E3309" s="28"/>
      <c r="F3309" s="29">
        <v>70554.5</v>
      </c>
    </row>
    <row r="3310" spans="1:6" outlineLevel="1" x14ac:dyDescent="0.2">
      <c r="A3310" s="26"/>
      <c r="B3310" s="27"/>
      <c r="C3310" s="28" t="s">
        <v>2292</v>
      </c>
      <c r="D3310" s="28"/>
      <c r="E3310" s="28"/>
      <c r="F3310" s="29">
        <v>40119.230000000003</v>
      </c>
    </row>
    <row r="3311" spans="1:6" outlineLevel="1" x14ac:dyDescent="0.2">
      <c r="A3311" s="26"/>
      <c r="B3311" s="27"/>
      <c r="C3311" s="28" t="s">
        <v>917</v>
      </c>
      <c r="D3311" s="28"/>
      <c r="E3311" s="28"/>
      <c r="F3311" s="29">
        <v>202745.46</v>
      </c>
    </row>
    <row r="3312" spans="1:6" ht="33.75" customHeight="1" outlineLevel="1" x14ac:dyDescent="0.2">
      <c r="A3312" s="21">
        <v>60</v>
      </c>
      <c r="B3312" s="22" t="s">
        <v>2190</v>
      </c>
      <c r="C3312" s="23" t="s">
        <v>2191</v>
      </c>
      <c r="D3312" s="30">
        <v>24.36</v>
      </c>
      <c r="E3312" s="25">
        <v>745.24</v>
      </c>
      <c r="F3312" s="25">
        <v>129256.81</v>
      </c>
    </row>
    <row r="3313" spans="1:6" ht="22.5" customHeight="1" outlineLevel="1" x14ac:dyDescent="0.2">
      <c r="A3313" s="21">
        <v>61</v>
      </c>
      <c r="B3313" s="22" t="s">
        <v>1215</v>
      </c>
      <c r="C3313" s="23" t="s">
        <v>1216</v>
      </c>
      <c r="D3313" s="24">
        <v>0.59299999999999997</v>
      </c>
      <c r="E3313" s="25">
        <v>1275.18</v>
      </c>
      <c r="F3313" s="25">
        <v>20427.09</v>
      </c>
    </row>
    <row r="3314" spans="1:6" outlineLevel="1" x14ac:dyDescent="0.2">
      <c r="A3314" s="26"/>
      <c r="B3314" s="27"/>
      <c r="C3314" s="28" t="s">
        <v>2293</v>
      </c>
      <c r="D3314" s="28"/>
      <c r="E3314" s="28"/>
      <c r="F3314" s="29">
        <v>17544.97</v>
      </c>
    </row>
    <row r="3315" spans="1:6" outlineLevel="1" x14ac:dyDescent="0.2">
      <c r="A3315" s="26"/>
      <c r="B3315" s="27"/>
      <c r="C3315" s="28" t="s">
        <v>2294</v>
      </c>
      <c r="D3315" s="28"/>
      <c r="E3315" s="28"/>
      <c r="F3315" s="29">
        <v>9976.5499999999993</v>
      </c>
    </row>
    <row r="3316" spans="1:6" outlineLevel="1" x14ac:dyDescent="0.2">
      <c r="A3316" s="26"/>
      <c r="B3316" s="27"/>
      <c r="C3316" s="28" t="s">
        <v>917</v>
      </c>
      <c r="D3316" s="28"/>
      <c r="E3316" s="28"/>
      <c r="F3316" s="29">
        <v>47948.61</v>
      </c>
    </row>
    <row r="3317" spans="1:6" ht="56.25" customHeight="1" outlineLevel="1" x14ac:dyDescent="0.2">
      <c r="A3317" s="21">
        <v>62</v>
      </c>
      <c r="B3317" s="22" t="s">
        <v>950</v>
      </c>
      <c r="C3317" s="23" t="s">
        <v>951</v>
      </c>
      <c r="D3317" s="24">
        <v>0.59299999999999997</v>
      </c>
      <c r="E3317" s="25">
        <v>6800</v>
      </c>
      <c r="F3317" s="25">
        <v>40686.92</v>
      </c>
    </row>
    <row r="3318" spans="1:6" ht="22.5" customHeight="1" outlineLevel="1" x14ac:dyDescent="0.2">
      <c r="A3318" s="21">
        <v>63</v>
      </c>
      <c r="B3318" s="22" t="s">
        <v>1215</v>
      </c>
      <c r="C3318" s="23" t="s">
        <v>2295</v>
      </c>
      <c r="D3318" s="33">
        <v>1.0336000000000001</v>
      </c>
      <c r="E3318" s="25">
        <v>1275.18</v>
      </c>
      <c r="F3318" s="25">
        <v>35604.44</v>
      </c>
    </row>
    <row r="3319" spans="1:6" outlineLevel="1" x14ac:dyDescent="0.2">
      <c r="A3319" s="26"/>
      <c r="B3319" s="27"/>
      <c r="C3319" s="28" t="s">
        <v>2296</v>
      </c>
      <c r="D3319" s="28"/>
      <c r="E3319" s="28"/>
      <c r="F3319" s="29">
        <v>30580.9</v>
      </c>
    </row>
    <row r="3320" spans="1:6" outlineLevel="1" x14ac:dyDescent="0.2">
      <c r="A3320" s="26"/>
      <c r="B3320" s="27"/>
      <c r="C3320" s="28" t="s">
        <v>2297</v>
      </c>
      <c r="D3320" s="28"/>
      <c r="E3320" s="28"/>
      <c r="F3320" s="29">
        <v>17389.14</v>
      </c>
    </row>
    <row r="3321" spans="1:6" outlineLevel="1" x14ac:dyDescent="0.2">
      <c r="A3321" s="26"/>
      <c r="B3321" s="27"/>
      <c r="C3321" s="28" t="s">
        <v>917</v>
      </c>
      <c r="D3321" s="28"/>
      <c r="E3321" s="28"/>
      <c r="F3321" s="29">
        <v>83574.48</v>
      </c>
    </row>
    <row r="3322" spans="1:6" ht="56.25" customHeight="1" outlineLevel="1" x14ac:dyDescent="0.2">
      <c r="A3322" s="21">
        <v>64</v>
      </c>
      <c r="B3322" s="22" t="s">
        <v>950</v>
      </c>
      <c r="C3322" s="23" t="s">
        <v>951</v>
      </c>
      <c r="D3322" s="24">
        <v>1.034</v>
      </c>
      <c r="E3322" s="25">
        <v>6800</v>
      </c>
      <c r="F3322" s="25">
        <v>70944.81</v>
      </c>
    </row>
    <row r="3323" spans="1:6" ht="33.75" customHeight="1" outlineLevel="1" x14ac:dyDescent="0.2">
      <c r="A3323" s="21">
        <v>65</v>
      </c>
      <c r="B3323" s="22" t="s">
        <v>2239</v>
      </c>
      <c r="C3323" s="23" t="s">
        <v>2240</v>
      </c>
      <c r="D3323" s="30">
        <v>1.91</v>
      </c>
      <c r="E3323" s="25">
        <v>448.43</v>
      </c>
      <c r="F3323" s="25">
        <v>28092.37</v>
      </c>
    </row>
    <row r="3324" spans="1:6" outlineLevel="1" x14ac:dyDescent="0.2">
      <c r="A3324" s="26"/>
      <c r="B3324" s="27"/>
      <c r="C3324" s="28" t="s">
        <v>2298</v>
      </c>
      <c r="D3324" s="28"/>
      <c r="E3324" s="28"/>
      <c r="F3324" s="29">
        <v>26757.79</v>
      </c>
    </row>
    <row r="3325" spans="1:6" outlineLevel="1" x14ac:dyDescent="0.2">
      <c r="A3325" s="26"/>
      <c r="B3325" s="27"/>
      <c r="C3325" s="28" t="s">
        <v>2299</v>
      </c>
      <c r="D3325" s="28"/>
      <c r="E3325" s="28"/>
      <c r="F3325" s="29">
        <v>16784.43</v>
      </c>
    </row>
    <row r="3326" spans="1:6" outlineLevel="1" x14ac:dyDescent="0.2">
      <c r="A3326" s="26"/>
      <c r="B3326" s="27"/>
      <c r="C3326" s="28" t="s">
        <v>917</v>
      </c>
      <c r="D3326" s="28"/>
      <c r="E3326" s="28"/>
      <c r="F3326" s="29">
        <v>71634.59</v>
      </c>
    </row>
    <row r="3327" spans="1:6" ht="22.5" customHeight="1" outlineLevel="1" x14ac:dyDescent="0.2">
      <c r="A3327" s="21">
        <v>66</v>
      </c>
      <c r="B3327" s="22" t="s">
        <v>2243</v>
      </c>
      <c r="C3327" s="23" t="s">
        <v>2244</v>
      </c>
      <c r="D3327" s="30">
        <v>-4.47</v>
      </c>
      <c r="E3327" s="25">
        <v>45</v>
      </c>
      <c r="F3327" s="25">
        <v>-820.69</v>
      </c>
    </row>
    <row r="3328" spans="1:6" outlineLevel="1" x14ac:dyDescent="0.2">
      <c r="A3328" s="26"/>
      <c r="B3328" s="27"/>
      <c r="C3328" s="28" t="s">
        <v>2245</v>
      </c>
      <c r="D3328" s="28"/>
      <c r="E3328" s="28"/>
      <c r="F3328" s="29"/>
    </row>
    <row r="3329" spans="1:6" outlineLevel="1" x14ac:dyDescent="0.2">
      <c r="A3329" s="26"/>
      <c r="B3329" s="27"/>
      <c r="C3329" s="28" t="s">
        <v>2246</v>
      </c>
      <c r="D3329" s="28"/>
      <c r="E3329" s="28"/>
      <c r="F3329" s="29"/>
    </row>
    <row r="3330" spans="1:6" outlineLevel="1" x14ac:dyDescent="0.2">
      <c r="A3330" s="26"/>
      <c r="B3330" s="27"/>
      <c r="C3330" s="28" t="s">
        <v>917</v>
      </c>
      <c r="D3330" s="28"/>
      <c r="E3330" s="28"/>
      <c r="F3330" s="29">
        <v>-820.69</v>
      </c>
    </row>
    <row r="3331" spans="1:6" ht="22.5" customHeight="1" outlineLevel="1" x14ac:dyDescent="0.2">
      <c r="A3331" s="21">
        <v>67</v>
      </c>
      <c r="B3331" s="22" t="s">
        <v>2247</v>
      </c>
      <c r="C3331" s="23" t="s">
        <v>2248</v>
      </c>
      <c r="D3331" s="33">
        <v>-4.4694000000000003</v>
      </c>
      <c r="E3331" s="25">
        <v>13.12</v>
      </c>
      <c r="F3331" s="25">
        <v>-2651.82</v>
      </c>
    </row>
    <row r="3332" spans="1:6" outlineLevel="1" x14ac:dyDescent="0.2">
      <c r="A3332" s="26"/>
      <c r="B3332" s="27"/>
      <c r="C3332" s="28" t="s">
        <v>2300</v>
      </c>
      <c r="D3332" s="28"/>
      <c r="E3332" s="28"/>
      <c r="F3332" s="29">
        <v>-2917</v>
      </c>
    </row>
    <row r="3333" spans="1:6" outlineLevel="1" x14ac:dyDescent="0.2">
      <c r="A3333" s="26"/>
      <c r="B3333" s="27"/>
      <c r="C3333" s="28" t="s">
        <v>2301</v>
      </c>
      <c r="D3333" s="28"/>
      <c r="E3333" s="28"/>
      <c r="F3333" s="29">
        <v>-1829.76</v>
      </c>
    </row>
    <row r="3334" spans="1:6" outlineLevel="1" x14ac:dyDescent="0.2">
      <c r="A3334" s="26"/>
      <c r="B3334" s="27"/>
      <c r="C3334" s="28" t="s">
        <v>917</v>
      </c>
      <c r="D3334" s="28"/>
      <c r="E3334" s="28"/>
      <c r="F3334" s="29">
        <v>-7398.58</v>
      </c>
    </row>
    <row r="3335" spans="1:6" ht="33.75" customHeight="1" outlineLevel="1" x14ac:dyDescent="0.2">
      <c r="A3335" s="21">
        <v>68</v>
      </c>
      <c r="B3335" s="22" t="s">
        <v>2251</v>
      </c>
      <c r="C3335" s="23" t="s">
        <v>2252</v>
      </c>
      <c r="D3335" s="24">
        <v>4.8000000000000001E-2</v>
      </c>
      <c r="E3335" s="25">
        <v>11885.47</v>
      </c>
      <c r="F3335" s="25">
        <v>9413.2900000000009</v>
      </c>
    </row>
    <row r="3336" spans="1:6" ht="78.75" customHeight="1" outlineLevel="1" x14ac:dyDescent="0.2">
      <c r="A3336" s="21">
        <v>69</v>
      </c>
      <c r="B3336" s="22" t="s">
        <v>2253</v>
      </c>
      <c r="C3336" s="23" t="s">
        <v>1146</v>
      </c>
      <c r="D3336" s="31">
        <v>573</v>
      </c>
      <c r="E3336" s="25">
        <v>13.91</v>
      </c>
      <c r="F3336" s="25">
        <v>215918.95</v>
      </c>
    </row>
    <row r="3337" spans="1:6" ht="11.25" customHeight="1" outlineLevel="1" x14ac:dyDescent="0.2">
      <c r="A3337" s="435" t="s">
        <v>1007</v>
      </c>
      <c r="B3337" s="436"/>
      <c r="C3337" s="436"/>
      <c r="D3337" s="436"/>
      <c r="E3337" s="437"/>
      <c r="F3337" s="36">
        <v>1278570.94</v>
      </c>
    </row>
    <row r="3338" spans="1:6" outlineLevel="1" x14ac:dyDescent="0.2">
      <c r="A3338" s="435" t="s">
        <v>1008</v>
      </c>
      <c r="B3338" s="436"/>
      <c r="C3338" s="436"/>
      <c r="D3338" s="436"/>
      <c r="E3338" s="437"/>
      <c r="F3338" s="36">
        <v>208630.29</v>
      </c>
    </row>
    <row r="3339" spans="1:6" outlineLevel="1" x14ac:dyDescent="0.2">
      <c r="A3339" s="435" t="s">
        <v>1009</v>
      </c>
      <c r="B3339" s="436"/>
      <c r="C3339" s="436"/>
      <c r="D3339" s="436"/>
      <c r="E3339" s="437"/>
      <c r="F3339" s="36">
        <v>120031.06</v>
      </c>
    </row>
    <row r="3340" spans="1:6" ht="11.25" customHeight="1" outlineLevel="1" x14ac:dyDescent="0.2">
      <c r="A3340" s="435" t="s">
        <v>2302</v>
      </c>
      <c r="B3340" s="436"/>
      <c r="C3340" s="436"/>
      <c r="D3340" s="436"/>
      <c r="E3340" s="437"/>
      <c r="F3340" s="36">
        <v>1607232.29</v>
      </c>
    </row>
    <row r="3341" spans="1:6" ht="12.75" customHeight="1" outlineLevel="1" x14ac:dyDescent="0.2">
      <c r="A3341" s="432" t="s">
        <v>2303</v>
      </c>
      <c r="B3341" s="433"/>
      <c r="C3341" s="433"/>
      <c r="D3341" s="433"/>
      <c r="E3341" s="433"/>
      <c r="F3341" s="434"/>
    </row>
    <row r="3342" spans="1:6" ht="11.4" outlineLevel="1" x14ac:dyDescent="0.2">
      <c r="A3342" s="443" t="s">
        <v>2304</v>
      </c>
      <c r="B3342" s="444"/>
      <c r="C3342" s="444"/>
      <c r="D3342" s="444"/>
      <c r="E3342" s="444"/>
      <c r="F3342" s="445"/>
    </row>
    <row r="3343" spans="1:6" ht="22.5" customHeight="1" outlineLevel="1" x14ac:dyDescent="0.2">
      <c r="A3343" s="21">
        <v>70</v>
      </c>
      <c r="B3343" s="22" t="s">
        <v>1363</v>
      </c>
      <c r="C3343" s="23" t="s">
        <v>1364</v>
      </c>
      <c r="D3343" s="33">
        <v>1.3599999999999999E-2</v>
      </c>
      <c r="E3343" s="25">
        <v>4711.5</v>
      </c>
      <c r="F3343" s="25">
        <v>1362.85</v>
      </c>
    </row>
    <row r="3344" spans="1:6" outlineLevel="1" x14ac:dyDescent="0.2">
      <c r="A3344" s="26"/>
      <c r="B3344" s="27"/>
      <c r="C3344" s="28" t="s">
        <v>2305</v>
      </c>
      <c r="D3344" s="28"/>
      <c r="E3344" s="28"/>
      <c r="F3344" s="29">
        <v>1141.25</v>
      </c>
    </row>
    <row r="3345" spans="1:6" outlineLevel="1" x14ac:dyDescent="0.2">
      <c r="A3345" s="26"/>
      <c r="B3345" s="27"/>
      <c r="C3345" s="28" t="s">
        <v>2306</v>
      </c>
      <c r="D3345" s="28"/>
      <c r="E3345" s="28"/>
      <c r="F3345" s="29">
        <v>648.94000000000005</v>
      </c>
    </row>
    <row r="3346" spans="1:6" outlineLevel="1" x14ac:dyDescent="0.2">
      <c r="A3346" s="26"/>
      <c r="B3346" s="27"/>
      <c r="C3346" s="28" t="s">
        <v>917</v>
      </c>
      <c r="D3346" s="28"/>
      <c r="E3346" s="28"/>
      <c r="F3346" s="29">
        <v>3153.04</v>
      </c>
    </row>
    <row r="3347" spans="1:6" ht="22.5" customHeight="1" outlineLevel="1" x14ac:dyDescent="0.2">
      <c r="A3347" s="21">
        <v>71</v>
      </c>
      <c r="B3347" s="22" t="s">
        <v>1367</v>
      </c>
      <c r="C3347" s="23" t="s">
        <v>2185</v>
      </c>
      <c r="D3347" s="24">
        <v>1.387</v>
      </c>
      <c r="E3347" s="25">
        <v>560</v>
      </c>
      <c r="F3347" s="25">
        <v>5910.84</v>
      </c>
    </row>
    <row r="3348" spans="1:6" ht="33.75" customHeight="1" outlineLevel="1" x14ac:dyDescent="0.2">
      <c r="A3348" s="21">
        <v>72</v>
      </c>
      <c r="B3348" s="22" t="s">
        <v>2307</v>
      </c>
      <c r="C3348" s="23" t="s">
        <v>2308</v>
      </c>
      <c r="D3348" s="30">
        <v>0.06</v>
      </c>
      <c r="E3348" s="25">
        <v>43564.23</v>
      </c>
      <c r="F3348" s="25">
        <v>68437.149999999994</v>
      </c>
    </row>
    <row r="3349" spans="1:6" outlineLevel="1" x14ac:dyDescent="0.2">
      <c r="A3349" s="26"/>
      <c r="B3349" s="27"/>
      <c r="C3349" s="28" t="s">
        <v>2309</v>
      </c>
      <c r="D3349" s="28"/>
      <c r="E3349" s="28"/>
      <c r="F3349" s="29">
        <v>52649.65</v>
      </c>
    </row>
    <row r="3350" spans="1:6" outlineLevel="1" x14ac:dyDescent="0.2">
      <c r="A3350" s="26"/>
      <c r="B3350" s="27"/>
      <c r="C3350" s="28" t="s">
        <v>2310</v>
      </c>
      <c r="D3350" s="28"/>
      <c r="E3350" s="28"/>
      <c r="F3350" s="29">
        <v>29938.03</v>
      </c>
    </row>
    <row r="3351" spans="1:6" outlineLevel="1" x14ac:dyDescent="0.2">
      <c r="A3351" s="26"/>
      <c r="B3351" s="27"/>
      <c r="C3351" s="28" t="s">
        <v>917</v>
      </c>
      <c r="D3351" s="28"/>
      <c r="E3351" s="28"/>
      <c r="F3351" s="29">
        <v>151024.82999999999</v>
      </c>
    </row>
    <row r="3352" spans="1:6" ht="33.75" customHeight="1" outlineLevel="1" x14ac:dyDescent="0.2">
      <c r="A3352" s="21">
        <v>73</v>
      </c>
      <c r="B3352" s="22" t="s">
        <v>2190</v>
      </c>
      <c r="C3352" s="23" t="s">
        <v>2191</v>
      </c>
      <c r="D3352" s="30">
        <v>6.09</v>
      </c>
      <c r="E3352" s="25">
        <v>745.24</v>
      </c>
      <c r="F3352" s="25">
        <v>32314.2</v>
      </c>
    </row>
    <row r="3353" spans="1:6" ht="33.75" customHeight="1" outlineLevel="1" x14ac:dyDescent="0.2">
      <c r="A3353" s="21">
        <v>74</v>
      </c>
      <c r="B3353" s="22" t="s">
        <v>2192</v>
      </c>
      <c r="C3353" s="23" t="s">
        <v>2193</v>
      </c>
      <c r="D3353" s="24">
        <v>0.46899999999999997</v>
      </c>
      <c r="E3353" s="25">
        <v>5584.58</v>
      </c>
      <c r="F3353" s="25">
        <v>24567.8</v>
      </c>
    </row>
    <row r="3354" spans="1:6" ht="33.75" customHeight="1" outlineLevel="1" x14ac:dyDescent="0.2">
      <c r="A3354" s="21">
        <v>75</v>
      </c>
      <c r="B3354" s="22" t="s">
        <v>2192</v>
      </c>
      <c r="C3354" s="23" t="s">
        <v>2193</v>
      </c>
      <c r="D3354" s="24">
        <v>0.151</v>
      </c>
      <c r="E3354" s="25">
        <v>5584.58</v>
      </c>
      <c r="F3354" s="25">
        <v>7909.89</v>
      </c>
    </row>
    <row r="3355" spans="1:6" ht="33.75" customHeight="1" outlineLevel="1" x14ac:dyDescent="0.2">
      <c r="A3355" s="21">
        <v>76</v>
      </c>
      <c r="B3355" s="22" t="s">
        <v>2239</v>
      </c>
      <c r="C3355" s="23" t="s">
        <v>2240</v>
      </c>
      <c r="D3355" s="30">
        <v>0.48</v>
      </c>
      <c r="E3355" s="25">
        <v>448.43</v>
      </c>
      <c r="F3355" s="25">
        <v>7059.87</v>
      </c>
    </row>
    <row r="3356" spans="1:6" outlineLevel="1" x14ac:dyDescent="0.2">
      <c r="A3356" s="26"/>
      <c r="B3356" s="27"/>
      <c r="C3356" s="28" t="s">
        <v>2311</v>
      </c>
      <c r="D3356" s="28"/>
      <c r="E3356" s="28"/>
      <c r="F3356" s="29">
        <v>6724.48</v>
      </c>
    </row>
    <row r="3357" spans="1:6" outlineLevel="1" x14ac:dyDescent="0.2">
      <c r="A3357" s="26"/>
      <c r="B3357" s="27"/>
      <c r="C3357" s="28" t="s">
        <v>2312</v>
      </c>
      <c r="D3357" s="28"/>
      <c r="E3357" s="28"/>
      <c r="F3357" s="29">
        <v>4218.08</v>
      </c>
    </row>
    <row r="3358" spans="1:6" outlineLevel="1" x14ac:dyDescent="0.2">
      <c r="A3358" s="26"/>
      <c r="B3358" s="27"/>
      <c r="C3358" s="28" t="s">
        <v>917</v>
      </c>
      <c r="D3358" s="28"/>
      <c r="E3358" s="28"/>
      <c r="F3358" s="29">
        <v>18002.43</v>
      </c>
    </row>
    <row r="3359" spans="1:6" ht="22.5" customHeight="1" outlineLevel="1" x14ac:dyDescent="0.2">
      <c r="A3359" s="21">
        <v>77</v>
      </c>
      <c r="B3359" s="22" t="s">
        <v>2243</v>
      </c>
      <c r="C3359" s="23" t="s">
        <v>2244</v>
      </c>
      <c r="D3359" s="30">
        <v>-1.1200000000000001</v>
      </c>
      <c r="E3359" s="25">
        <v>45</v>
      </c>
      <c r="F3359" s="25">
        <v>-205.63</v>
      </c>
    </row>
    <row r="3360" spans="1:6" outlineLevel="1" x14ac:dyDescent="0.2">
      <c r="A3360" s="26"/>
      <c r="B3360" s="27"/>
      <c r="C3360" s="28" t="s">
        <v>2245</v>
      </c>
      <c r="D3360" s="28"/>
      <c r="E3360" s="28"/>
      <c r="F3360" s="29"/>
    </row>
    <row r="3361" spans="1:6" outlineLevel="1" x14ac:dyDescent="0.2">
      <c r="A3361" s="26"/>
      <c r="B3361" s="27"/>
      <c r="C3361" s="28" t="s">
        <v>2246</v>
      </c>
      <c r="D3361" s="28"/>
      <c r="E3361" s="28"/>
      <c r="F3361" s="29"/>
    </row>
    <row r="3362" spans="1:6" outlineLevel="1" x14ac:dyDescent="0.2">
      <c r="A3362" s="26"/>
      <c r="B3362" s="27"/>
      <c r="C3362" s="28" t="s">
        <v>917</v>
      </c>
      <c r="D3362" s="28"/>
      <c r="E3362" s="28"/>
      <c r="F3362" s="29">
        <v>-205.63</v>
      </c>
    </row>
    <row r="3363" spans="1:6" ht="22.5" customHeight="1" outlineLevel="1" x14ac:dyDescent="0.2">
      <c r="A3363" s="21">
        <v>78</v>
      </c>
      <c r="B3363" s="22" t="s">
        <v>2247</v>
      </c>
      <c r="C3363" s="23" t="s">
        <v>2248</v>
      </c>
      <c r="D3363" s="33">
        <v>-1.1232</v>
      </c>
      <c r="E3363" s="25">
        <v>13.12</v>
      </c>
      <c r="F3363" s="25">
        <v>-666.42</v>
      </c>
    </row>
    <row r="3364" spans="1:6" outlineLevel="1" x14ac:dyDescent="0.2">
      <c r="A3364" s="26"/>
      <c r="B3364" s="27"/>
      <c r="C3364" s="28" t="s">
        <v>2313</v>
      </c>
      <c r="D3364" s="28"/>
      <c r="E3364" s="28"/>
      <c r="F3364" s="29">
        <v>-733.06</v>
      </c>
    </row>
    <row r="3365" spans="1:6" outlineLevel="1" x14ac:dyDescent="0.2">
      <c r="A3365" s="26"/>
      <c r="B3365" s="27"/>
      <c r="C3365" s="28" t="s">
        <v>2314</v>
      </c>
      <c r="D3365" s="28"/>
      <c r="E3365" s="28"/>
      <c r="F3365" s="29">
        <v>-459.83</v>
      </c>
    </row>
    <row r="3366" spans="1:6" outlineLevel="1" x14ac:dyDescent="0.2">
      <c r="A3366" s="26"/>
      <c r="B3366" s="27"/>
      <c r="C3366" s="28" t="s">
        <v>917</v>
      </c>
      <c r="D3366" s="28"/>
      <c r="E3366" s="28"/>
      <c r="F3366" s="29">
        <v>-1859.31</v>
      </c>
    </row>
    <row r="3367" spans="1:6" ht="33.75" customHeight="1" outlineLevel="1" x14ac:dyDescent="0.2">
      <c r="A3367" s="21">
        <v>79</v>
      </c>
      <c r="B3367" s="22" t="s">
        <v>2251</v>
      </c>
      <c r="C3367" s="23" t="s">
        <v>2252</v>
      </c>
      <c r="D3367" s="24">
        <v>1.2E-2</v>
      </c>
      <c r="E3367" s="25">
        <v>11885.47</v>
      </c>
      <c r="F3367" s="25">
        <v>2353.3200000000002</v>
      </c>
    </row>
    <row r="3368" spans="1:6" ht="78.75" customHeight="1" outlineLevel="1" x14ac:dyDescent="0.2">
      <c r="A3368" s="21">
        <v>80</v>
      </c>
      <c r="B3368" s="22" t="s">
        <v>2253</v>
      </c>
      <c r="C3368" s="23" t="s">
        <v>1146</v>
      </c>
      <c r="D3368" s="31">
        <v>144</v>
      </c>
      <c r="E3368" s="25">
        <v>13.91</v>
      </c>
      <c r="F3368" s="25">
        <v>54262.35</v>
      </c>
    </row>
    <row r="3369" spans="1:6" ht="33.75" customHeight="1" outlineLevel="1" x14ac:dyDescent="0.2">
      <c r="A3369" s="21">
        <v>81</v>
      </c>
      <c r="B3369" s="22" t="s">
        <v>2315</v>
      </c>
      <c r="C3369" s="23" t="s">
        <v>2316</v>
      </c>
      <c r="D3369" s="30">
        <v>0.08</v>
      </c>
      <c r="E3369" s="25">
        <v>10463.23</v>
      </c>
      <c r="F3369" s="25">
        <v>8602.32</v>
      </c>
    </row>
    <row r="3370" spans="1:6" outlineLevel="1" x14ac:dyDescent="0.2">
      <c r="A3370" s="26"/>
      <c r="B3370" s="27"/>
      <c r="C3370" s="28" t="s">
        <v>2317</v>
      </c>
      <c r="D3370" s="28"/>
      <c r="E3370" s="28"/>
      <c r="F3370" s="29">
        <v>3823.09</v>
      </c>
    </row>
    <row r="3371" spans="1:6" outlineLevel="1" x14ac:dyDescent="0.2">
      <c r="A3371" s="26"/>
      <c r="B3371" s="27"/>
      <c r="C3371" s="28" t="s">
        <v>2318</v>
      </c>
      <c r="D3371" s="28"/>
      <c r="E3371" s="28"/>
      <c r="F3371" s="29">
        <v>2173.92</v>
      </c>
    </row>
    <row r="3372" spans="1:6" outlineLevel="1" x14ac:dyDescent="0.2">
      <c r="A3372" s="26"/>
      <c r="B3372" s="27"/>
      <c r="C3372" s="28" t="s">
        <v>917</v>
      </c>
      <c r="D3372" s="28"/>
      <c r="E3372" s="28"/>
      <c r="F3372" s="29">
        <v>14599.33</v>
      </c>
    </row>
    <row r="3373" spans="1:6" ht="22.5" customHeight="1" outlineLevel="1" x14ac:dyDescent="0.2">
      <c r="A3373" s="21">
        <v>82</v>
      </c>
      <c r="B3373" s="22" t="s">
        <v>2319</v>
      </c>
      <c r="C3373" s="23" t="s">
        <v>2320</v>
      </c>
      <c r="D3373" s="32">
        <v>-28.8</v>
      </c>
      <c r="E3373" s="25">
        <v>23.09</v>
      </c>
      <c r="F3373" s="25">
        <v>-3537.76</v>
      </c>
    </row>
    <row r="3374" spans="1:6" ht="22.5" customHeight="1" outlineLevel="1" x14ac:dyDescent="0.2">
      <c r="A3374" s="21">
        <v>83</v>
      </c>
      <c r="B3374" s="22" t="s">
        <v>2216</v>
      </c>
      <c r="C3374" s="23" t="s">
        <v>2321</v>
      </c>
      <c r="D3374" s="31">
        <v>8</v>
      </c>
      <c r="E3374" s="25">
        <v>93.8</v>
      </c>
      <c r="F3374" s="25">
        <v>6295.99</v>
      </c>
    </row>
    <row r="3375" spans="1:6" ht="33.75" customHeight="1" outlineLevel="1" x14ac:dyDescent="0.2">
      <c r="A3375" s="21">
        <v>84</v>
      </c>
      <c r="B3375" s="22" t="s">
        <v>2263</v>
      </c>
      <c r="C3375" s="23" t="s">
        <v>2322</v>
      </c>
      <c r="D3375" s="30">
        <v>0.56000000000000005</v>
      </c>
      <c r="E3375" s="25">
        <v>1354.42</v>
      </c>
      <c r="F3375" s="25">
        <v>21308.35</v>
      </c>
    </row>
    <row r="3376" spans="1:6" outlineLevel="1" x14ac:dyDescent="0.2">
      <c r="A3376" s="26"/>
      <c r="B3376" s="27"/>
      <c r="C3376" s="28" t="s">
        <v>2323</v>
      </c>
      <c r="D3376" s="28"/>
      <c r="E3376" s="28"/>
      <c r="F3376" s="29">
        <v>19187.650000000001</v>
      </c>
    </row>
    <row r="3377" spans="1:6" outlineLevel="1" x14ac:dyDescent="0.2">
      <c r="A3377" s="26"/>
      <c r="B3377" s="27"/>
      <c r="C3377" s="28" t="s">
        <v>2324</v>
      </c>
      <c r="D3377" s="28"/>
      <c r="E3377" s="28"/>
      <c r="F3377" s="29">
        <v>10990.99</v>
      </c>
    </row>
    <row r="3378" spans="1:6" outlineLevel="1" x14ac:dyDescent="0.2">
      <c r="A3378" s="26"/>
      <c r="B3378" s="27"/>
      <c r="C3378" s="28" t="s">
        <v>917</v>
      </c>
      <c r="D3378" s="28"/>
      <c r="E3378" s="28"/>
      <c r="F3378" s="29">
        <v>51486.99</v>
      </c>
    </row>
    <row r="3379" spans="1:6" ht="22.5" customHeight="1" outlineLevel="1" x14ac:dyDescent="0.2">
      <c r="A3379" s="21">
        <v>85</v>
      </c>
      <c r="B3379" s="22" t="s">
        <v>2216</v>
      </c>
      <c r="C3379" s="23" t="s">
        <v>2267</v>
      </c>
      <c r="D3379" s="31">
        <v>1036</v>
      </c>
      <c r="E3379" s="25">
        <v>6.84</v>
      </c>
      <c r="F3379" s="25">
        <v>59435.14</v>
      </c>
    </row>
    <row r="3380" spans="1:6" ht="33.75" customHeight="1" outlineLevel="1" x14ac:dyDescent="0.2">
      <c r="A3380" s="21">
        <v>86</v>
      </c>
      <c r="B3380" s="22" t="s">
        <v>2268</v>
      </c>
      <c r="C3380" s="23" t="s">
        <v>2269</v>
      </c>
      <c r="D3380" s="24">
        <v>1.2999999999999999E-2</v>
      </c>
      <c r="E3380" s="25">
        <v>6149.21</v>
      </c>
      <c r="F3380" s="25">
        <v>3544.09</v>
      </c>
    </row>
    <row r="3381" spans="1:6" outlineLevel="1" x14ac:dyDescent="0.2">
      <c r="A3381" s="26"/>
      <c r="B3381" s="27"/>
      <c r="C3381" s="28" t="s">
        <v>2325</v>
      </c>
      <c r="D3381" s="28"/>
      <c r="E3381" s="28"/>
      <c r="F3381" s="29">
        <v>3281.44</v>
      </c>
    </row>
    <row r="3382" spans="1:6" outlineLevel="1" x14ac:dyDescent="0.2">
      <c r="A3382" s="26"/>
      <c r="B3382" s="27"/>
      <c r="C3382" s="28" t="s">
        <v>2326</v>
      </c>
      <c r="D3382" s="28"/>
      <c r="E3382" s="28"/>
      <c r="F3382" s="29">
        <v>2187.63</v>
      </c>
    </row>
    <row r="3383" spans="1:6" outlineLevel="1" x14ac:dyDescent="0.2">
      <c r="A3383" s="26"/>
      <c r="B3383" s="27"/>
      <c r="C3383" s="28" t="s">
        <v>917</v>
      </c>
      <c r="D3383" s="28"/>
      <c r="E3383" s="28"/>
      <c r="F3383" s="29">
        <v>9013.16</v>
      </c>
    </row>
    <row r="3384" spans="1:6" ht="33.75" customHeight="1" outlineLevel="1" x14ac:dyDescent="0.2">
      <c r="A3384" s="21">
        <v>87</v>
      </c>
      <c r="B3384" s="22" t="s">
        <v>2272</v>
      </c>
      <c r="C3384" s="23" t="s">
        <v>2327</v>
      </c>
      <c r="D3384" s="24">
        <v>0.432</v>
      </c>
      <c r="E3384" s="25">
        <v>10154.75</v>
      </c>
      <c r="F3384" s="25">
        <v>33954.230000000003</v>
      </c>
    </row>
    <row r="3385" spans="1:6" ht="33.75" customHeight="1" outlineLevel="1" x14ac:dyDescent="0.2">
      <c r="A3385" s="21">
        <v>88</v>
      </c>
      <c r="B3385" s="22" t="s">
        <v>1767</v>
      </c>
      <c r="C3385" s="23" t="s">
        <v>1768</v>
      </c>
      <c r="D3385" s="24">
        <v>9.0999999999999998E-2</v>
      </c>
      <c r="E3385" s="25">
        <v>243.91</v>
      </c>
      <c r="F3385" s="25">
        <v>626.14</v>
      </c>
    </row>
    <row r="3386" spans="1:6" outlineLevel="1" x14ac:dyDescent="0.2">
      <c r="A3386" s="26"/>
      <c r="B3386" s="27"/>
      <c r="C3386" s="28" t="s">
        <v>2328</v>
      </c>
      <c r="D3386" s="28"/>
      <c r="E3386" s="28"/>
      <c r="F3386" s="29">
        <v>303.07</v>
      </c>
    </row>
    <row r="3387" spans="1:6" outlineLevel="1" x14ac:dyDescent="0.2">
      <c r="A3387" s="26"/>
      <c r="B3387" s="27"/>
      <c r="C3387" s="28" t="s">
        <v>2329</v>
      </c>
      <c r="D3387" s="28"/>
      <c r="E3387" s="28"/>
      <c r="F3387" s="29">
        <v>164.43</v>
      </c>
    </row>
    <row r="3388" spans="1:6" outlineLevel="1" x14ac:dyDescent="0.2">
      <c r="A3388" s="26"/>
      <c r="B3388" s="27"/>
      <c r="C3388" s="28" t="s">
        <v>917</v>
      </c>
      <c r="D3388" s="28"/>
      <c r="E3388" s="28"/>
      <c r="F3388" s="29">
        <v>1093.6400000000001</v>
      </c>
    </row>
    <row r="3389" spans="1:6" ht="33.75" customHeight="1" outlineLevel="1" x14ac:dyDescent="0.2">
      <c r="A3389" s="21">
        <v>89</v>
      </c>
      <c r="B3389" s="22" t="s">
        <v>1053</v>
      </c>
      <c r="C3389" s="23" t="s">
        <v>2276</v>
      </c>
      <c r="D3389" s="24">
        <v>9.0999999999999998E-2</v>
      </c>
      <c r="E3389" s="25">
        <v>347.67</v>
      </c>
      <c r="F3389" s="25">
        <v>542.11</v>
      </c>
    </row>
    <row r="3390" spans="1:6" outlineLevel="1" x14ac:dyDescent="0.2">
      <c r="A3390" s="26"/>
      <c r="B3390" s="27"/>
      <c r="C3390" s="28" t="s">
        <v>2330</v>
      </c>
      <c r="D3390" s="28"/>
      <c r="E3390" s="28"/>
      <c r="F3390" s="29">
        <v>211.32</v>
      </c>
    </row>
    <row r="3391" spans="1:6" outlineLevel="1" x14ac:dyDescent="0.2">
      <c r="A3391" s="26"/>
      <c r="B3391" s="27"/>
      <c r="C3391" s="28" t="s">
        <v>2331</v>
      </c>
      <c r="D3391" s="28"/>
      <c r="E3391" s="28"/>
      <c r="F3391" s="29">
        <v>114.65</v>
      </c>
    </row>
    <row r="3392" spans="1:6" outlineLevel="1" x14ac:dyDescent="0.2">
      <c r="A3392" s="26"/>
      <c r="B3392" s="27"/>
      <c r="C3392" s="28" t="s">
        <v>917</v>
      </c>
      <c r="D3392" s="28"/>
      <c r="E3392" s="28"/>
      <c r="F3392" s="29">
        <v>868.08</v>
      </c>
    </row>
    <row r="3393" spans="1:6" ht="22.5" customHeight="1" outlineLevel="1" x14ac:dyDescent="0.2">
      <c r="A3393" s="21">
        <v>90</v>
      </c>
      <c r="B3393" s="22" t="s">
        <v>2186</v>
      </c>
      <c r="C3393" s="23" t="s">
        <v>2187</v>
      </c>
      <c r="D3393" s="33">
        <v>4.1999999999999997E-3</v>
      </c>
      <c r="E3393" s="25">
        <v>6373.37</v>
      </c>
      <c r="F3393" s="25">
        <v>622.67999999999995</v>
      </c>
    </row>
    <row r="3394" spans="1:6" outlineLevel="1" x14ac:dyDescent="0.2">
      <c r="A3394" s="26"/>
      <c r="B3394" s="27"/>
      <c r="C3394" s="28" t="s">
        <v>2332</v>
      </c>
      <c r="D3394" s="28"/>
      <c r="E3394" s="28"/>
      <c r="F3394" s="29">
        <v>519.12</v>
      </c>
    </row>
    <row r="3395" spans="1:6" outlineLevel="1" x14ac:dyDescent="0.2">
      <c r="A3395" s="26"/>
      <c r="B3395" s="27"/>
      <c r="C3395" s="28" t="s">
        <v>2333</v>
      </c>
      <c r="D3395" s="28"/>
      <c r="E3395" s="28"/>
      <c r="F3395" s="29">
        <v>295.19</v>
      </c>
    </row>
    <row r="3396" spans="1:6" outlineLevel="1" x14ac:dyDescent="0.2">
      <c r="A3396" s="26"/>
      <c r="B3396" s="27"/>
      <c r="C3396" s="28" t="s">
        <v>917</v>
      </c>
      <c r="D3396" s="28"/>
      <c r="E3396" s="28"/>
      <c r="F3396" s="29">
        <v>1436.99</v>
      </c>
    </row>
    <row r="3397" spans="1:6" ht="22.5" customHeight="1" outlineLevel="1" x14ac:dyDescent="0.2">
      <c r="A3397" s="21">
        <v>91</v>
      </c>
      <c r="B3397" s="22" t="s">
        <v>942</v>
      </c>
      <c r="C3397" s="23" t="s">
        <v>943</v>
      </c>
      <c r="D3397" s="33">
        <v>0.42630000000000001</v>
      </c>
      <c r="E3397" s="25">
        <v>665</v>
      </c>
      <c r="F3397" s="25">
        <v>2015.61</v>
      </c>
    </row>
    <row r="3398" spans="1:6" ht="33.75" customHeight="1" outlineLevel="1" x14ac:dyDescent="0.2">
      <c r="A3398" s="21">
        <v>92</v>
      </c>
      <c r="B3398" s="22" t="s">
        <v>2192</v>
      </c>
      <c r="C3398" s="23" t="s">
        <v>2193</v>
      </c>
      <c r="D3398" s="24">
        <v>0.128</v>
      </c>
      <c r="E3398" s="25">
        <v>5584.58</v>
      </c>
      <c r="F3398" s="25">
        <v>6705.07</v>
      </c>
    </row>
    <row r="3399" spans="1:6" ht="22.5" customHeight="1" outlineLevel="1" x14ac:dyDescent="0.2">
      <c r="A3399" s="21">
        <v>93</v>
      </c>
      <c r="B3399" s="22" t="s">
        <v>2334</v>
      </c>
      <c r="C3399" s="23" t="s">
        <v>2335</v>
      </c>
      <c r="D3399" s="24">
        <v>0.17100000000000001</v>
      </c>
      <c r="E3399" s="25">
        <v>2521.25</v>
      </c>
      <c r="F3399" s="25">
        <v>19259.02</v>
      </c>
    </row>
    <row r="3400" spans="1:6" outlineLevel="1" x14ac:dyDescent="0.2">
      <c r="A3400" s="26"/>
      <c r="B3400" s="27"/>
      <c r="C3400" s="28" t="s">
        <v>2336</v>
      </c>
      <c r="D3400" s="28"/>
      <c r="E3400" s="28"/>
      <c r="F3400" s="29">
        <v>19590.98</v>
      </c>
    </row>
    <row r="3401" spans="1:6" outlineLevel="1" x14ac:dyDescent="0.2">
      <c r="A3401" s="26"/>
      <c r="B3401" s="27"/>
      <c r="C3401" s="28" t="s">
        <v>2337</v>
      </c>
      <c r="D3401" s="28"/>
      <c r="E3401" s="28"/>
      <c r="F3401" s="29">
        <v>11139.97</v>
      </c>
    </row>
    <row r="3402" spans="1:6" outlineLevel="1" x14ac:dyDescent="0.2">
      <c r="A3402" s="26"/>
      <c r="B3402" s="27"/>
      <c r="C3402" s="28" t="s">
        <v>917</v>
      </c>
      <c r="D3402" s="28"/>
      <c r="E3402" s="28"/>
      <c r="F3402" s="29">
        <v>49989.97</v>
      </c>
    </row>
    <row r="3403" spans="1:6" ht="22.5" customHeight="1" outlineLevel="1" x14ac:dyDescent="0.2">
      <c r="A3403" s="21">
        <v>94</v>
      </c>
      <c r="B3403" s="22" t="s">
        <v>2338</v>
      </c>
      <c r="C3403" s="23" t="s">
        <v>2339</v>
      </c>
      <c r="D3403" s="24">
        <v>0.17100000000000001</v>
      </c>
      <c r="E3403" s="25">
        <v>11684</v>
      </c>
      <c r="F3403" s="25">
        <v>10649.15</v>
      </c>
    </row>
    <row r="3404" spans="1:6" ht="22.5" customHeight="1" outlineLevel="1" x14ac:dyDescent="0.2">
      <c r="A3404" s="21">
        <v>95</v>
      </c>
      <c r="B3404" s="22" t="s">
        <v>1215</v>
      </c>
      <c r="C3404" s="23" t="s">
        <v>1216</v>
      </c>
      <c r="D3404" s="24">
        <v>0.20399999999999999</v>
      </c>
      <c r="E3404" s="25">
        <v>1275.18</v>
      </c>
      <c r="F3404" s="25">
        <v>7027.19</v>
      </c>
    </row>
    <row r="3405" spans="1:6" outlineLevel="1" x14ac:dyDescent="0.2">
      <c r="A3405" s="26"/>
      <c r="B3405" s="27"/>
      <c r="C3405" s="28" t="s">
        <v>2340</v>
      </c>
      <c r="D3405" s="28"/>
      <c r="E3405" s="28"/>
      <c r="F3405" s="29">
        <v>6035.71</v>
      </c>
    </row>
    <row r="3406" spans="1:6" outlineLevel="1" x14ac:dyDescent="0.2">
      <c r="A3406" s="26"/>
      <c r="B3406" s="27"/>
      <c r="C3406" s="28" t="s">
        <v>2341</v>
      </c>
      <c r="D3406" s="28"/>
      <c r="E3406" s="28"/>
      <c r="F3406" s="29">
        <v>3432.07</v>
      </c>
    </row>
    <row r="3407" spans="1:6" outlineLevel="1" x14ac:dyDescent="0.2">
      <c r="A3407" s="26"/>
      <c r="B3407" s="27"/>
      <c r="C3407" s="28" t="s">
        <v>917</v>
      </c>
      <c r="D3407" s="28"/>
      <c r="E3407" s="28"/>
      <c r="F3407" s="29">
        <v>16494.97</v>
      </c>
    </row>
    <row r="3408" spans="1:6" ht="33.75" customHeight="1" outlineLevel="1" x14ac:dyDescent="0.2">
      <c r="A3408" s="21">
        <v>96</v>
      </c>
      <c r="B3408" s="22" t="s">
        <v>2342</v>
      </c>
      <c r="C3408" s="23" t="s">
        <v>2343</v>
      </c>
      <c r="D3408" s="24">
        <v>0.20399999999999999</v>
      </c>
      <c r="E3408" s="25">
        <v>12319.52</v>
      </c>
      <c r="F3408" s="25">
        <v>23799.83</v>
      </c>
    </row>
    <row r="3409" spans="1:6" ht="22.5" customHeight="1" outlineLevel="1" x14ac:dyDescent="0.2">
      <c r="A3409" s="21">
        <v>97</v>
      </c>
      <c r="B3409" s="22" t="s">
        <v>946</v>
      </c>
      <c r="C3409" s="23" t="s">
        <v>947</v>
      </c>
      <c r="D3409" s="24">
        <v>0.186</v>
      </c>
      <c r="E3409" s="25">
        <v>768.92</v>
      </c>
      <c r="F3409" s="25">
        <v>6213.01</v>
      </c>
    </row>
    <row r="3410" spans="1:6" outlineLevel="1" x14ac:dyDescent="0.2">
      <c r="A3410" s="26"/>
      <c r="B3410" s="27"/>
      <c r="C3410" s="28" t="s">
        <v>2344</v>
      </c>
      <c r="D3410" s="28"/>
      <c r="E3410" s="28"/>
      <c r="F3410" s="29">
        <v>6279.38</v>
      </c>
    </row>
    <row r="3411" spans="1:6" outlineLevel="1" x14ac:dyDescent="0.2">
      <c r="A3411" s="26"/>
      <c r="B3411" s="27"/>
      <c r="C3411" s="28" t="s">
        <v>2345</v>
      </c>
      <c r="D3411" s="28"/>
      <c r="E3411" s="28"/>
      <c r="F3411" s="29">
        <v>3570.63</v>
      </c>
    </row>
    <row r="3412" spans="1:6" outlineLevel="1" x14ac:dyDescent="0.2">
      <c r="A3412" s="26"/>
      <c r="B3412" s="27"/>
      <c r="C3412" s="28" t="s">
        <v>917</v>
      </c>
      <c r="D3412" s="28"/>
      <c r="E3412" s="28"/>
      <c r="F3412" s="29">
        <v>16063.02</v>
      </c>
    </row>
    <row r="3413" spans="1:6" ht="56.25" customHeight="1" outlineLevel="1" x14ac:dyDescent="0.2">
      <c r="A3413" s="21">
        <v>98</v>
      </c>
      <c r="B3413" s="22" t="s">
        <v>950</v>
      </c>
      <c r="C3413" s="23" t="s">
        <v>951</v>
      </c>
      <c r="D3413" s="24">
        <v>0.186</v>
      </c>
      <c r="E3413" s="25">
        <v>6800</v>
      </c>
      <c r="F3413" s="25">
        <v>12761.83</v>
      </c>
    </row>
    <row r="3414" spans="1:6" ht="11.4" outlineLevel="1" x14ac:dyDescent="0.2">
      <c r="A3414" s="443" t="s">
        <v>2346</v>
      </c>
      <c r="B3414" s="444"/>
      <c r="C3414" s="444"/>
      <c r="D3414" s="444"/>
      <c r="E3414" s="444"/>
      <c r="F3414" s="445"/>
    </row>
    <row r="3415" spans="1:6" ht="22.5" customHeight="1" outlineLevel="1" x14ac:dyDescent="0.2">
      <c r="A3415" s="21">
        <v>99</v>
      </c>
      <c r="B3415" s="22" t="s">
        <v>1363</v>
      </c>
      <c r="C3415" s="23" t="s">
        <v>1364</v>
      </c>
      <c r="D3415" s="33">
        <v>4.4999999999999997E-3</v>
      </c>
      <c r="E3415" s="25">
        <v>4711.5</v>
      </c>
      <c r="F3415" s="25">
        <v>450.94</v>
      </c>
    </row>
    <row r="3416" spans="1:6" outlineLevel="1" x14ac:dyDescent="0.2">
      <c r="A3416" s="26"/>
      <c r="B3416" s="27"/>
      <c r="C3416" s="28" t="s">
        <v>2347</v>
      </c>
      <c r="D3416" s="28"/>
      <c r="E3416" s="28"/>
      <c r="F3416" s="29">
        <v>377.61</v>
      </c>
    </row>
    <row r="3417" spans="1:6" outlineLevel="1" x14ac:dyDescent="0.2">
      <c r="A3417" s="26"/>
      <c r="B3417" s="27"/>
      <c r="C3417" s="28" t="s">
        <v>2348</v>
      </c>
      <c r="D3417" s="28"/>
      <c r="E3417" s="28"/>
      <c r="F3417" s="29">
        <v>214.72</v>
      </c>
    </row>
    <row r="3418" spans="1:6" outlineLevel="1" x14ac:dyDescent="0.2">
      <c r="A3418" s="26"/>
      <c r="B3418" s="27"/>
      <c r="C3418" s="28" t="s">
        <v>917</v>
      </c>
      <c r="D3418" s="28"/>
      <c r="E3418" s="28"/>
      <c r="F3418" s="29">
        <v>1043.27</v>
      </c>
    </row>
    <row r="3419" spans="1:6" ht="22.5" customHeight="1" outlineLevel="1" x14ac:dyDescent="0.2">
      <c r="A3419" s="21">
        <v>100</v>
      </c>
      <c r="B3419" s="22" t="s">
        <v>1367</v>
      </c>
      <c r="C3419" s="23" t="s">
        <v>2185</v>
      </c>
      <c r="D3419" s="24">
        <v>0.45900000000000002</v>
      </c>
      <c r="E3419" s="25">
        <v>560</v>
      </c>
      <c r="F3419" s="25">
        <v>1956.07</v>
      </c>
    </row>
    <row r="3420" spans="1:6" ht="33.75" customHeight="1" outlineLevel="1" x14ac:dyDescent="0.2">
      <c r="A3420" s="21">
        <v>101</v>
      </c>
      <c r="B3420" s="22" t="s">
        <v>2307</v>
      </c>
      <c r="C3420" s="23" t="s">
        <v>2308</v>
      </c>
      <c r="D3420" s="33">
        <v>2.5499999999999998E-2</v>
      </c>
      <c r="E3420" s="25">
        <v>43564.23</v>
      </c>
      <c r="F3420" s="25">
        <v>29085.79</v>
      </c>
    </row>
    <row r="3421" spans="1:6" outlineLevel="1" x14ac:dyDescent="0.2">
      <c r="A3421" s="26"/>
      <c r="B3421" s="27"/>
      <c r="C3421" s="28" t="s">
        <v>2349</v>
      </c>
      <c r="D3421" s="28"/>
      <c r="E3421" s="28"/>
      <c r="F3421" s="29">
        <v>22376.1</v>
      </c>
    </row>
    <row r="3422" spans="1:6" outlineLevel="1" x14ac:dyDescent="0.2">
      <c r="A3422" s="26"/>
      <c r="B3422" s="27"/>
      <c r="C3422" s="28" t="s">
        <v>2350</v>
      </c>
      <c r="D3422" s="28"/>
      <c r="E3422" s="28"/>
      <c r="F3422" s="29">
        <v>12723.66</v>
      </c>
    </row>
    <row r="3423" spans="1:6" outlineLevel="1" x14ac:dyDescent="0.2">
      <c r="A3423" s="26"/>
      <c r="B3423" s="27"/>
      <c r="C3423" s="28" t="s">
        <v>917</v>
      </c>
      <c r="D3423" s="28"/>
      <c r="E3423" s="28"/>
      <c r="F3423" s="29">
        <v>64185.55</v>
      </c>
    </row>
    <row r="3424" spans="1:6" ht="33.75" customHeight="1" outlineLevel="1" x14ac:dyDescent="0.2">
      <c r="A3424" s="21">
        <v>102</v>
      </c>
      <c r="B3424" s="22" t="s">
        <v>2190</v>
      </c>
      <c r="C3424" s="23" t="s">
        <v>2191</v>
      </c>
      <c r="D3424" s="24">
        <v>2.5880000000000001</v>
      </c>
      <c r="E3424" s="25">
        <v>745.24</v>
      </c>
      <c r="F3424" s="25">
        <v>13732.21</v>
      </c>
    </row>
    <row r="3425" spans="1:6" ht="33.75" customHeight="1" outlineLevel="1" x14ac:dyDescent="0.2">
      <c r="A3425" s="21">
        <v>103</v>
      </c>
      <c r="B3425" s="22" t="s">
        <v>2192</v>
      </c>
      <c r="C3425" s="23" t="s">
        <v>2193</v>
      </c>
      <c r="D3425" s="24">
        <v>0.253</v>
      </c>
      <c r="E3425" s="25">
        <v>5584.58</v>
      </c>
      <c r="F3425" s="25">
        <v>13252.99</v>
      </c>
    </row>
    <row r="3426" spans="1:6" ht="33.75" customHeight="1" outlineLevel="1" x14ac:dyDescent="0.2">
      <c r="A3426" s="21">
        <v>104</v>
      </c>
      <c r="B3426" s="22" t="s">
        <v>2239</v>
      </c>
      <c r="C3426" s="23" t="s">
        <v>2240</v>
      </c>
      <c r="D3426" s="24">
        <v>0.20399999999999999</v>
      </c>
      <c r="E3426" s="25">
        <v>448.43</v>
      </c>
      <c r="F3426" s="25">
        <v>3000.44</v>
      </c>
    </row>
    <row r="3427" spans="1:6" outlineLevel="1" x14ac:dyDescent="0.2">
      <c r="A3427" s="26"/>
      <c r="B3427" s="27"/>
      <c r="C3427" s="28" t="s">
        <v>2351</v>
      </c>
      <c r="D3427" s="28"/>
      <c r="E3427" s="28"/>
      <c r="F3427" s="29">
        <v>2857.91</v>
      </c>
    </row>
    <row r="3428" spans="1:6" outlineLevel="1" x14ac:dyDescent="0.2">
      <c r="A3428" s="26"/>
      <c r="B3428" s="27"/>
      <c r="C3428" s="28" t="s">
        <v>2352</v>
      </c>
      <c r="D3428" s="28"/>
      <c r="E3428" s="28"/>
      <c r="F3428" s="29">
        <v>1792.69</v>
      </c>
    </row>
    <row r="3429" spans="1:6" outlineLevel="1" x14ac:dyDescent="0.2">
      <c r="A3429" s="26"/>
      <c r="B3429" s="27"/>
      <c r="C3429" s="28" t="s">
        <v>917</v>
      </c>
      <c r="D3429" s="28"/>
      <c r="E3429" s="28"/>
      <c r="F3429" s="29">
        <v>7651.04</v>
      </c>
    </row>
    <row r="3430" spans="1:6" ht="22.5" customHeight="1" outlineLevel="1" x14ac:dyDescent="0.2">
      <c r="A3430" s="21">
        <v>105</v>
      </c>
      <c r="B3430" s="22" t="s">
        <v>2243</v>
      </c>
      <c r="C3430" s="23" t="s">
        <v>2244</v>
      </c>
      <c r="D3430" s="30">
        <v>-5.97</v>
      </c>
      <c r="E3430" s="25">
        <v>45</v>
      </c>
      <c r="F3430" s="25">
        <v>-1096.0899999999999</v>
      </c>
    </row>
    <row r="3431" spans="1:6" outlineLevel="1" x14ac:dyDescent="0.2">
      <c r="A3431" s="26"/>
      <c r="B3431" s="27"/>
      <c r="C3431" s="28" t="s">
        <v>2245</v>
      </c>
      <c r="D3431" s="28"/>
      <c r="E3431" s="28"/>
      <c r="F3431" s="29"/>
    </row>
    <row r="3432" spans="1:6" outlineLevel="1" x14ac:dyDescent="0.2">
      <c r="A3432" s="26"/>
      <c r="B3432" s="27"/>
      <c r="C3432" s="28" t="s">
        <v>2246</v>
      </c>
      <c r="D3432" s="28"/>
      <c r="E3432" s="28"/>
      <c r="F3432" s="29"/>
    </row>
    <row r="3433" spans="1:6" outlineLevel="1" x14ac:dyDescent="0.2">
      <c r="A3433" s="26"/>
      <c r="B3433" s="27"/>
      <c r="C3433" s="28" t="s">
        <v>917</v>
      </c>
      <c r="D3433" s="28"/>
      <c r="E3433" s="28"/>
      <c r="F3433" s="29">
        <v>-1096.0899999999999</v>
      </c>
    </row>
    <row r="3434" spans="1:6" ht="22.5" customHeight="1" outlineLevel="1" x14ac:dyDescent="0.2">
      <c r="A3434" s="21">
        <v>106</v>
      </c>
      <c r="B3434" s="22" t="s">
        <v>2247</v>
      </c>
      <c r="C3434" s="23" t="s">
        <v>2248</v>
      </c>
      <c r="D3434" s="24">
        <v>5.968</v>
      </c>
      <c r="E3434" s="25">
        <v>13.12</v>
      </c>
      <c r="F3434" s="25">
        <v>3540.98</v>
      </c>
    </row>
    <row r="3435" spans="1:6" outlineLevel="1" x14ac:dyDescent="0.2">
      <c r="A3435" s="26"/>
      <c r="B3435" s="27"/>
      <c r="C3435" s="28" t="s">
        <v>2353</v>
      </c>
      <c r="D3435" s="28"/>
      <c r="E3435" s="28"/>
      <c r="F3435" s="29">
        <v>3895.08</v>
      </c>
    </row>
    <row r="3436" spans="1:6" outlineLevel="1" x14ac:dyDescent="0.2">
      <c r="A3436" s="26"/>
      <c r="B3436" s="27"/>
      <c r="C3436" s="28" t="s">
        <v>2354</v>
      </c>
      <c r="D3436" s="28"/>
      <c r="E3436" s="28"/>
      <c r="F3436" s="29">
        <v>2443.2800000000002</v>
      </c>
    </row>
    <row r="3437" spans="1:6" outlineLevel="1" x14ac:dyDescent="0.2">
      <c r="A3437" s="26"/>
      <c r="B3437" s="27"/>
      <c r="C3437" s="28" t="s">
        <v>917</v>
      </c>
      <c r="D3437" s="28"/>
      <c r="E3437" s="28"/>
      <c r="F3437" s="29">
        <v>9879.34</v>
      </c>
    </row>
    <row r="3438" spans="1:6" ht="33.75" customHeight="1" outlineLevel="1" x14ac:dyDescent="0.2">
      <c r="A3438" s="21">
        <v>107</v>
      </c>
      <c r="B3438" s="22" t="s">
        <v>2251</v>
      </c>
      <c r="C3438" s="23" t="s">
        <v>2252</v>
      </c>
      <c r="D3438" s="24">
        <v>5.0000000000000001E-3</v>
      </c>
      <c r="E3438" s="25">
        <v>11885.47</v>
      </c>
      <c r="F3438" s="25">
        <v>980.55</v>
      </c>
    </row>
    <row r="3439" spans="1:6" ht="78.75" customHeight="1" outlineLevel="1" x14ac:dyDescent="0.2">
      <c r="A3439" s="21">
        <v>108</v>
      </c>
      <c r="B3439" s="22" t="s">
        <v>2253</v>
      </c>
      <c r="C3439" s="23" t="s">
        <v>1146</v>
      </c>
      <c r="D3439" s="32">
        <v>61.2</v>
      </c>
      <c r="E3439" s="25">
        <v>13.91</v>
      </c>
      <c r="F3439" s="25">
        <v>23061.5</v>
      </c>
    </row>
    <row r="3440" spans="1:6" ht="33.75" customHeight="1" outlineLevel="1" x14ac:dyDescent="0.2">
      <c r="A3440" s="21">
        <v>109</v>
      </c>
      <c r="B3440" s="22" t="s">
        <v>2315</v>
      </c>
      <c r="C3440" s="23" t="s">
        <v>2316</v>
      </c>
      <c r="D3440" s="30">
        <v>0.03</v>
      </c>
      <c r="E3440" s="25">
        <v>10463.23</v>
      </c>
      <c r="F3440" s="25">
        <v>3225.87</v>
      </c>
    </row>
    <row r="3441" spans="1:6" outlineLevel="1" x14ac:dyDescent="0.2">
      <c r="A3441" s="26"/>
      <c r="B3441" s="27"/>
      <c r="C3441" s="28" t="s">
        <v>2355</v>
      </c>
      <c r="D3441" s="28"/>
      <c r="E3441" s="28"/>
      <c r="F3441" s="29">
        <v>1433.66</v>
      </c>
    </row>
    <row r="3442" spans="1:6" outlineLevel="1" x14ac:dyDescent="0.2">
      <c r="A3442" s="26"/>
      <c r="B3442" s="27"/>
      <c r="C3442" s="28" t="s">
        <v>2356</v>
      </c>
      <c r="D3442" s="28"/>
      <c r="E3442" s="28"/>
      <c r="F3442" s="29">
        <v>815.22</v>
      </c>
    </row>
    <row r="3443" spans="1:6" outlineLevel="1" x14ac:dyDescent="0.2">
      <c r="A3443" s="26"/>
      <c r="B3443" s="27"/>
      <c r="C3443" s="28" t="s">
        <v>917</v>
      </c>
      <c r="D3443" s="28"/>
      <c r="E3443" s="28"/>
      <c r="F3443" s="29">
        <v>5474.75</v>
      </c>
    </row>
    <row r="3444" spans="1:6" ht="22.5" customHeight="1" outlineLevel="1" x14ac:dyDescent="0.2">
      <c r="A3444" s="21">
        <v>110</v>
      </c>
      <c r="B3444" s="22" t="s">
        <v>2319</v>
      </c>
      <c r="C3444" s="23" t="s">
        <v>2320</v>
      </c>
      <c r="D3444" s="32">
        <v>-10.8</v>
      </c>
      <c r="E3444" s="25">
        <v>23.09</v>
      </c>
      <c r="F3444" s="25">
        <v>-1326.66</v>
      </c>
    </row>
    <row r="3445" spans="1:6" ht="22.5" customHeight="1" outlineLevel="1" x14ac:dyDescent="0.2">
      <c r="A3445" s="21">
        <v>111</v>
      </c>
      <c r="B3445" s="22" t="s">
        <v>2216</v>
      </c>
      <c r="C3445" s="23" t="s">
        <v>2321</v>
      </c>
      <c r="D3445" s="31">
        <v>3</v>
      </c>
      <c r="E3445" s="25">
        <v>93.8</v>
      </c>
      <c r="F3445" s="25">
        <v>2361</v>
      </c>
    </row>
    <row r="3446" spans="1:6" ht="33.75" customHeight="1" outlineLevel="1" x14ac:dyDescent="0.2">
      <c r="A3446" s="21">
        <v>112</v>
      </c>
      <c r="B3446" s="22" t="s">
        <v>2263</v>
      </c>
      <c r="C3446" s="23" t="s">
        <v>2322</v>
      </c>
      <c r="D3446" s="30">
        <v>0.21</v>
      </c>
      <c r="E3446" s="25">
        <v>1354.42</v>
      </c>
      <c r="F3446" s="25">
        <v>7990.63</v>
      </c>
    </row>
    <row r="3447" spans="1:6" outlineLevel="1" x14ac:dyDescent="0.2">
      <c r="A3447" s="26"/>
      <c r="B3447" s="27"/>
      <c r="C3447" s="28" t="s">
        <v>2357</v>
      </c>
      <c r="D3447" s="28"/>
      <c r="E3447" s="28"/>
      <c r="F3447" s="29">
        <v>7195.36</v>
      </c>
    </row>
    <row r="3448" spans="1:6" outlineLevel="1" x14ac:dyDescent="0.2">
      <c r="A3448" s="26"/>
      <c r="B3448" s="27"/>
      <c r="C3448" s="28" t="s">
        <v>2358</v>
      </c>
      <c r="D3448" s="28"/>
      <c r="E3448" s="28"/>
      <c r="F3448" s="29">
        <v>4121.62</v>
      </c>
    </row>
    <row r="3449" spans="1:6" outlineLevel="1" x14ac:dyDescent="0.2">
      <c r="A3449" s="26"/>
      <c r="B3449" s="27"/>
      <c r="C3449" s="28" t="s">
        <v>917</v>
      </c>
      <c r="D3449" s="28"/>
      <c r="E3449" s="28"/>
      <c r="F3449" s="29">
        <v>19307.61</v>
      </c>
    </row>
    <row r="3450" spans="1:6" ht="22.5" customHeight="1" outlineLevel="1" x14ac:dyDescent="0.2">
      <c r="A3450" s="21">
        <v>113</v>
      </c>
      <c r="B3450" s="22" t="s">
        <v>2216</v>
      </c>
      <c r="C3450" s="23" t="s">
        <v>2267</v>
      </c>
      <c r="D3450" s="32">
        <v>388.5</v>
      </c>
      <c r="E3450" s="25">
        <v>6.84</v>
      </c>
      <c r="F3450" s="25">
        <v>22288.18</v>
      </c>
    </row>
    <row r="3451" spans="1:6" ht="22.5" customHeight="1" outlineLevel="1" x14ac:dyDescent="0.2">
      <c r="A3451" s="21">
        <v>114</v>
      </c>
      <c r="B3451" s="22" t="s">
        <v>2186</v>
      </c>
      <c r="C3451" s="23" t="s">
        <v>2187</v>
      </c>
      <c r="D3451" s="33">
        <v>2.7000000000000001E-3</v>
      </c>
      <c r="E3451" s="25">
        <v>6373.37</v>
      </c>
      <c r="F3451" s="25">
        <v>400.3</v>
      </c>
    </row>
    <row r="3452" spans="1:6" outlineLevel="1" x14ac:dyDescent="0.2">
      <c r="A3452" s="26"/>
      <c r="B3452" s="27"/>
      <c r="C3452" s="28" t="s">
        <v>2359</v>
      </c>
      <c r="D3452" s="28"/>
      <c r="E3452" s="28"/>
      <c r="F3452" s="29">
        <v>333.72</v>
      </c>
    </row>
    <row r="3453" spans="1:6" outlineLevel="1" x14ac:dyDescent="0.2">
      <c r="A3453" s="26"/>
      <c r="B3453" s="27"/>
      <c r="C3453" s="28" t="s">
        <v>2360</v>
      </c>
      <c r="D3453" s="28"/>
      <c r="E3453" s="28"/>
      <c r="F3453" s="29">
        <v>189.76</v>
      </c>
    </row>
    <row r="3454" spans="1:6" outlineLevel="1" x14ac:dyDescent="0.2">
      <c r="A3454" s="26"/>
      <c r="B3454" s="27"/>
      <c r="C3454" s="28" t="s">
        <v>917</v>
      </c>
      <c r="D3454" s="28"/>
      <c r="E3454" s="28"/>
      <c r="F3454" s="29">
        <v>923.78</v>
      </c>
    </row>
    <row r="3455" spans="1:6" ht="22.5" customHeight="1" outlineLevel="1" x14ac:dyDescent="0.2">
      <c r="A3455" s="21">
        <v>115</v>
      </c>
      <c r="B3455" s="22" t="s">
        <v>942</v>
      </c>
      <c r="C3455" s="23" t="s">
        <v>1052</v>
      </c>
      <c r="D3455" s="24">
        <v>0.27400000000000002</v>
      </c>
      <c r="E3455" s="25">
        <v>665</v>
      </c>
      <c r="F3455" s="25">
        <v>1295.51</v>
      </c>
    </row>
    <row r="3456" spans="1:6" ht="33.75" customHeight="1" outlineLevel="1" x14ac:dyDescent="0.2">
      <c r="A3456" s="21">
        <v>116</v>
      </c>
      <c r="B3456" s="22" t="s">
        <v>2192</v>
      </c>
      <c r="C3456" s="23" t="s">
        <v>2193</v>
      </c>
      <c r="D3456" s="24">
        <v>8.0000000000000002E-3</v>
      </c>
      <c r="E3456" s="25">
        <v>5584.58</v>
      </c>
      <c r="F3456" s="25">
        <v>419.07</v>
      </c>
    </row>
    <row r="3457" spans="1:6" ht="22.5" customHeight="1" outlineLevel="1" x14ac:dyDescent="0.2">
      <c r="A3457" s="21">
        <v>117</v>
      </c>
      <c r="B3457" s="22" t="s">
        <v>2334</v>
      </c>
      <c r="C3457" s="23" t="s">
        <v>2335</v>
      </c>
      <c r="D3457" s="24">
        <v>0.10299999999999999</v>
      </c>
      <c r="E3457" s="25">
        <v>2521.25</v>
      </c>
      <c r="F3457" s="25">
        <v>11600.46</v>
      </c>
    </row>
    <row r="3458" spans="1:6" outlineLevel="1" x14ac:dyDescent="0.2">
      <c r="A3458" s="26"/>
      <c r="B3458" s="27"/>
      <c r="C3458" s="28" t="s">
        <v>2361</v>
      </c>
      <c r="D3458" s="28"/>
      <c r="E3458" s="28"/>
      <c r="F3458" s="29">
        <v>11800.41</v>
      </c>
    </row>
    <row r="3459" spans="1:6" outlineLevel="1" x14ac:dyDescent="0.2">
      <c r="A3459" s="26"/>
      <c r="B3459" s="27"/>
      <c r="C3459" s="28" t="s">
        <v>2362</v>
      </c>
      <c r="D3459" s="28"/>
      <c r="E3459" s="28"/>
      <c r="F3459" s="29">
        <v>6710.04</v>
      </c>
    </row>
    <row r="3460" spans="1:6" outlineLevel="1" x14ac:dyDescent="0.2">
      <c r="A3460" s="26"/>
      <c r="B3460" s="27"/>
      <c r="C3460" s="28" t="s">
        <v>917</v>
      </c>
      <c r="D3460" s="28"/>
      <c r="E3460" s="28"/>
      <c r="F3460" s="29">
        <v>30110.91</v>
      </c>
    </row>
    <row r="3461" spans="1:6" ht="22.5" customHeight="1" outlineLevel="1" x14ac:dyDescent="0.2">
      <c r="A3461" s="21">
        <v>118</v>
      </c>
      <c r="B3461" s="22" t="s">
        <v>2338</v>
      </c>
      <c r="C3461" s="23" t="s">
        <v>2339</v>
      </c>
      <c r="D3461" s="24">
        <v>0.10299999999999999</v>
      </c>
      <c r="E3461" s="25">
        <v>11684</v>
      </c>
      <c r="F3461" s="25">
        <v>6414.4</v>
      </c>
    </row>
    <row r="3462" spans="1:6" ht="22.5" customHeight="1" outlineLevel="1" x14ac:dyDescent="0.2">
      <c r="A3462" s="21">
        <v>119</v>
      </c>
      <c r="B3462" s="22" t="s">
        <v>1215</v>
      </c>
      <c r="C3462" s="23" t="s">
        <v>1216</v>
      </c>
      <c r="D3462" s="33">
        <v>0.1236</v>
      </c>
      <c r="E3462" s="25">
        <v>1275.18</v>
      </c>
      <c r="F3462" s="25">
        <v>4257.6499999999996</v>
      </c>
    </row>
    <row r="3463" spans="1:6" outlineLevel="1" x14ac:dyDescent="0.2">
      <c r="A3463" s="26"/>
      <c r="B3463" s="27"/>
      <c r="C3463" s="28" t="s">
        <v>2363</v>
      </c>
      <c r="D3463" s="28"/>
      <c r="E3463" s="28"/>
      <c r="F3463" s="29">
        <v>3656.92</v>
      </c>
    </row>
    <row r="3464" spans="1:6" outlineLevel="1" x14ac:dyDescent="0.2">
      <c r="A3464" s="26"/>
      <c r="B3464" s="27"/>
      <c r="C3464" s="28" t="s">
        <v>2364</v>
      </c>
      <c r="D3464" s="28"/>
      <c r="E3464" s="28"/>
      <c r="F3464" s="29">
        <v>2079.4299999999998</v>
      </c>
    </row>
    <row r="3465" spans="1:6" outlineLevel="1" x14ac:dyDescent="0.2">
      <c r="A3465" s="26"/>
      <c r="B3465" s="27"/>
      <c r="C3465" s="28" t="s">
        <v>917</v>
      </c>
      <c r="D3465" s="28"/>
      <c r="E3465" s="28"/>
      <c r="F3465" s="29">
        <v>9994</v>
      </c>
    </row>
    <row r="3466" spans="1:6" ht="33.75" customHeight="1" outlineLevel="1" x14ac:dyDescent="0.2">
      <c r="A3466" s="21">
        <v>120</v>
      </c>
      <c r="B3466" s="22" t="s">
        <v>2342</v>
      </c>
      <c r="C3466" s="23" t="s">
        <v>2343</v>
      </c>
      <c r="D3466" s="33">
        <v>0.1236</v>
      </c>
      <c r="E3466" s="25">
        <v>12319.52</v>
      </c>
      <c r="F3466" s="25">
        <v>14419.9</v>
      </c>
    </row>
    <row r="3467" spans="1:6" ht="22.5" customHeight="1" outlineLevel="1" x14ac:dyDescent="0.2">
      <c r="A3467" s="21">
        <v>121</v>
      </c>
      <c r="B3467" s="22" t="s">
        <v>946</v>
      </c>
      <c r="C3467" s="23" t="s">
        <v>947</v>
      </c>
      <c r="D3467" s="24">
        <v>9.8000000000000004E-2</v>
      </c>
      <c r="E3467" s="25">
        <v>768.92</v>
      </c>
      <c r="F3467" s="25">
        <v>3273.53</v>
      </c>
    </row>
    <row r="3468" spans="1:6" outlineLevel="1" x14ac:dyDescent="0.2">
      <c r="A3468" s="26"/>
      <c r="B3468" s="27"/>
      <c r="C3468" s="28" t="s">
        <v>2365</v>
      </c>
      <c r="D3468" s="28"/>
      <c r="E3468" s="28"/>
      <c r="F3468" s="29">
        <v>3308.49</v>
      </c>
    </row>
    <row r="3469" spans="1:6" outlineLevel="1" x14ac:dyDescent="0.2">
      <c r="A3469" s="26"/>
      <c r="B3469" s="27"/>
      <c r="C3469" s="28" t="s">
        <v>2366</v>
      </c>
      <c r="D3469" s="28"/>
      <c r="E3469" s="28"/>
      <c r="F3469" s="29">
        <v>1881.3</v>
      </c>
    </row>
    <row r="3470" spans="1:6" outlineLevel="1" x14ac:dyDescent="0.2">
      <c r="A3470" s="26"/>
      <c r="B3470" s="27"/>
      <c r="C3470" s="28" t="s">
        <v>917</v>
      </c>
      <c r="D3470" s="28"/>
      <c r="E3470" s="28"/>
      <c r="F3470" s="29">
        <v>8463.32</v>
      </c>
    </row>
    <row r="3471" spans="1:6" ht="56.25" customHeight="1" outlineLevel="1" x14ac:dyDescent="0.2">
      <c r="A3471" s="21">
        <v>122</v>
      </c>
      <c r="B3471" s="22" t="s">
        <v>950</v>
      </c>
      <c r="C3471" s="23" t="s">
        <v>951</v>
      </c>
      <c r="D3471" s="24">
        <v>9.8000000000000004E-2</v>
      </c>
      <c r="E3471" s="25">
        <v>6800</v>
      </c>
      <c r="F3471" s="25">
        <v>6723.98</v>
      </c>
    </row>
    <row r="3472" spans="1:6" ht="11.4" outlineLevel="1" x14ac:dyDescent="0.2">
      <c r="A3472" s="443" t="s">
        <v>2367</v>
      </c>
      <c r="B3472" s="444"/>
      <c r="C3472" s="444"/>
      <c r="D3472" s="444"/>
      <c r="E3472" s="444"/>
      <c r="F3472" s="445"/>
    </row>
    <row r="3473" spans="1:6" ht="22.5" customHeight="1" outlineLevel="1" x14ac:dyDescent="0.2">
      <c r="A3473" s="21">
        <v>123</v>
      </c>
      <c r="B3473" s="22" t="s">
        <v>1363</v>
      </c>
      <c r="C3473" s="23" t="s">
        <v>1364</v>
      </c>
      <c r="D3473" s="30">
        <v>0.02</v>
      </c>
      <c r="E3473" s="25">
        <v>4711.5</v>
      </c>
      <c r="F3473" s="25">
        <v>2004.19</v>
      </c>
    </row>
    <row r="3474" spans="1:6" outlineLevel="1" x14ac:dyDescent="0.2">
      <c r="A3474" s="26"/>
      <c r="B3474" s="27"/>
      <c r="C3474" s="28" t="s">
        <v>2368</v>
      </c>
      <c r="D3474" s="28"/>
      <c r="E3474" s="28"/>
      <c r="F3474" s="29">
        <v>1678.31</v>
      </c>
    </row>
    <row r="3475" spans="1:6" outlineLevel="1" x14ac:dyDescent="0.2">
      <c r="A3475" s="26"/>
      <c r="B3475" s="27"/>
      <c r="C3475" s="28" t="s">
        <v>2369</v>
      </c>
      <c r="D3475" s="28"/>
      <c r="E3475" s="28"/>
      <c r="F3475" s="29">
        <v>954.33</v>
      </c>
    </row>
    <row r="3476" spans="1:6" outlineLevel="1" x14ac:dyDescent="0.2">
      <c r="A3476" s="26"/>
      <c r="B3476" s="27"/>
      <c r="C3476" s="28" t="s">
        <v>917</v>
      </c>
      <c r="D3476" s="28"/>
      <c r="E3476" s="28"/>
      <c r="F3476" s="29">
        <v>4636.83</v>
      </c>
    </row>
    <row r="3477" spans="1:6" ht="22.5" customHeight="1" outlineLevel="1" x14ac:dyDescent="0.2">
      <c r="A3477" s="21">
        <v>124</v>
      </c>
      <c r="B3477" s="22" t="s">
        <v>1367</v>
      </c>
      <c r="C3477" s="23" t="s">
        <v>2185</v>
      </c>
      <c r="D3477" s="30">
        <v>2.04</v>
      </c>
      <c r="E3477" s="25">
        <v>560</v>
      </c>
      <c r="F3477" s="25">
        <v>8693.66</v>
      </c>
    </row>
    <row r="3478" spans="1:6" ht="33.75" customHeight="1" outlineLevel="1" x14ac:dyDescent="0.2">
      <c r="A3478" s="21">
        <v>125</v>
      </c>
      <c r="B3478" s="22" t="s">
        <v>2307</v>
      </c>
      <c r="C3478" s="23" t="s">
        <v>2308</v>
      </c>
      <c r="D3478" s="24">
        <v>8.7999999999999995E-2</v>
      </c>
      <c r="E3478" s="25">
        <v>43564.23</v>
      </c>
      <c r="F3478" s="25">
        <v>100374.48</v>
      </c>
    </row>
    <row r="3479" spans="1:6" outlineLevel="1" x14ac:dyDescent="0.2">
      <c r="A3479" s="26"/>
      <c r="B3479" s="27"/>
      <c r="C3479" s="28" t="s">
        <v>2370</v>
      </c>
      <c r="D3479" s="28"/>
      <c r="E3479" s="28"/>
      <c r="F3479" s="29">
        <v>77219.48</v>
      </c>
    </row>
    <row r="3480" spans="1:6" outlineLevel="1" x14ac:dyDescent="0.2">
      <c r="A3480" s="26"/>
      <c r="B3480" s="27"/>
      <c r="C3480" s="28" t="s">
        <v>2371</v>
      </c>
      <c r="D3480" s="28"/>
      <c r="E3480" s="28"/>
      <c r="F3480" s="29">
        <v>43909.11</v>
      </c>
    </row>
    <row r="3481" spans="1:6" outlineLevel="1" x14ac:dyDescent="0.2">
      <c r="A3481" s="26"/>
      <c r="B3481" s="27"/>
      <c r="C3481" s="28" t="s">
        <v>917</v>
      </c>
      <c r="D3481" s="28"/>
      <c r="E3481" s="28"/>
      <c r="F3481" s="29">
        <v>221503.07</v>
      </c>
    </row>
    <row r="3482" spans="1:6" ht="33.75" customHeight="1" outlineLevel="1" x14ac:dyDescent="0.2">
      <c r="A3482" s="21">
        <v>126</v>
      </c>
      <c r="B3482" s="22" t="s">
        <v>2190</v>
      </c>
      <c r="C3482" s="23" t="s">
        <v>2191</v>
      </c>
      <c r="D3482" s="24">
        <v>8.9320000000000004</v>
      </c>
      <c r="E3482" s="25">
        <v>745.24</v>
      </c>
      <c r="F3482" s="25">
        <v>47394.16</v>
      </c>
    </row>
    <row r="3483" spans="1:6" ht="33.75" customHeight="1" outlineLevel="1" x14ac:dyDescent="0.2">
      <c r="A3483" s="21">
        <v>127</v>
      </c>
      <c r="B3483" s="22" t="s">
        <v>2192</v>
      </c>
      <c r="C3483" s="23" t="s">
        <v>2193</v>
      </c>
      <c r="D3483" s="30">
        <v>0.71</v>
      </c>
      <c r="E3483" s="25">
        <v>5584.58</v>
      </c>
      <c r="F3483" s="25">
        <v>37192.19</v>
      </c>
    </row>
    <row r="3484" spans="1:6" ht="33.75" customHeight="1" outlineLevel="1" x14ac:dyDescent="0.2">
      <c r="A3484" s="21">
        <v>128</v>
      </c>
      <c r="B3484" s="22" t="s">
        <v>2192</v>
      </c>
      <c r="C3484" s="23" t="s">
        <v>2193</v>
      </c>
      <c r="D3484" s="24">
        <v>0.151</v>
      </c>
      <c r="E3484" s="25">
        <v>5584.58</v>
      </c>
      <c r="F3484" s="25">
        <v>7909.89</v>
      </c>
    </row>
    <row r="3485" spans="1:6" ht="33.75" customHeight="1" outlineLevel="1" x14ac:dyDescent="0.2">
      <c r="A3485" s="21">
        <v>129</v>
      </c>
      <c r="B3485" s="22" t="s">
        <v>2239</v>
      </c>
      <c r="C3485" s="23" t="s">
        <v>2240</v>
      </c>
      <c r="D3485" s="30">
        <v>0.68</v>
      </c>
      <c r="E3485" s="25">
        <v>448.43</v>
      </c>
      <c r="F3485" s="25">
        <v>10001.48</v>
      </c>
    </row>
    <row r="3486" spans="1:6" outlineLevel="1" x14ac:dyDescent="0.2">
      <c r="A3486" s="26"/>
      <c r="B3486" s="27"/>
      <c r="C3486" s="28" t="s">
        <v>2372</v>
      </c>
      <c r="D3486" s="28"/>
      <c r="E3486" s="28"/>
      <c r="F3486" s="29">
        <v>9526.33</v>
      </c>
    </row>
    <row r="3487" spans="1:6" outlineLevel="1" x14ac:dyDescent="0.2">
      <c r="A3487" s="26"/>
      <c r="B3487" s="27"/>
      <c r="C3487" s="28" t="s">
        <v>2373</v>
      </c>
      <c r="D3487" s="28"/>
      <c r="E3487" s="28"/>
      <c r="F3487" s="29">
        <v>5975.61</v>
      </c>
    </row>
    <row r="3488" spans="1:6" outlineLevel="1" x14ac:dyDescent="0.2">
      <c r="A3488" s="26"/>
      <c r="B3488" s="27"/>
      <c r="C3488" s="28" t="s">
        <v>917</v>
      </c>
      <c r="D3488" s="28"/>
      <c r="E3488" s="28"/>
      <c r="F3488" s="29">
        <v>25503.42</v>
      </c>
    </row>
    <row r="3489" spans="1:6" ht="22.5" customHeight="1" outlineLevel="1" x14ac:dyDescent="0.2">
      <c r="A3489" s="21">
        <v>130</v>
      </c>
      <c r="B3489" s="22" t="s">
        <v>2243</v>
      </c>
      <c r="C3489" s="23" t="s">
        <v>2244</v>
      </c>
      <c r="D3489" s="30">
        <v>-1.59</v>
      </c>
      <c r="E3489" s="25">
        <v>45</v>
      </c>
      <c r="F3489" s="25">
        <v>-291.92</v>
      </c>
    </row>
    <row r="3490" spans="1:6" outlineLevel="1" x14ac:dyDescent="0.2">
      <c r="A3490" s="26"/>
      <c r="B3490" s="27"/>
      <c r="C3490" s="28" t="s">
        <v>2245</v>
      </c>
      <c r="D3490" s="28"/>
      <c r="E3490" s="28"/>
      <c r="F3490" s="29"/>
    </row>
    <row r="3491" spans="1:6" outlineLevel="1" x14ac:dyDescent="0.2">
      <c r="A3491" s="26"/>
      <c r="B3491" s="27"/>
      <c r="C3491" s="28" t="s">
        <v>2246</v>
      </c>
      <c r="D3491" s="28"/>
      <c r="E3491" s="28"/>
      <c r="F3491" s="29"/>
    </row>
    <row r="3492" spans="1:6" outlineLevel="1" x14ac:dyDescent="0.2">
      <c r="A3492" s="26"/>
      <c r="B3492" s="27"/>
      <c r="C3492" s="28" t="s">
        <v>917</v>
      </c>
      <c r="D3492" s="28"/>
      <c r="E3492" s="28"/>
      <c r="F3492" s="29">
        <v>-291.92</v>
      </c>
    </row>
    <row r="3493" spans="1:6" ht="22.5" customHeight="1" outlineLevel="1" x14ac:dyDescent="0.2">
      <c r="A3493" s="21">
        <v>131</v>
      </c>
      <c r="B3493" s="22" t="s">
        <v>2247</v>
      </c>
      <c r="C3493" s="23" t="s">
        <v>2248</v>
      </c>
      <c r="D3493" s="33">
        <v>-1.5911999999999999</v>
      </c>
      <c r="E3493" s="25">
        <v>13.12</v>
      </c>
      <c r="F3493" s="25">
        <v>-944.1</v>
      </c>
    </row>
    <row r="3494" spans="1:6" outlineLevel="1" x14ac:dyDescent="0.2">
      <c r="A3494" s="26"/>
      <c r="B3494" s="27"/>
      <c r="C3494" s="28" t="s">
        <v>2374</v>
      </c>
      <c r="D3494" s="28"/>
      <c r="E3494" s="28"/>
      <c r="F3494" s="29">
        <v>-1038.51</v>
      </c>
    </row>
    <row r="3495" spans="1:6" outlineLevel="1" x14ac:dyDescent="0.2">
      <c r="A3495" s="26"/>
      <c r="B3495" s="27"/>
      <c r="C3495" s="28" t="s">
        <v>2375</v>
      </c>
      <c r="D3495" s="28"/>
      <c r="E3495" s="28"/>
      <c r="F3495" s="29">
        <v>-651.42999999999995</v>
      </c>
    </row>
    <row r="3496" spans="1:6" outlineLevel="1" x14ac:dyDescent="0.2">
      <c r="A3496" s="26"/>
      <c r="B3496" s="27"/>
      <c r="C3496" s="28" t="s">
        <v>917</v>
      </c>
      <c r="D3496" s="28"/>
      <c r="E3496" s="28"/>
      <c r="F3496" s="29">
        <v>-2634.04</v>
      </c>
    </row>
    <row r="3497" spans="1:6" ht="33.75" customHeight="1" outlineLevel="1" x14ac:dyDescent="0.2">
      <c r="A3497" s="21">
        <v>132</v>
      </c>
      <c r="B3497" s="22" t="s">
        <v>2251</v>
      </c>
      <c r="C3497" s="23" t="s">
        <v>2252</v>
      </c>
      <c r="D3497" s="24">
        <v>1.7000000000000001E-2</v>
      </c>
      <c r="E3497" s="25">
        <v>11885.47</v>
      </c>
      <c r="F3497" s="25">
        <v>3333.87</v>
      </c>
    </row>
    <row r="3498" spans="1:6" ht="78.75" customHeight="1" outlineLevel="1" x14ac:dyDescent="0.2">
      <c r="A3498" s="21">
        <v>133</v>
      </c>
      <c r="B3498" s="22" t="s">
        <v>2253</v>
      </c>
      <c r="C3498" s="23" t="s">
        <v>1146</v>
      </c>
      <c r="D3498" s="31">
        <v>204</v>
      </c>
      <c r="E3498" s="25">
        <v>13.91</v>
      </c>
      <c r="F3498" s="25">
        <v>76871.67</v>
      </c>
    </row>
    <row r="3499" spans="1:6" ht="33.75" customHeight="1" outlineLevel="1" x14ac:dyDescent="0.2">
      <c r="A3499" s="21">
        <v>134</v>
      </c>
      <c r="B3499" s="22" t="s">
        <v>2315</v>
      </c>
      <c r="C3499" s="23" t="s">
        <v>2316</v>
      </c>
      <c r="D3499" s="30">
        <v>0.08</v>
      </c>
      <c r="E3499" s="25">
        <v>10463.23</v>
      </c>
      <c r="F3499" s="25">
        <v>8602.32</v>
      </c>
    </row>
    <row r="3500" spans="1:6" outlineLevel="1" x14ac:dyDescent="0.2">
      <c r="A3500" s="26"/>
      <c r="B3500" s="27"/>
      <c r="C3500" s="28" t="s">
        <v>2317</v>
      </c>
      <c r="D3500" s="28"/>
      <c r="E3500" s="28"/>
      <c r="F3500" s="29">
        <v>3823.09</v>
      </c>
    </row>
    <row r="3501" spans="1:6" outlineLevel="1" x14ac:dyDescent="0.2">
      <c r="A3501" s="26"/>
      <c r="B3501" s="27"/>
      <c r="C3501" s="28" t="s">
        <v>2318</v>
      </c>
      <c r="D3501" s="28"/>
      <c r="E3501" s="28"/>
      <c r="F3501" s="29">
        <v>2173.92</v>
      </c>
    </row>
    <row r="3502" spans="1:6" outlineLevel="1" x14ac:dyDescent="0.2">
      <c r="A3502" s="26"/>
      <c r="B3502" s="27"/>
      <c r="C3502" s="28" t="s">
        <v>917</v>
      </c>
      <c r="D3502" s="28"/>
      <c r="E3502" s="28"/>
      <c r="F3502" s="29">
        <v>14599.33</v>
      </c>
    </row>
    <row r="3503" spans="1:6" ht="22.5" customHeight="1" outlineLevel="1" x14ac:dyDescent="0.2">
      <c r="A3503" s="21">
        <v>135</v>
      </c>
      <c r="B3503" s="22" t="s">
        <v>2319</v>
      </c>
      <c r="C3503" s="23" t="s">
        <v>2320</v>
      </c>
      <c r="D3503" s="32">
        <v>-28.8</v>
      </c>
      <c r="E3503" s="25">
        <v>23.09</v>
      </c>
      <c r="F3503" s="25">
        <v>-3537.76</v>
      </c>
    </row>
    <row r="3504" spans="1:6" ht="22.5" customHeight="1" outlineLevel="1" x14ac:dyDescent="0.2">
      <c r="A3504" s="21">
        <v>136</v>
      </c>
      <c r="B3504" s="22" t="s">
        <v>2216</v>
      </c>
      <c r="C3504" s="23" t="s">
        <v>2321</v>
      </c>
      <c r="D3504" s="31">
        <v>8</v>
      </c>
      <c r="E3504" s="25">
        <v>93.8</v>
      </c>
      <c r="F3504" s="25">
        <v>6295.99</v>
      </c>
    </row>
    <row r="3505" spans="1:6" ht="33.75" customHeight="1" outlineLevel="1" x14ac:dyDescent="0.2">
      <c r="A3505" s="21">
        <v>137</v>
      </c>
      <c r="B3505" s="22" t="s">
        <v>2263</v>
      </c>
      <c r="C3505" s="23" t="s">
        <v>2322</v>
      </c>
      <c r="D3505" s="30">
        <v>0.56000000000000005</v>
      </c>
      <c r="E3505" s="25">
        <v>1354.42</v>
      </c>
      <c r="F3505" s="25">
        <v>21308.35</v>
      </c>
    </row>
    <row r="3506" spans="1:6" outlineLevel="1" x14ac:dyDescent="0.2">
      <c r="A3506" s="26"/>
      <c r="B3506" s="27"/>
      <c r="C3506" s="28" t="s">
        <v>2323</v>
      </c>
      <c r="D3506" s="28"/>
      <c r="E3506" s="28"/>
      <c r="F3506" s="29">
        <v>19187.650000000001</v>
      </c>
    </row>
    <row r="3507" spans="1:6" outlineLevel="1" x14ac:dyDescent="0.2">
      <c r="A3507" s="26"/>
      <c r="B3507" s="27"/>
      <c r="C3507" s="28" t="s">
        <v>2324</v>
      </c>
      <c r="D3507" s="28"/>
      <c r="E3507" s="28"/>
      <c r="F3507" s="29">
        <v>10990.99</v>
      </c>
    </row>
    <row r="3508" spans="1:6" outlineLevel="1" x14ac:dyDescent="0.2">
      <c r="A3508" s="26"/>
      <c r="B3508" s="27"/>
      <c r="C3508" s="28" t="s">
        <v>917</v>
      </c>
      <c r="D3508" s="28"/>
      <c r="E3508" s="28"/>
      <c r="F3508" s="29">
        <v>51486.99</v>
      </c>
    </row>
    <row r="3509" spans="1:6" ht="22.5" customHeight="1" outlineLevel="1" x14ac:dyDescent="0.2">
      <c r="A3509" s="21">
        <v>138</v>
      </c>
      <c r="B3509" s="22" t="s">
        <v>2216</v>
      </c>
      <c r="C3509" s="23" t="s">
        <v>2267</v>
      </c>
      <c r="D3509" s="31">
        <v>1036</v>
      </c>
      <c r="E3509" s="25">
        <v>6.84</v>
      </c>
      <c r="F3509" s="25">
        <v>59435.14</v>
      </c>
    </row>
    <row r="3510" spans="1:6" ht="22.5" customHeight="1" outlineLevel="1" x14ac:dyDescent="0.2">
      <c r="A3510" s="21">
        <v>139</v>
      </c>
      <c r="B3510" s="22" t="s">
        <v>2186</v>
      </c>
      <c r="C3510" s="23" t="s">
        <v>2187</v>
      </c>
      <c r="D3510" s="33">
        <v>6.4000000000000003E-3</v>
      </c>
      <c r="E3510" s="25">
        <v>6373.37</v>
      </c>
      <c r="F3510" s="25">
        <v>948.83</v>
      </c>
    </row>
    <row r="3511" spans="1:6" outlineLevel="1" x14ac:dyDescent="0.2">
      <c r="A3511" s="26"/>
      <c r="B3511" s="27"/>
      <c r="C3511" s="28" t="s">
        <v>2376</v>
      </c>
      <c r="D3511" s="28"/>
      <c r="E3511" s="28"/>
      <c r="F3511" s="29">
        <v>791.03</v>
      </c>
    </row>
    <row r="3512" spans="1:6" outlineLevel="1" x14ac:dyDescent="0.2">
      <c r="A3512" s="26"/>
      <c r="B3512" s="27"/>
      <c r="C3512" s="28" t="s">
        <v>2377</v>
      </c>
      <c r="D3512" s="28"/>
      <c r="E3512" s="28"/>
      <c r="F3512" s="29">
        <v>449.8</v>
      </c>
    </row>
    <row r="3513" spans="1:6" outlineLevel="1" x14ac:dyDescent="0.2">
      <c r="A3513" s="26"/>
      <c r="B3513" s="27"/>
      <c r="C3513" s="28" t="s">
        <v>917</v>
      </c>
      <c r="D3513" s="28"/>
      <c r="E3513" s="28"/>
      <c r="F3513" s="29">
        <v>2189.66</v>
      </c>
    </row>
    <row r="3514" spans="1:6" ht="22.5" customHeight="1" outlineLevel="1" x14ac:dyDescent="0.2">
      <c r="A3514" s="21">
        <v>140</v>
      </c>
      <c r="B3514" s="22" t="s">
        <v>942</v>
      </c>
      <c r="C3514" s="23" t="s">
        <v>1052</v>
      </c>
      <c r="D3514" s="33">
        <v>0.64959999999999996</v>
      </c>
      <c r="E3514" s="25">
        <v>665</v>
      </c>
      <c r="F3514" s="25">
        <v>3071.41</v>
      </c>
    </row>
    <row r="3515" spans="1:6" ht="33.75" customHeight="1" outlineLevel="1" x14ac:dyDescent="0.2">
      <c r="A3515" s="21">
        <v>141</v>
      </c>
      <c r="B3515" s="22" t="s">
        <v>2192</v>
      </c>
      <c r="C3515" s="23" t="s">
        <v>2193</v>
      </c>
      <c r="D3515" s="30">
        <v>0.18</v>
      </c>
      <c r="E3515" s="25">
        <v>5584.58</v>
      </c>
      <c r="F3515" s="25">
        <v>9429</v>
      </c>
    </row>
    <row r="3516" spans="1:6" ht="22.5" customHeight="1" outlineLevel="1" x14ac:dyDescent="0.2">
      <c r="A3516" s="21">
        <v>142</v>
      </c>
      <c r="B3516" s="22" t="s">
        <v>2334</v>
      </c>
      <c r="C3516" s="23" t="s">
        <v>2335</v>
      </c>
      <c r="D3516" s="24">
        <v>0.23100000000000001</v>
      </c>
      <c r="E3516" s="25">
        <v>2521.25</v>
      </c>
      <c r="F3516" s="25">
        <v>26016.58</v>
      </c>
    </row>
    <row r="3517" spans="1:6" outlineLevel="1" x14ac:dyDescent="0.2">
      <c r="A3517" s="26"/>
      <c r="B3517" s="27"/>
      <c r="C3517" s="28" t="s">
        <v>2378</v>
      </c>
      <c r="D3517" s="28"/>
      <c r="E3517" s="28"/>
      <c r="F3517" s="29">
        <v>26465</v>
      </c>
    </row>
    <row r="3518" spans="1:6" outlineLevel="1" x14ac:dyDescent="0.2">
      <c r="A3518" s="26"/>
      <c r="B3518" s="27"/>
      <c r="C3518" s="28" t="s">
        <v>2379</v>
      </c>
      <c r="D3518" s="28"/>
      <c r="E3518" s="28"/>
      <c r="F3518" s="29">
        <v>15048.73</v>
      </c>
    </row>
    <row r="3519" spans="1:6" outlineLevel="1" x14ac:dyDescent="0.2">
      <c r="A3519" s="26"/>
      <c r="B3519" s="27"/>
      <c r="C3519" s="28" t="s">
        <v>917</v>
      </c>
      <c r="D3519" s="28"/>
      <c r="E3519" s="28"/>
      <c r="F3519" s="29">
        <v>67530.31</v>
      </c>
    </row>
    <row r="3520" spans="1:6" ht="22.5" customHeight="1" outlineLevel="1" x14ac:dyDescent="0.2">
      <c r="A3520" s="21">
        <v>143</v>
      </c>
      <c r="B3520" s="22" t="s">
        <v>2338</v>
      </c>
      <c r="C3520" s="23" t="s">
        <v>2339</v>
      </c>
      <c r="D3520" s="24">
        <v>0.23100000000000001</v>
      </c>
      <c r="E3520" s="25">
        <v>11684</v>
      </c>
      <c r="F3520" s="25">
        <v>14385.69</v>
      </c>
    </row>
    <row r="3521" spans="1:6" ht="22.5" customHeight="1" outlineLevel="1" x14ac:dyDescent="0.2">
      <c r="A3521" s="21">
        <v>144</v>
      </c>
      <c r="B3521" s="22" t="s">
        <v>1215</v>
      </c>
      <c r="C3521" s="23" t="s">
        <v>1216</v>
      </c>
      <c r="D3521" s="24">
        <v>0.27200000000000002</v>
      </c>
      <c r="E3521" s="25">
        <v>1275.18</v>
      </c>
      <c r="F3521" s="25">
        <v>9369.58</v>
      </c>
    </row>
    <row r="3522" spans="1:6" outlineLevel="1" x14ac:dyDescent="0.2">
      <c r="A3522" s="26"/>
      <c r="B3522" s="27"/>
      <c r="C3522" s="28" t="s">
        <v>2380</v>
      </c>
      <c r="D3522" s="28"/>
      <c r="E3522" s="28"/>
      <c r="F3522" s="29">
        <v>8047.6</v>
      </c>
    </row>
    <row r="3523" spans="1:6" outlineLevel="1" x14ac:dyDescent="0.2">
      <c r="A3523" s="26"/>
      <c r="B3523" s="27"/>
      <c r="C3523" s="28" t="s">
        <v>2381</v>
      </c>
      <c r="D3523" s="28"/>
      <c r="E3523" s="28"/>
      <c r="F3523" s="29">
        <v>4576.08</v>
      </c>
    </row>
    <row r="3524" spans="1:6" outlineLevel="1" x14ac:dyDescent="0.2">
      <c r="A3524" s="26"/>
      <c r="B3524" s="27"/>
      <c r="C3524" s="28" t="s">
        <v>917</v>
      </c>
      <c r="D3524" s="28"/>
      <c r="E3524" s="28"/>
      <c r="F3524" s="29">
        <v>21993.26</v>
      </c>
    </row>
    <row r="3525" spans="1:6" ht="33.75" customHeight="1" outlineLevel="1" x14ac:dyDescent="0.2">
      <c r="A3525" s="21">
        <v>145</v>
      </c>
      <c r="B3525" s="22" t="s">
        <v>2342</v>
      </c>
      <c r="C3525" s="23" t="s">
        <v>2343</v>
      </c>
      <c r="D3525" s="24">
        <v>0.27200000000000002</v>
      </c>
      <c r="E3525" s="25">
        <v>12319.52</v>
      </c>
      <c r="F3525" s="25">
        <v>31733.11</v>
      </c>
    </row>
    <row r="3526" spans="1:6" ht="22.5" customHeight="1" outlineLevel="1" x14ac:dyDescent="0.2">
      <c r="A3526" s="21">
        <v>146</v>
      </c>
      <c r="B3526" s="22" t="s">
        <v>946</v>
      </c>
      <c r="C3526" s="23" t="s">
        <v>947</v>
      </c>
      <c r="D3526" s="24">
        <v>0.30199999999999999</v>
      </c>
      <c r="E3526" s="25">
        <v>768.92</v>
      </c>
      <c r="F3526" s="25">
        <v>10087.81</v>
      </c>
    </row>
    <row r="3527" spans="1:6" outlineLevel="1" x14ac:dyDescent="0.2">
      <c r="A3527" s="26"/>
      <c r="B3527" s="27"/>
      <c r="C3527" s="28" t="s">
        <v>2382</v>
      </c>
      <c r="D3527" s="28"/>
      <c r="E3527" s="28"/>
      <c r="F3527" s="29">
        <v>10195.549999999999</v>
      </c>
    </row>
    <row r="3528" spans="1:6" outlineLevel="1" x14ac:dyDescent="0.2">
      <c r="A3528" s="26"/>
      <c r="B3528" s="27"/>
      <c r="C3528" s="28" t="s">
        <v>2383</v>
      </c>
      <c r="D3528" s="28"/>
      <c r="E3528" s="28"/>
      <c r="F3528" s="29">
        <v>5797.47</v>
      </c>
    </row>
    <row r="3529" spans="1:6" outlineLevel="1" x14ac:dyDescent="0.2">
      <c r="A3529" s="26"/>
      <c r="B3529" s="27"/>
      <c r="C3529" s="28" t="s">
        <v>917</v>
      </c>
      <c r="D3529" s="28"/>
      <c r="E3529" s="28"/>
      <c r="F3529" s="29">
        <v>26080.83</v>
      </c>
    </row>
    <row r="3530" spans="1:6" ht="56.25" customHeight="1" outlineLevel="1" x14ac:dyDescent="0.2">
      <c r="A3530" s="21">
        <v>147</v>
      </c>
      <c r="B3530" s="22" t="s">
        <v>950</v>
      </c>
      <c r="C3530" s="23" t="s">
        <v>951</v>
      </c>
      <c r="D3530" s="24">
        <v>0.30199999999999999</v>
      </c>
      <c r="E3530" s="25">
        <v>6800</v>
      </c>
      <c r="F3530" s="25">
        <v>20720.82</v>
      </c>
    </row>
    <row r="3531" spans="1:6" ht="11.4" outlineLevel="1" x14ac:dyDescent="0.2">
      <c r="A3531" s="443" t="s">
        <v>2384</v>
      </c>
      <c r="B3531" s="444"/>
      <c r="C3531" s="444"/>
      <c r="D3531" s="444"/>
      <c r="E3531" s="444"/>
      <c r="F3531" s="445"/>
    </row>
    <row r="3532" spans="1:6" ht="22.5" customHeight="1" outlineLevel="1" x14ac:dyDescent="0.2">
      <c r="A3532" s="21">
        <v>148</v>
      </c>
      <c r="B3532" s="22" t="s">
        <v>1363</v>
      </c>
      <c r="C3532" s="23" t="s">
        <v>1364</v>
      </c>
      <c r="D3532" s="24">
        <v>4.0000000000000001E-3</v>
      </c>
      <c r="E3532" s="25">
        <v>4711.5</v>
      </c>
      <c r="F3532" s="25">
        <v>400.84</v>
      </c>
    </row>
    <row r="3533" spans="1:6" outlineLevel="1" x14ac:dyDescent="0.2">
      <c r="A3533" s="26"/>
      <c r="B3533" s="27"/>
      <c r="C3533" s="28" t="s">
        <v>2385</v>
      </c>
      <c r="D3533" s="28"/>
      <c r="E3533" s="28"/>
      <c r="F3533" s="29">
        <v>335.66</v>
      </c>
    </row>
    <row r="3534" spans="1:6" outlineLevel="1" x14ac:dyDescent="0.2">
      <c r="A3534" s="26"/>
      <c r="B3534" s="27"/>
      <c r="C3534" s="28" t="s">
        <v>2386</v>
      </c>
      <c r="D3534" s="28"/>
      <c r="E3534" s="28"/>
      <c r="F3534" s="29">
        <v>190.87</v>
      </c>
    </row>
    <row r="3535" spans="1:6" outlineLevel="1" x14ac:dyDescent="0.2">
      <c r="A3535" s="26"/>
      <c r="B3535" s="27"/>
      <c r="C3535" s="28" t="s">
        <v>917</v>
      </c>
      <c r="D3535" s="28"/>
      <c r="E3535" s="28"/>
      <c r="F3535" s="29">
        <v>927.37</v>
      </c>
    </row>
    <row r="3536" spans="1:6" ht="22.5" customHeight="1" outlineLevel="1" x14ac:dyDescent="0.2">
      <c r="A3536" s="21">
        <v>149</v>
      </c>
      <c r="B3536" s="22" t="s">
        <v>1367</v>
      </c>
      <c r="C3536" s="23" t="s">
        <v>2185</v>
      </c>
      <c r="D3536" s="24">
        <v>0.40799999999999997</v>
      </c>
      <c r="E3536" s="25">
        <v>560</v>
      </c>
      <c r="F3536" s="25">
        <v>1738.73</v>
      </c>
    </row>
    <row r="3537" spans="1:6" ht="33.75" customHeight="1" outlineLevel="1" x14ac:dyDescent="0.2">
      <c r="A3537" s="21">
        <v>150</v>
      </c>
      <c r="B3537" s="22" t="s">
        <v>2307</v>
      </c>
      <c r="C3537" s="23" t="s">
        <v>2308</v>
      </c>
      <c r="D3537" s="24">
        <v>1.4999999999999999E-2</v>
      </c>
      <c r="E3537" s="25">
        <v>43564.23</v>
      </c>
      <c r="F3537" s="25">
        <v>17109.3</v>
      </c>
    </row>
    <row r="3538" spans="1:6" outlineLevel="1" x14ac:dyDescent="0.2">
      <c r="A3538" s="26"/>
      <c r="B3538" s="27"/>
      <c r="C3538" s="28" t="s">
        <v>2387</v>
      </c>
      <c r="D3538" s="28"/>
      <c r="E3538" s="28"/>
      <c r="F3538" s="29">
        <v>13162.42</v>
      </c>
    </row>
    <row r="3539" spans="1:6" outlineLevel="1" x14ac:dyDescent="0.2">
      <c r="A3539" s="26"/>
      <c r="B3539" s="27"/>
      <c r="C3539" s="28" t="s">
        <v>2388</v>
      </c>
      <c r="D3539" s="28"/>
      <c r="E3539" s="28"/>
      <c r="F3539" s="29">
        <v>7484.51</v>
      </c>
    </row>
    <row r="3540" spans="1:6" outlineLevel="1" x14ac:dyDescent="0.2">
      <c r="A3540" s="26"/>
      <c r="B3540" s="27"/>
      <c r="C3540" s="28" t="s">
        <v>917</v>
      </c>
      <c r="D3540" s="28"/>
      <c r="E3540" s="28"/>
      <c r="F3540" s="29">
        <v>37756.230000000003</v>
      </c>
    </row>
    <row r="3541" spans="1:6" ht="33.75" customHeight="1" outlineLevel="1" x14ac:dyDescent="0.2">
      <c r="A3541" s="21">
        <v>151</v>
      </c>
      <c r="B3541" s="22" t="s">
        <v>2190</v>
      </c>
      <c r="C3541" s="23" t="s">
        <v>2191</v>
      </c>
      <c r="D3541" s="24">
        <v>1.5229999999999999</v>
      </c>
      <c r="E3541" s="25">
        <v>745.24</v>
      </c>
      <c r="F3541" s="25">
        <v>8081.2</v>
      </c>
    </row>
    <row r="3542" spans="1:6" ht="33.75" customHeight="1" outlineLevel="1" x14ac:dyDescent="0.2">
      <c r="A3542" s="21">
        <v>152</v>
      </c>
      <c r="B3542" s="22" t="s">
        <v>2192</v>
      </c>
      <c r="C3542" s="23" t="s">
        <v>2193</v>
      </c>
      <c r="D3542" s="24">
        <v>0.124</v>
      </c>
      <c r="E3542" s="25">
        <v>5584.58</v>
      </c>
      <c r="F3542" s="25">
        <v>6495.54</v>
      </c>
    </row>
    <row r="3543" spans="1:6" ht="33.75" customHeight="1" outlineLevel="1" x14ac:dyDescent="0.2">
      <c r="A3543" s="21">
        <v>153</v>
      </c>
      <c r="B3543" s="22" t="s">
        <v>2192</v>
      </c>
      <c r="C3543" s="23" t="s">
        <v>2193</v>
      </c>
      <c r="D3543" s="24">
        <v>1.9E-2</v>
      </c>
      <c r="E3543" s="25">
        <v>5584.58</v>
      </c>
      <c r="F3543" s="25">
        <v>995.28</v>
      </c>
    </row>
    <row r="3544" spans="1:6" ht="33.75" customHeight="1" outlineLevel="1" x14ac:dyDescent="0.2">
      <c r="A3544" s="21">
        <v>154</v>
      </c>
      <c r="B3544" s="22" t="s">
        <v>2239</v>
      </c>
      <c r="C3544" s="23" t="s">
        <v>2240</v>
      </c>
      <c r="D3544" s="30">
        <v>0.13</v>
      </c>
      <c r="E3544" s="25">
        <v>448.43</v>
      </c>
      <c r="F3544" s="25">
        <v>1912.05</v>
      </c>
    </row>
    <row r="3545" spans="1:6" outlineLevel="1" x14ac:dyDescent="0.2">
      <c r="A3545" s="26"/>
      <c r="B3545" s="27"/>
      <c r="C3545" s="28" t="s">
        <v>2389</v>
      </c>
      <c r="D3545" s="28"/>
      <c r="E3545" s="28"/>
      <c r="F3545" s="29">
        <v>1821.2</v>
      </c>
    </row>
    <row r="3546" spans="1:6" outlineLevel="1" x14ac:dyDescent="0.2">
      <c r="A3546" s="26"/>
      <c r="B3546" s="27"/>
      <c r="C3546" s="28" t="s">
        <v>2390</v>
      </c>
      <c r="D3546" s="28"/>
      <c r="E3546" s="28"/>
      <c r="F3546" s="29">
        <v>1142.3900000000001</v>
      </c>
    </row>
    <row r="3547" spans="1:6" outlineLevel="1" x14ac:dyDescent="0.2">
      <c r="A3547" s="26"/>
      <c r="B3547" s="27"/>
      <c r="C3547" s="28" t="s">
        <v>917</v>
      </c>
      <c r="D3547" s="28"/>
      <c r="E3547" s="28"/>
      <c r="F3547" s="29">
        <v>4875.6400000000003</v>
      </c>
    </row>
    <row r="3548" spans="1:6" ht="22.5" customHeight="1" outlineLevel="1" x14ac:dyDescent="0.2">
      <c r="A3548" s="21">
        <v>155</v>
      </c>
      <c r="B3548" s="22" t="s">
        <v>2243</v>
      </c>
      <c r="C3548" s="23" t="s">
        <v>2244</v>
      </c>
      <c r="D3548" s="32">
        <v>-0.3</v>
      </c>
      <c r="E3548" s="25">
        <v>45</v>
      </c>
      <c r="F3548" s="25">
        <v>-55.08</v>
      </c>
    </row>
    <row r="3549" spans="1:6" outlineLevel="1" x14ac:dyDescent="0.2">
      <c r="A3549" s="26"/>
      <c r="B3549" s="27"/>
      <c r="C3549" s="28" t="s">
        <v>2245</v>
      </c>
      <c r="D3549" s="28"/>
      <c r="E3549" s="28"/>
      <c r="F3549" s="29"/>
    </row>
    <row r="3550" spans="1:6" outlineLevel="1" x14ac:dyDescent="0.2">
      <c r="A3550" s="26"/>
      <c r="B3550" s="27"/>
      <c r="C3550" s="28" t="s">
        <v>2246</v>
      </c>
      <c r="D3550" s="28"/>
      <c r="E3550" s="28"/>
      <c r="F3550" s="29"/>
    </row>
    <row r="3551" spans="1:6" outlineLevel="1" x14ac:dyDescent="0.2">
      <c r="A3551" s="26"/>
      <c r="B3551" s="27"/>
      <c r="C3551" s="28" t="s">
        <v>917</v>
      </c>
      <c r="D3551" s="28"/>
      <c r="E3551" s="28"/>
      <c r="F3551" s="29">
        <v>-55.08</v>
      </c>
    </row>
    <row r="3552" spans="1:6" ht="22.5" customHeight="1" outlineLevel="1" x14ac:dyDescent="0.2">
      <c r="A3552" s="21">
        <v>156</v>
      </c>
      <c r="B3552" s="22" t="s">
        <v>2247</v>
      </c>
      <c r="C3552" s="23" t="s">
        <v>2248</v>
      </c>
      <c r="D3552" s="33">
        <v>-0.30420000000000003</v>
      </c>
      <c r="E3552" s="25">
        <v>13.12</v>
      </c>
      <c r="F3552" s="25">
        <v>-180.49</v>
      </c>
    </row>
    <row r="3553" spans="1:6" outlineLevel="1" x14ac:dyDescent="0.2">
      <c r="A3553" s="26"/>
      <c r="B3553" s="27"/>
      <c r="C3553" s="28" t="s">
        <v>2391</v>
      </c>
      <c r="D3553" s="28"/>
      <c r="E3553" s="28"/>
      <c r="F3553" s="29">
        <v>-198.54</v>
      </c>
    </row>
    <row r="3554" spans="1:6" outlineLevel="1" x14ac:dyDescent="0.2">
      <c r="A3554" s="26"/>
      <c r="B3554" s="27"/>
      <c r="C3554" s="28" t="s">
        <v>2392</v>
      </c>
      <c r="D3554" s="28"/>
      <c r="E3554" s="28"/>
      <c r="F3554" s="29">
        <v>-124.54</v>
      </c>
    </row>
    <row r="3555" spans="1:6" outlineLevel="1" x14ac:dyDescent="0.2">
      <c r="A3555" s="26"/>
      <c r="B3555" s="27"/>
      <c r="C3555" s="28" t="s">
        <v>917</v>
      </c>
      <c r="D3555" s="28"/>
      <c r="E3555" s="28"/>
      <c r="F3555" s="29">
        <v>-503.57</v>
      </c>
    </row>
    <row r="3556" spans="1:6" ht="33.75" customHeight="1" outlineLevel="1" x14ac:dyDescent="0.2">
      <c r="A3556" s="21">
        <v>157</v>
      </c>
      <c r="B3556" s="22" t="s">
        <v>2251</v>
      </c>
      <c r="C3556" s="23" t="s">
        <v>2252</v>
      </c>
      <c r="D3556" s="24">
        <v>3.0000000000000001E-3</v>
      </c>
      <c r="E3556" s="25">
        <v>11885.47</v>
      </c>
      <c r="F3556" s="25">
        <v>588.33000000000004</v>
      </c>
    </row>
    <row r="3557" spans="1:6" ht="78.75" customHeight="1" outlineLevel="1" x14ac:dyDescent="0.2">
      <c r="A3557" s="21">
        <v>158</v>
      </c>
      <c r="B3557" s="22" t="s">
        <v>2253</v>
      </c>
      <c r="C3557" s="23" t="s">
        <v>1146</v>
      </c>
      <c r="D3557" s="31">
        <v>39</v>
      </c>
      <c r="E3557" s="25">
        <v>13.91</v>
      </c>
      <c r="F3557" s="25">
        <v>14696.05</v>
      </c>
    </row>
    <row r="3558" spans="1:6" ht="33.75" customHeight="1" outlineLevel="1" x14ac:dyDescent="0.2">
      <c r="A3558" s="21">
        <v>159</v>
      </c>
      <c r="B3558" s="22" t="s">
        <v>2315</v>
      </c>
      <c r="C3558" s="23" t="s">
        <v>2316</v>
      </c>
      <c r="D3558" s="30">
        <v>0.01</v>
      </c>
      <c r="E3558" s="25">
        <v>10463.23</v>
      </c>
      <c r="F3558" s="25">
        <v>1075.29</v>
      </c>
    </row>
    <row r="3559" spans="1:6" outlineLevel="1" x14ac:dyDescent="0.2">
      <c r="A3559" s="26"/>
      <c r="B3559" s="27"/>
      <c r="C3559" s="28" t="s">
        <v>2393</v>
      </c>
      <c r="D3559" s="28"/>
      <c r="E3559" s="28"/>
      <c r="F3559" s="29">
        <v>477.89</v>
      </c>
    </row>
    <row r="3560" spans="1:6" outlineLevel="1" x14ac:dyDescent="0.2">
      <c r="A3560" s="26"/>
      <c r="B3560" s="27"/>
      <c r="C3560" s="28" t="s">
        <v>2394</v>
      </c>
      <c r="D3560" s="28"/>
      <c r="E3560" s="28"/>
      <c r="F3560" s="29">
        <v>271.74</v>
      </c>
    </row>
    <row r="3561" spans="1:6" outlineLevel="1" x14ac:dyDescent="0.2">
      <c r="A3561" s="26"/>
      <c r="B3561" s="27"/>
      <c r="C3561" s="28" t="s">
        <v>917</v>
      </c>
      <c r="D3561" s="28"/>
      <c r="E3561" s="28"/>
      <c r="F3561" s="29">
        <v>1824.92</v>
      </c>
    </row>
    <row r="3562" spans="1:6" ht="22.5" customHeight="1" outlineLevel="1" x14ac:dyDescent="0.2">
      <c r="A3562" s="21">
        <v>160</v>
      </c>
      <c r="B3562" s="22" t="s">
        <v>2319</v>
      </c>
      <c r="C3562" s="23" t="s">
        <v>2320</v>
      </c>
      <c r="D3562" s="32">
        <v>-3.6</v>
      </c>
      <c r="E3562" s="25">
        <v>23.09</v>
      </c>
      <c r="F3562" s="25">
        <v>-442.22</v>
      </c>
    </row>
    <row r="3563" spans="1:6" ht="22.5" customHeight="1" outlineLevel="1" x14ac:dyDescent="0.2">
      <c r="A3563" s="21">
        <v>161</v>
      </c>
      <c r="B3563" s="22" t="s">
        <v>1377</v>
      </c>
      <c r="C3563" s="23" t="s">
        <v>2321</v>
      </c>
      <c r="D3563" s="31">
        <v>1</v>
      </c>
      <c r="E3563" s="25">
        <v>93.8</v>
      </c>
      <c r="F3563" s="25">
        <v>787</v>
      </c>
    </row>
    <row r="3564" spans="1:6" ht="33.75" customHeight="1" outlineLevel="1" x14ac:dyDescent="0.2">
      <c r="A3564" s="21">
        <v>162</v>
      </c>
      <c r="B3564" s="22" t="s">
        <v>2263</v>
      </c>
      <c r="C3564" s="23" t="s">
        <v>2322</v>
      </c>
      <c r="D3564" s="30">
        <v>7.0000000000000007E-2</v>
      </c>
      <c r="E3564" s="25">
        <v>1354.42</v>
      </c>
      <c r="F3564" s="25">
        <v>2663.55</v>
      </c>
    </row>
    <row r="3565" spans="1:6" outlineLevel="1" x14ac:dyDescent="0.2">
      <c r="A3565" s="26"/>
      <c r="B3565" s="27"/>
      <c r="C3565" s="28" t="s">
        <v>2395</v>
      </c>
      <c r="D3565" s="28"/>
      <c r="E3565" s="28"/>
      <c r="F3565" s="29">
        <v>2398.46</v>
      </c>
    </row>
    <row r="3566" spans="1:6" outlineLevel="1" x14ac:dyDescent="0.2">
      <c r="A3566" s="26"/>
      <c r="B3566" s="27"/>
      <c r="C3566" s="28" t="s">
        <v>2396</v>
      </c>
      <c r="D3566" s="28"/>
      <c r="E3566" s="28"/>
      <c r="F3566" s="29">
        <v>1373.87</v>
      </c>
    </row>
    <row r="3567" spans="1:6" outlineLevel="1" x14ac:dyDescent="0.2">
      <c r="A3567" s="26"/>
      <c r="B3567" s="27"/>
      <c r="C3567" s="28" t="s">
        <v>917</v>
      </c>
      <c r="D3567" s="28"/>
      <c r="E3567" s="28"/>
      <c r="F3567" s="29">
        <v>6435.88</v>
      </c>
    </row>
    <row r="3568" spans="1:6" ht="22.5" customHeight="1" outlineLevel="1" x14ac:dyDescent="0.2">
      <c r="A3568" s="21">
        <v>163</v>
      </c>
      <c r="B3568" s="22" t="s">
        <v>1377</v>
      </c>
      <c r="C3568" s="23" t="s">
        <v>2267</v>
      </c>
      <c r="D3568" s="32">
        <v>129.5</v>
      </c>
      <c r="E3568" s="25">
        <v>6.84</v>
      </c>
      <c r="F3568" s="25">
        <v>7429.39</v>
      </c>
    </row>
    <row r="3569" spans="1:6" ht="22.5" customHeight="1" outlineLevel="1" x14ac:dyDescent="0.2">
      <c r="A3569" s="21">
        <v>164</v>
      </c>
      <c r="B3569" s="22" t="s">
        <v>2186</v>
      </c>
      <c r="C3569" s="23" t="s">
        <v>2187</v>
      </c>
      <c r="D3569" s="33">
        <v>1.8E-3</v>
      </c>
      <c r="E3569" s="25">
        <v>6373.37</v>
      </c>
      <c r="F3569" s="25">
        <v>266.86</v>
      </c>
    </row>
    <row r="3570" spans="1:6" outlineLevel="1" x14ac:dyDescent="0.2">
      <c r="A3570" s="26"/>
      <c r="B3570" s="27"/>
      <c r="C3570" s="28" t="s">
        <v>2397</v>
      </c>
      <c r="D3570" s="28"/>
      <c r="E3570" s="28"/>
      <c r="F3570" s="29">
        <v>222.48</v>
      </c>
    </row>
    <row r="3571" spans="1:6" outlineLevel="1" x14ac:dyDescent="0.2">
      <c r="A3571" s="26"/>
      <c r="B3571" s="27"/>
      <c r="C3571" s="28" t="s">
        <v>2398</v>
      </c>
      <c r="D3571" s="28"/>
      <c r="E3571" s="28"/>
      <c r="F3571" s="29">
        <v>126.51</v>
      </c>
    </row>
    <row r="3572" spans="1:6" outlineLevel="1" x14ac:dyDescent="0.2">
      <c r="A3572" s="26"/>
      <c r="B3572" s="27"/>
      <c r="C3572" s="28" t="s">
        <v>917</v>
      </c>
      <c r="D3572" s="28"/>
      <c r="E3572" s="28"/>
      <c r="F3572" s="29">
        <v>615.85</v>
      </c>
    </row>
    <row r="3573" spans="1:6" ht="22.5" customHeight="1" outlineLevel="1" x14ac:dyDescent="0.2">
      <c r="A3573" s="21">
        <v>165</v>
      </c>
      <c r="B3573" s="22" t="s">
        <v>942</v>
      </c>
      <c r="C3573" s="23" t="s">
        <v>1052</v>
      </c>
      <c r="D3573" s="33">
        <v>0.1827</v>
      </c>
      <c r="E3573" s="25">
        <v>665</v>
      </c>
      <c r="F3573" s="25">
        <v>863.83</v>
      </c>
    </row>
    <row r="3574" spans="1:6" ht="33.75" customHeight="1" outlineLevel="1" x14ac:dyDescent="0.2">
      <c r="A3574" s="21">
        <v>166</v>
      </c>
      <c r="B3574" s="22" t="s">
        <v>2192</v>
      </c>
      <c r="C3574" s="23" t="s">
        <v>2193</v>
      </c>
      <c r="D3574" s="24">
        <v>5.2999999999999999E-2</v>
      </c>
      <c r="E3574" s="25">
        <v>5584.58</v>
      </c>
      <c r="F3574" s="25">
        <v>2776.32</v>
      </c>
    </row>
    <row r="3575" spans="1:6" ht="22.5" customHeight="1" outlineLevel="1" x14ac:dyDescent="0.2">
      <c r="A3575" s="21">
        <v>167</v>
      </c>
      <c r="B3575" s="22" t="s">
        <v>2334</v>
      </c>
      <c r="C3575" s="23" t="s">
        <v>2335</v>
      </c>
      <c r="D3575" s="24">
        <v>7.5999999999999998E-2</v>
      </c>
      <c r="E3575" s="25">
        <v>2521.25</v>
      </c>
      <c r="F3575" s="25">
        <v>8559.56</v>
      </c>
    </row>
    <row r="3576" spans="1:6" outlineLevel="1" x14ac:dyDescent="0.2">
      <c r="A3576" s="26"/>
      <c r="B3576" s="27"/>
      <c r="C3576" s="28" t="s">
        <v>2399</v>
      </c>
      <c r="D3576" s="28"/>
      <c r="E3576" s="28"/>
      <c r="F3576" s="29">
        <v>8707.1</v>
      </c>
    </row>
    <row r="3577" spans="1:6" outlineLevel="1" x14ac:dyDescent="0.2">
      <c r="A3577" s="26"/>
      <c r="B3577" s="27"/>
      <c r="C3577" s="28" t="s">
        <v>2400</v>
      </c>
      <c r="D3577" s="28"/>
      <c r="E3577" s="28"/>
      <c r="F3577" s="29">
        <v>4951.09</v>
      </c>
    </row>
    <row r="3578" spans="1:6" outlineLevel="1" x14ac:dyDescent="0.2">
      <c r="A3578" s="26"/>
      <c r="B3578" s="27"/>
      <c r="C3578" s="28" t="s">
        <v>917</v>
      </c>
      <c r="D3578" s="28"/>
      <c r="E3578" s="28"/>
      <c r="F3578" s="29">
        <v>22217.75</v>
      </c>
    </row>
    <row r="3579" spans="1:6" ht="22.5" customHeight="1" outlineLevel="1" x14ac:dyDescent="0.2">
      <c r="A3579" s="21">
        <v>168</v>
      </c>
      <c r="B3579" s="22" t="s">
        <v>2338</v>
      </c>
      <c r="C3579" s="23" t="s">
        <v>2339</v>
      </c>
      <c r="D3579" s="24">
        <v>7.5999999999999998E-2</v>
      </c>
      <c r="E3579" s="25">
        <v>11684</v>
      </c>
      <c r="F3579" s="25">
        <v>4732.95</v>
      </c>
    </row>
    <row r="3580" spans="1:6" ht="22.5" customHeight="1" outlineLevel="1" x14ac:dyDescent="0.2">
      <c r="A3580" s="21">
        <v>169</v>
      </c>
      <c r="B3580" s="22" t="s">
        <v>1215</v>
      </c>
      <c r="C3580" s="23" t="s">
        <v>1216</v>
      </c>
      <c r="D3580" s="33">
        <v>7.6399999999999996E-2</v>
      </c>
      <c r="E3580" s="25">
        <v>1275.18</v>
      </c>
      <c r="F3580" s="25">
        <v>2631.75</v>
      </c>
    </row>
    <row r="3581" spans="1:6" outlineLevel="1" x14ac:dyDescent="0.2">
      <c r="A3581" s="26"/>
      <c r="B3581" s="27"/>
      <c r="C3581" s="28" t="s">
        <v>2401</v>
      </c>
      <c r="D3581" s="28"/>
      <c r="E3581" s="28"/>
      <c r="F3581" s="29">
        <v>2260.4299999999998</v>
      </c>
    </row>
    <row r="3582" spans="1:6" outlineLevel="1" x14ac:dyDescent="0.2">
      <c r="A3582" s="26"/>
      <c r="B3582" s="27"/>
      <c r="C3582" s="28" t="s">
        <v>2402</v>
      </c>
      <c r="D3582" s="28"/>
      <c r="E3582" s="28"/>
      <c r="F3582" s="29">
        <v>1285.3399999999999</v>
      </c>
    </row>
    <row r="3583" spans="1:6" outlineLevel="1" x14ac:dyDescent="0.2">
      <c r="A3583" s="26"/>
      <c r="B3583" s="27"/>
      <c r="C3583" s="28" t="s">
        <v>917</v>
      </c>
      <c r="D3583" s="28"/>
      <c r="E3583" s="28"/>
      <c r="F3583" s="29">
        <v>6177.52</v>
      </c>
    </row>
    <row r="3584" spans="1:6" ht="33.75" customHeight="1" outlineLevel="1" x14ac:dyDescent="0.2">
      <c r="A3584" s="21">
        <v>170</v>
      </c>
      <c r="B3584" s="22" t="s">
        <v>2342</v>
      </c>
      <c r="C3584" s="23" t="s">
        <v>2343</v>
      </c>
      <c r="D3584" s="33">
        <v>7.6399999999999996E-2</v>
      </c>
      <c r="E3584" s="25">
        <v>12319.52</v>
      </c>
      <c r="F3584" s="25">
        <v>8913.27</v>
      </c>
    </row>
    <row r="3585" spans="1:6" ht="22.5" customHeight="1" outlineLevel="1" x14ac:dyDescent="0.2">
      <c r="A3585" s="21">
        <v>171</v>
      </c>
      <c r="B3585" s="22" t="s">
        <v>946</v>
      </c>
      <c r="C3585" s="23" t="s">
        <v>947</v>
      </c>
      <c r="D3585" s="24">
        <v>5.7000000000000002E-2</v>
      </c>
      <c r="E3585" s="25">
        <v>768.92</v>
      </c>
      <c r="F3585" s="25">
        <v>1903.98</v>
      </c>
    </row>
    <row r="3586" spans="1:6" outlineLevel="1" x14ac:dyDescent="0.2">
      <c r="A3586" s="26"/>
      <c r="B3586" s="27"/>
      <c r="C3586" s="28" t="s">
        <v>2403</v>
      </c>
      <c r="D3586" s="28"/>
      <c r="E3586" s="28"/>
      <c r="F3586" s="29">
        <v>1924.32</v>
      </c>
    </row>
    <row r="3587" spans="1:6" outlineLevel="1" x14ac:dyDescent="0.2">
      <c r="A3587" s="26"/>
      <c r="B3587" s="27"/>
      <c r="C3587" s="28" t="s">
        <v>2404</v>
      </c>
      <c r="D3587" s="28"/>
      <c r="E3587" s="28"/>
      <c r="F3587" s="29">
        <v>1094.22</v>
      </c>
    </row>
    <row r="3588" spans="1:6" outlineLevel="1" x14ac:dyDescent="0.2">
      <c r="A3588" s="26"/>
      <c r="B3588" s="27"/>
      <c r="C3588" s="28" t="s">
        <v>917</v>
      </c>
      <c r="D3588" s="28"/>
      <c r="E3588" s="28"/>
      <c r="F3588" s="29">
        <v>4922.5200000000004</v>
      </c>
    </row>
    <row r="3589" spans="1:6" ht="56.25" customHeight="1" outlineLevel="1" x14ac:dyDescent="0.2">
      <c r="A3589" s="21">
        <v>172</v>
      </c>
      <c r="B3589" s="22" t="s">
        <v>950</v>
      </c>
      <c r="C3589" s="23" t="s">
        <v>951</v>
      </c>
      <c r="D3589" s="24">
        <v>5.7000000000000002E-2</v>
      </c>
      <c r="E3589" s="25">
        <v>6800</v>
      </c>
      <c r="F3589" s="25">
        <v>3910.88</v>
      </c>
    </row>
    <row r="3590" spans="1:6" ht="11.25" customHeight="1" outlineLevel="1" x14ac:dyDescent="0.2">
      <c r="A3590" s="435" t="s">
        <v>1007</v>
      </c>
      <c r="B3590" s="436"/>
      <c r="C3590" s="436"/>
      <c r="D3590" s="436"/>
      <c r="E3590" s="437"/>
      <c r="F3590" s="36">
        <v>1202700.02</v>
      </c>
    </row>
    <row r="3591" spans="1:6" outlineLevel="1" x14ac:dyDescent="0.2">
      <c r="A3591" s="435" t="s">
        <v>1008</v>
      </c>
      <c r="B3591" s="436"/>
      <c r="C3591" s="436"/>
      <c r="D3591" s="436"/>
      <c r="E3591" s="437"/>
      <c r="F3591" s="36">
        <v>363256.31</v>
      </c>
    </row>
    <row r="3592" spans="1:6" outlineLevel="1" x14ac:dyDescent="0.2">
      <c r="A3592" s="435" t="s">
        <v>1009</v>
      </c>
      <c r="B3592" s="436"/>
      <c r="C3592" s="436"/>
      <c r="D3592" s="436"/>
      <c r="E3592" s="437"/>
      <c r="F3592" s="36">
        <v>208407.04000000001</v>
      </c>
    </row>
    <row r="3593" spans="1:6" ht="11.25" customHeight="1" outlineLevel="1" x14ac:dyDescent="0.2">
      <c r="A3593" s="435" t="s">
        <v>2405</v>
      </c>
      <c r="B3593" s="436"/>
      <c r="C3593" s="436"/>
      <c r="D3593" s="436"/>
      <c r="E3593" s="437"/>
      <c r="F3593" s="36">
        <v>1774363.37</v>
      </c>
    </row>
    <row r="3594" spans="1:6" ht="12.75" customHeight="1" outlineLevel="1" x14ac:dyDescent="0.2">
      <c r="A3594" s="432" t="s">
        <v>2406</v>
      </c>
      <c r="B3594" s="433"/>
      <c r="C3594" s="433"/>
      <c r="D3594" s="433"/>
      <c r="E3594" s="433"/>
      <c r="F3594" s="434"/>
    </row>
    <row r="3595" spans="1:6" ht="45" customHeight="1" outlineLevel="1" x14ac:dyDescent="0.2">
      <c r="A3595" s="21">
        <v>173</v>
      </c>
      <c r="B3595" s="22" t="s">
        <v>2407</v>
      </c>
      <c r="C3595" s="23" t="s">
        <v>2408</v>
      </c>
      <c r="D3595" s="30">
        <v>2.66</v>
      </c>
      <c r="E3595" s="25">
        <v>5175</v>
      </c>
      <c r="F3595" s="25">
        <v>224790.62</v>
      </c>
    </row>
    <row r="3596" spans="1:6" outlineLevel="1" x14ac:dyDescent="0.2">
      <c r="A3596" s="26"/>
      <c r="B3596" s="27"/>
      <c r="C3596" s="28" t="s">
        <v>2409</v>
      </c>
      <c r="D3596" s="28"/>
      <c r="E3596" s="28"/>
      <c r="F3596" s="29">
        <v>77294.41</v>
      </c>
    </row>
    <row r="3597" spans="1:6" outlineLevel="1" x14ac:dyDescent="0.2">
      <c r="A3597" s="26"/>
      <c r="B3597" s="27"/>
      <c r="C3597" s="28" t="s">
        <v>2410</v>
      </c>
      <c r="D3597" s="28"/>
      <c r="E3597" s="28"/>
      <c r="F3597" s="29">
        <v>38647.199999999997</v>
      </c>
    </row>
    <row r="3598" spans="1:6" outlineLevel="1" x14ac:dyDescent="0.2">
      <c r="A3598" s="26"/>
      <c r="B3598" s="27"/>
      <c r="C3598" s="28" t="s">
        <v>917</v>
      </c>
      <c r="D3598" s="28"/>
      <c r="E3598" s="28"/>
      <c r="F3598" s="29">
        <v>340732.23</v>
      </c>
    </row>
    <row r="3599" spans="1:6" ht="33.75" customHeight="1" outlineLevel="1" x14ac:dyDescent="0.2">
      <c r="A3599" s="21">
        <v>174</v>
      </c>
      <c r="B3599" s="22" t="s">
        <v>2411</v>
      </c>
      <c r="C3599" s="23" t="s">
        <v>2412</v>
      </c>
      <c r="D3599" s="32">
        <v>1.4</v>
      </c>
      <c r="E3599" s="25">
        <v>2622.81</v>
      </c>
      <c r="F3599" s="25">
        <v>166007.88</v>
      </c>
    </row>
    <row r="3600" spans="1:6" outlineLevel="1" x14ac:dyDescent="0.2">
      <c r="A3600" s="26"/>
      <c r="B3600" s="27"/>
      <c r="C3600" s="28" t="s">
        <v>2413</v>
      </c>
      <c r="D3600" s="28"/>
      <c r="E3600" s="28"/>
      <c r="F3600" s="29">
        <v>147747.01</v>
      </c>
    </row>
    <row r="3601" spans="1:6" outlineLevel="1" x14ac:dyDescent="0.2">
      <c r="A3601" s="26"/>
      <c r="B3601" s="27"/>
      <c r="C3601" s="28" t="s">
        <v>2414</v>
      </c>
      <c r="D3601" s="28"/>
      <c r="E3601" s="28"/>
      <c r="F3601" s="29">
        <v>66403.149999999994</v>
      </c>
    </row>
    <row r="3602" spans="1:6" outlineLevel="1" x14ac:dyDescent="0.2">
      <c r="A3602" s="26"/>
      <c r="B3602" s="27"/>
      <c r="C3602" s="28" t="s">
        <v>917</v>
      </c>
      <c r="D3602" s="28"/>
      <c r="E3602" s="28"/>
      <c r="F3602" s="29">
        <v>380158.04</v>
      </c>
    </row>
    <row r="3603" spans="1:6" ht="33.75" customHeight="1" outlineLevel="1" x14ac:dyDescent="0.2">
      <c r="A3603" s="21">
        <v>175</v>
      </c>
      <c r="B3603" s="22" t="s">
        <v>2415</v>
      </c>
      <c r="C3603" s="23" t="s">
        <v>2416</v>
      </c>
      <c r="D3603" s="31">
        <v>1</v>
      </c>
      <c r="E3603" s="25">
        <v>616.41</v>
      </c>
      <c r="F3603" s="25">
        <v>13413.08</v>
      </c>
    </row>
    <row r="3604" spans="1:6" outlineLevel="1" x14ac:dyDescent="0.2">
      <c r="A3604" s="26"/>
      <c r="B3604" s="27"/>
      <c r="C3604" s="28" t="s">
        <v>2417</v>
      </c>
      <c r="D3604" s="28"/>
      <c r="E3604" s="28"/>
      <c r="F3604" s="29">
        <v>5001.17</v>
      </c>
    </row>
    <row r="3605" spans="1:6" outlineLevel="1" x14ac:dyDescent="0.2">
      <c r="A3605" s="26"/>
      <c r="B3605" s="27"/>
      <c r="C3605" s="28" t="s">
        <v>2418</v>
      </c>
      <c r="D3605" s="28"/>
      <c r="E3605" s="28"/>
      <c r="F3605" s="29">
        <v>2500.58</v>
      </c>
    </row>
    <row r="3606" spans="1:6" outlineLevel="1" x14ac:dyDescent="0.2">
      <c r="A3606" s="26"/>
      <c r="B3606" s="27"/>
      <c r="C3606" s="28" t="s">
        <v>917</v>
      </c>
      <c r="D3606" s="28"/>
      <c r="E3606" s="28"/>
      <c r="F3606" s="29">
        <v>20914.830000000002</v>
      </c>
    </row>
    <row r="3607" spans="1:6" ht="22.5" customHeight="1" outlineLevel="1" x14ac:dyDescent="0.2">
      <c r="A3607" s="21">
        <v>176</v>
      </c>
      <c r="B3607" s="22" t="s">
        <v>2419</v>
      </c>
      <c r="C3607" s="23" t="s">
        <v>2420</v>
      </c>
      <c r="D3607" s="32">
        <v>2.5</v>
      </c>
      <c r="E3607" s="25">
        <v>915.98</v>
      </c>
      <c r="F3607" s="25">
        <v>103528.07</v>
      </c>
    </row>
    <row r="3608" spans="1:6" outlineLevel="1" x14ac:dyDescent="0.2">
      <c r="A3608" s="26"/>
      <c r="B3608" s="27"/>
      <c r="C3608" s="28" t="s">
        <v>2421</v>
      </c>
      <c r="D3608" s="28"/>
      <c r="E3608" s="28"/>
      <c r="F3608" s="29">
        <v>92139.98</v>
      </c>
    </row>
    <row r="3609" spans="1:6" outlineLevel="1" x14ac:dyDescent="0.2">
      <c r="A3609" s="26"/>
      <c r="B3609" s="27"/>
      <c r="C3609" s="28" t="s">
        <v>2422</v>
      </c>
      <c r="D3609" s="28"/>
      <c r="E3609" s="28"/>
      <c r="F3609" s="29">
        <v>41411.230000000003</v>
      </c>
    </row>
    <row r="3610" spans="1:6" outlineLevel="1" x14ac:dyDescent="0.2">
      <c r="A3610" s="26"/>
      <c r="B3610" s="27"/>
      <c r="C3610" s="28" t="s">
        <v>917</v>
      </c>
      <c r="D3610" s="28"/>
      <c r="E3610" s="28"/>
      <c r="F3610" s="29">
        <v>237079.28</v>
      </c>
    </row>
    <row r="3611" spans="1:6" ht="22.5" customHeight="1" outlineLevel="1" x14ac:dyDescent="0.2">
      <c r="A3611" s="21">
        <v>177</v>
      </c>
      <c r="B3611" s="22" t="s">
        <v>2423</v>
      </c>
      <c r="C3611" s="23" t="s">
        <v>2424</v>
      </c>
      <c r="D3611" s="31">
        <v>1375</v>
      </c>
      <c r="E3611" s="25">
        <v>59.99</v>
      </c>
      <c r="F3611" s="25">
        <v>1022829.5</v>
      </c>
    </row>
    <row r="3612" spans="1:6" ht="33.75" customHeight="1" outlineLevel="1" x14ac:dyDescent="0.2">
      <c r="A3612" s="21">
        <v>178</v>
      </c>
      <c r="B3612" s="22" t="s">
        <v>1013</v>
      </c>
      <c r="C3612" s="23" t="s">
        <v>2425</v>
      </c>
      <c r="D3612" s="31">
        <v>238</v>
      </c>
      <c r="E3612" s="25">
        <v>3.94</v>
      </c>
      <c r="F3612" s="25">
        <v>21124.12</v>
      </c>
    </row>
    <row r="3613" spans="1:6" ht="45" customHeight="1" outlineLevel="1" x14ac:dyDescent="0.2">
      <c r="A3613" s="21">
        <v>179</v>
      </c>
      <c r="B3613" s="22" t="s">
        <v>2181</v>
      </c>
      <c r="C3613" s="23" t="s">
        <v>1016</v>
      </c>
      <c r="D3613" s="31">
        <v>4760</v>
      </c>
      <c r="E3613" s="25">
        <v>60.94</v>
      </c>
      <c r="F3613" s="25">
        <v>3306631.1</v>
      </c>
    </row>
    <row r="3614" spans="1:6" ht="11.25" customHeight="1" outlineLevel="1" x14ac:dyDescent="0.2">
      <c r="A3614" s="435" t="s">
        <v>1007</v>
      </c>
      <c r="B3614" s="436"/>
      <c r="C3614" s="436"/>
      <c r="D3614" s="436"/>
      <c r="E3614" s="437"/>
      <c r="F3614" s="36">
        <v>4858324.37</v>
      </c>
    </row>
    <row r="3615" spans="1:6" outlineLevel="1" x14ac:dyDescent="0.2">
      <c r="A3615" s="435" t="s">
        <v>1008</v>
      </c>
      <c r="B3615" s="436"/>
      <c r="C3615" s="436"/>
      <c r="D3615" s="436"/>
      <c r="E3615" s="437"/>
      <c r="F3615" s="36">
        <v>322182.57</v>
      </c>
    </row>
    <row r="3616" spans="1:6" outlineLevel="1" x14ac:dyDescent="0.2">
      <c r="A3616" s="435" t="s">
        <v>1009</v>
      </c>
      <c r="B3616" s="436"/>
      <c r="C3616" s="436"/>
      <c r="D3616" s="436"/>
      <c r="E3616" s="437"/>
      <c r="F3616" s="36">
        <v>148962.17000000001</v>
      </c>
    </row>
    <row r="3617" spans="1:6" ht="11.25" customHeight="1" outlineLevel="1" x14ac:dyDescent="0.2">
      <c r="A3617" s="435" t="s">
        <v>2426</v>
      </c>
      <c r="B3617" s="436"/>
      <c r="C3617" s="436"/>
      <c r="D3617" s="436"/>
      <c r="E3617" s="437"/>
      <c r="F3617" s="36">
        <v>5329469.1100000003</v>
      </c>
    </row>
    <row r="3618" spans="1:6" ht="12.75" customHeight="1" outlineLevel="1" x14ac:dyDescent="0.2">
      <c r="A3618" s="432" t="s">
        <v>2427</v>
      </c>
      <c r="B3618" s="433"/>
      <c r="C3618" s="433"/>
      <c r="D3618" s="433"/>
      <c r="E3618" s="433"/>
      <c r="F3618" s="434"/>
    </row>
    <row r="3619" spans="1:6" ht="11.4" outlineLevel="1" x14ac:dyDescent="0.2">
      <c r="A3619" s="443" t="s">
        <v>2428</v>
      </c>
      <c r="B3619" s="444"/>
      <c r="C3619" s="444"/>
      <c r="D3619" s="444"/>
      <c r="E3619" s="444"/>
      <c r="F3619" s="445"/>
    </row>
    <row r="3620" spans="1:6" ht="22.5" customHeight="1" outlineLevel="1" x14ac:dyDescent="0.2">
      <c r="A3620" s="21">
        <v>180</v>
      </c>
      <c r="B3620" s="22" t="s">
        <v>1363</v>
      </c>
      <c r="C3620" s="23" t="s">
        <v>1364</v>
      </c>
      <c r="D3620" s="24">
        <v>0.187</v>
      </c>
      <c r="E3620" s="25">
        <v>4711.5</v>
      </c>
      <c r="F3620" s="25">
        <v>18739.2</v>
      </c>
    </row>
    <row r="3621" spans="1:6" outlineLevel="1" x14ac:dyDescent="0.2">
      <c r="A3621" s="26"/>
      <c r="B3621" s="27"/>
      <c r="C3621" s="28" t="s">
        <v>2429</v>
      </c>
      <c r="D3621" s="28"/>
      <c r="E3621" s="28"/>
      <c r="F3621" s="29">
        <v>15692.14</v>
      </c>
    </row>
    <row r="3622" spans="1:6" outlineLevel="1" x14ac:dyDescent="0.2">
      <c r="A3622" s="26"/>
      <c r="B3622" s="27"/>
      <c r="C3622" s="28" t="s">
        <v>2430</v>
      </c>
      <c r="D3622" s="28"/>
      <c r="E3622" s="28"/>
      <c r="F3622" s="29">
        <v>8922.98</v>
      </c>
    </row>
    <row r="3623" spans="1:6" outlineLevel="1" x14ac:dyDescent="0.2">
      <c r="A3623" s="26"/>
      <c r="B3623" s="27"/>
      <c r="C3623" s="28" t="s">
        <v>917</v>
      </c>
      <c r="D3623" s="28"/>
      <c r="E3623" s="28"/>
      <c r="F3623" s="29">
        <v>43354.32</v>
      </c>
    </row>
    <row r="3624" spans="1:6" ht="22.5" customHeight="1" outlineLevel="1" x14ac:dyDescent="0.2">
      <c r="A3624" s="21">
        <v>181</v>
      </c>
      <c r="B3624" s="22" t="s">
        <v>1367</v>
      </c>
      <c r="C3624" s="23" t="s">
        <v>2185</v>
      </c>
      <c r="D3624" s="30">
        <v>19.07</v>
      </c>
      <c r="E3624" s="25">
        <v>560</v>
      </c>
      <c r="F3624" s="25">
        <v>81268.710000000006</v>
      </c>
    </row>
    <row r="3625" spans="1:6" ht="22.5" customHeight="1" outlineLevel="1" x14ac:dyDescent="0.2">
      <c r="A3625" s="21">
        <v>182</v>
      </c>
      <c r="B3625" s="22" t="s">
        <v>2431</v>
      </c>
      <c r="C3625" s="23" t="s">
        <v>2432</v>
      </c>
      <c r="D3625" s="30">
        <v>1.36</v>
      </c>
      <c r="E3625" s="25">
        <v>9266.6200000000008</v>
      </c>
      <c r="F3625" s="25">
        <v>386974.29</v>
      </c>
    </row>
    <row r="3626" spans="1:6" outlineLevel="1" x14ac:dyDescent="0.2">
      <c r="A3626" s="26"/>
      <c r="B3626" s="27"/>
      <c r="C3626" s="28" t="s">
        <v>2433</v>
      </c>
      <c r="D3626" s="28"/>
      <c r="E3626" s="28"/>
      <c r="F3626" s="29">
        <v>421083.92</v>
      </c>
    </row>
    <row r="3627" spans="1:6" outlineLevel="1" x14ac:dyDescent="0.2">
      <c r="A3627" s="26"/>
      <c r="B3627" s="27"/>
      <c r="C3627" s="28" t="s">
        <v>2434</v>
      </c>
      <c r="D3627" s="28"/>
      <c r="E3627" s="28"/>
      <c r="F3627" s="29">
        <v>200516.15</v>
      </c>
    </row>
    <row r="3628" spans="1:6" outlineLevel="1" x14ac:dyDescent="0.2">
      <c r="A3628" s="26"/>
      <c r="B3628" s="27"/>
      <c r="C3628" s="28" t="s">
        <v>917</v>
      </c>
      <c r="D3628" s="28"/>
      <c r="E3628" s="28"/>
      <c r="F3628" s="29">
        <v>1008574.36</v>
      </c>
    </row>
    <row r="3629" spans="1:6" ht="33.75" customHeight="1" outlineLevel="1" x14ac:dyDescent="0.2">
      <c r="A3629" s="21">
        <v>183</v>
      </c>
      <c r="B3629" s="22" t="s">
        <v>2190</v>
      </c>
      <c r="C3629" s="23" t="s">
        <v>2191</v>
      </c>
      <c r="D3629" s="31">
        <v>138</v>
      </c>
      <c r="E3629" s="25">
        <v>745.24</v>
      </c>
      <c r="F3629" s="25">
        <v>732243.01</v>
      </c>
    </row>
    <row r="3630" spans="1:6" ht="33.75" customHeight="1" outlineLevel="1" x14ac:dyDescent="0.2">
      <c r="A3630" s="21">
        <v>184</v>
      </c>
      <c r="B3630" s="22" t="s">
        <v>2435</v>
      </c>
      <c r="C3630" s="23" t="s">
        <v>2436</v>
      </c>
      <c r="D3630" s="33">
        <v>1.3563000000000001</v>
      </c>
      <c r="E3630" s="25">
        <v>5488.69</v>
      </c>
      <c r="F3630" s="25">
        <v>61117.79</v>
      </c>
    </row>
    <row r="3631" spans="1:6" ht="33.75" customHeight="1" outlineLevel="1" x14ac:dyDescent="0.2">
      <c r="A3631" s="21">
        <v>185</v>
      </c>
      <c r="B3631" s="22" t="s">
        <v>2192</v>
      </c>
      <c r="C3631" s="23" t="s">
        <v>2193</v>
      </c>
      <c r="D3631" s="24">
        <v>4.9020000000000001</v>
      </c>
      <c r="E3631" s="25">
        <v>5584.58</v>
      </c>
      <c r="F3631" s="25">
        <v>256783.23</v>
      </c>
    </row>
    <row r="3632" spans="1:6" ht="33.75" customHeight="1" outlineLevel="1" x14ac:dyDescent="0.2">
      <c r="A3632" s="21">
        <v>186</v>
      </c>
      <c r="B3632" s="22" t="s">
        <v>2192</v>
      </c>
      <c r="C3632" s="23" t="s">
        <v>2193</v>
      </c>
      <c r="D3632" s="24">
        <v>5.8819999999999997</v>
      </c>
      <c r="E3632" s="25">
        <v>5584.58</v>
      </c>
      <c r="F3632" s="25">
        <v>308118.93</v>
      </c>
    </row>
    <row r="3633" spans="1:6" ht="22.5" customHeight="1" outlineLevel="1" x14ac:dyDescent="0.2">
      <c r="A3633" s="21">
        <v>187</v>
      </c>
      <c r="B3633" s="22" t="s">
        <v>1213</v>
      </c>
      <c r="C3633" s="23" t="s">
        <v>1214</v>
      </c>
      <c r="D3633" s="24">
        <v>0.46800000000000003</v>
      </c>
      <c r="E3633" s="25">
        <v>6780</v>
      </c>
      <c r="F3633" s="25">
        <v>28557.360000000001</v>
      </c>
    </row>
    <row r="3634" spans="1:6" ht="22.5" customHeight="1" outlineLevel="1" x14ac:dyDescent="0.2">
      <c r="A3634" s="21">
        <v>188</v>
      </c>
      <c r="B3634" s="22" t="s">
        <v>2194</v>
      </c>
      <c r="C3634" s="23" t="s">
        <v>2195</v>
      </c>
      <c r="D3634" s="30">
        <v>0.16</v>
      </c>
      <c r="E3634" s="25">
        <v>6726.18</v>
      </c>
      <c r="F3634" s="25">
        <v>10137.700000000001</v>
      </c>
    </row>
    <row r="3635" spans="1:6" ht="22.5" customHeight="1" outlineLevel="1" x14ac:dyDescent="0.2">
      <c r="A3635" s="21">
        <v>189</v>
      </c>
      <c r="B3635" s="22" t="s">
        <v>946</v>
      </c>
      <c r="C3635" s="23" t="s">
        <v>947</v>
      </c>
      <c r="D3635" s="24">
        <v>2.3759999999999999</v>
      </c>
      <c r="E3635" s="25">
        <v>768.92</v>
      </c>
      <c r="F3635" s="25">
        <v>79366.28</v>
      </c>
    </row>
    <row r="3636" spans="1:6" outlineLevel="1" x14ac:dyDescent="0.2">
      <c r="A3636" s="26"/>
      <c r="B3636" s="27"/>
      <c r="C3636" s="28" t="s">
        <v>2437</v>
      </c>
      <c r="D3636" s="28"/>
      <c r="E3636" s="28"/>
      <c r="F3636" s="29">
        <v>80214.009999999995</v>
      </c>
    </row>
    <row r="3637" spans="1:6" outlineLevel="1" x14ac:dyDescent="0.2">
      <c r="A3637" s="26"/>
      <c r="B3637" s="27"/>
      <c r="C3637" s="28" t="s">
        <v>2438</v>
      </c>
      <c r="D3637" s="28"/>
      <c r="E3637" s="28"/>
      <c r="F3637" s="29">
        <v>45611.89</v>
      </c>
    </row>
    <row r="3638" spans="1:6" outlineLevel="1" x14ac:dyDescent="0.2">
      <c r="A3638" s="26"/>
      <c r="B3638" s="27"/>
      <c r="C3638" s="28" t="s">
        <v>917</v>
      </c>
      <c r="D3638" s="28"/>
      <c r="E3638" s="28"/>
      <c r="F3638" s="29">
        <v>205192.18</v>
      </c>
    </row>
    <row r="3639" spans="1:6" ht="56.25" customHeight="1" outlineLevel="1" x14ac:dyDescent="0.2">
      <c r="A3639" s="21">
        <v>190</v>
      </c>
      <c r="B3639" s="22" t="s">
        <v>950</v>
      </c>
      <c r="C3639" s="23" t="s">
        <v>951</v>
      </c>
      <c r="D3639" s="24">
        <v>2.3759999999999999</v>
      </c>
      <c r="E3639" s="25">
        <v>6800</v>
      </c>
      <c r="F3639" s="25">
        <v>163022.10999999999</v>
      </c>
    </row>
    <row r="3640" spans="1:6" ht="22.5" customHeight="1" outlineLevel="1" x14ac:dyDescent="0.2">
      <c r="A3640" s="21">
        <v>191</v>
      </c>
      <c r="B3640" s="22" t="s">
        <v>1215</v>
      </c>
      <c r="C3640" s="23" t="s">
        <v>1216</v>
      </c>
      <c r="D3640" s="24">
        <v>0.50700000000000001</v>
      </c>
      <c r="E3640" s="25">
        <v>1275.18</v>
      </c>
      <c r="F3640" s="25">
        <v>17464.64</v>
      </c>
    </row>
    <row r="3641" spans="1:6" outlineLevel="1" x14ac:dyDescent="0.2">
      <c r="A3641" s="26"/>
      <c r="B3641" s="27"/>
      <c r="C3641" s="28" t="s">
        <v>2439</v>
      </c>
      <c r="D3641" s="28"/>
      <c r="E3641" s="28"/>
      <c r="F3641" s="29">
        <v>15000.5</v>
      </c>
    </row>
    <row r="3642" spans="1:6" outlineLevel="1" x14ac:dyDescent="0.2">
      <c r="A3642" s="26"/>
      <c r="B3642" s="27"/>
      <c r="C3642" s="28" t="s">
        <v>2440</v>
      </c>
      <c r="D3642" s="28"/>
      <c r="E3642" s="28"/>
      <c r="F3642" s="29">
        <v>8529.69</v>
      </c>
    </row>
    <row r="3643" spans="1:6" outlineLevel="1" x14ac:dyDescent="0.2">
      <c r="A3643" s="26"/>
      <c r="B3643" s="27"/>
      <c r="C3643" s="28" t="s">
        <v>917</v>
      </c>
      <c r="D3643" s="28"/>
      <c r="E3643" s="28"/>
      <c r="F3643" s="29">
        <v>40994.83</v>
      </c>
    </row>
    <row r="3644" spans="1:6" ht="45" customHeight="1" outlineLevel="1" x14ac:dyDescent="0.2">
      <c r="A3644" s="21">
        <v>192</v>
      </c>
      <c r="B3644" s="22" t="s">
        <v>2441</v>
      </c>
      <c r="C3644" s="23" t="s">
        <v>2442</v>
      </c>
      <c r="D3644" s="31">
        <v>185</v>
      </c>
      <c r="E3644" s="25">
        <v>18.739999999999998</v>
      </c>
      <c r="F3644" s="25">
        <v>31722.14</v>
      </c>
    </row>
    <row r="3645" spans="1:6" ht="33.75" customHeight="1" outlineLevel="1" x14ac:dyDescent="0.2">
      <c r="A3645" s="21">
        <v>193</v>
      </c>
      <c r="B3645" s="22" t="s">
        <v>2212</v>
      </c>
      <c r="C3645" s="23" t="s">
        <v>2213</v>
      </c>
      <c r="D3645" s="32">
        <v>1.3</v>
      </c>
      <c r="E3645" s="25">
        <v>933.28</v>
      </c>
      <c r="F3645" s="25">
        <v>18704.12</v>
      </c>
    </row>
    <row r="3646" spans="1:6" outlineLevel="1" x14ac:dyDescent="0.2">
      <c r="A3646" s="26"/>
      <c r="B3646" s="27"/>
      <c r="C3646" s="28" t="s">
        <v>2443</v>
      </c>
      <c r="D3646" s="28"/>
      <c r="E3646" s="28"/>
      <c r="F3646" s="29">
        <v>5268.29</v>
      </c>
    </row>
    <row r="3647" spans="1:6" outlineLevel="1" x14ac:dyDescent="0.2">
      <c r="A3647" s="26"/>
      <c r="B3647" s="27"/>
      <c r="C3647" s="28" t="s">
        <v>2444</v>
      </c>
      <c r="D3647" s="28"/>
      <c r="E3647" s="28"/>
      <c r="F3647" s="29">
        <v>3496.23</v>
      </c>
    </row>
    <row r="3648" spans="1:6" outlineLevel="1" x14ac:dyDescent="0.2">
      <c r="A3648" s="26"/>
      <c r="B3648" s="27"/>
      <c r="C3648" s="28" t="s">
        <v>917</v>
      </c>
      <c r="D3648" s="28"/>
      <c r="E3648" s="28"/>
      <c r="F3648" s="29">
        <v>27468.639999999999</v>
      </c>
    </row>
    <row r="3649" spans="1:6" ht="22.5" customHeight="1" outlineLevel="1" x14ac:dyDescent="0.2">
      <c r="A3649" s="21">
        <v>194</v>
      </c>
      <c r="B3649" s="22" t="s">
        <v>1583</v>
      </c>
      <c r="C3649" s="23" t="s">
        <v>1584</v>
      </c>
      <c r="D3649" s="30">
        <v>-45.05</v>
      </c>
      <c r="E3649" s="25">
        <v>17.82</v>
      </c>
      <c r="F3649" s="25">
        <v>-12563.68</v>
      </c>
    </row>
    <row r="3650" spans="1:6" ht="22.5" customHeight="1" outlineLevel="1" x14ac:dyDescent="0.2">
      <c r="A3650" s="21">
        <v>195</v>
      </c>
      <c r="B3650" s="22" t="s">
        <v>1377</v>
      </c>
      <c r="C3650" s="23" t="s">
        <v>2445</v>
      </c>
      <c r="D3650" s="31">
        <v>130</v>
      </c>
      <c r="E3650" s="25">
        <v>95.25</v>
      </c>
      <c r="F3650" s="25">
        <v>103890.11</v>
      </c>
    </row>
    <row r="3651" spans="1:6" ht="33.75" customHeight="1" outlineLevel="1" x14ac:dyDescent="0.2">
      <c r="A3651" s="21">
        <v>196</v>
      </c>
      <c r="B3651" s="22" t="s">
        <v>2315</v>
      </c>
      <c r="C3651" s="23" t="s">
        <v>2316</v>
      </c>
      <c r="D3651" s="30">
        <v>0.01</v>
      </c>
      <c r="E3651" s="25">
        <v>10463.23</v>
      </c>
      <c r="F3651" s="25">
        <v>1075.29</v>
      </c>
    </row>
    <row r="3652" spans="1:6" outlineLevel="1" x14ac:dyDescent="0.2">
      <c r="A3652" s="26"/>
      <c r="B3652" s="27"/>
      <c r="C3652" s="28" t="s">
        <v>2393</v>
      </c>
      <c r="D3652" s="28"/>
      <c r="E3652" s="28"/>
      <c r="F3652" s="29">
        <v>477.89</v>
      </c>
    </row>
    <row r="3653" spans="1:6" outlineLevel="1" x14ac:dyDescent="0.2">
      <c r="A3653" s="26"/>
      <c r="B3653" s="27"/>
      <c r="C3653" s="28" t="s">
        <v>2394</v>
      </c>
      <c r="D3653" s="28"/>
      <c r="E3653" s="28"/>
      <c r="F3653" s="29">
        <v>271.74</v>
      </c>
    </row>
    <row r="3654" spans="1:6" outlineLevel="1" x14ac:dyDescent="0.2">
      <c r="A3654" s="26"/>
      <c r="B3654" s="27"/>
      <c r="C3654" s="28" t="s">
        <v>917</v>
      </c>
      <c r="D3654" s="28"/>
      <c r="E3654" s="28"/>
      <c r="F3654" s="29">
        <v>1824.92</v>
      </c>
    </row>
    <row r="3655" spans="1:6" ht="22.5" customHeight="1" outlineLevel="1" x14ac:dyDescent="0.2">
      <c r="A3655" s="21">
        <v>197</v>
      </c>
      <c r="B3655" s="22" t="s">
        <v>2319</v>
      </c>
      <c r="C3655" s="23" t="s">
        <v>2320</v>
      </c>
      <c r="D3655" s="32">
        <v>-3.6</v>
      </c>
      <c r="E3655" s="25">
        <v>23.09</v>
      </c>
      <c r="F3655" s="25">
        <v>-442.22</v>
      </c>
    </row>
    <row r="3656" spans="1:6" ht="22.5" customHeight="1" outlineLevel="1" x14ac:dyDescent="0.2">
      <c r="A3656" s="21">
        <v>198</v>
      </c>
      <c r="B3656" s="22" t="s">
        <v>1377</v>
      </c>
      <c r="C3656" s="23" t="s">
        <v>2321</v>
      </c>
      <c r="D3656" s="31">
        <v>1</v>
      </c>
      <c r="E3656" s="25">
        <v>93.8</v>
      </c>
      <c r="F3656" s="25">
        <v>787</v>
      </c>
    </row>
    <row r="3657" spans="1:6" ht="22.5" customHeight="1" outlineLevel="1" x14ac:dyDescent="0.2">
      <c r="A3657" s="21">
        <v>199</v>
      </c>
      <c r="B3657" s="22" t="s">
        <v>2446</v>
      </c>
      <c r="C3657" s="23" t="s">
        <v>2447</v>
      </c>
      <c r="D3657" s="30">
        <v>0.03</v>
      </c>
      <c r="E3657" s="25">
        <v>50.21</v>
      </c>
      <c r="F3657" s="25">
        <v>59.93</v>
      </c>
    </row>
    <row r="3658" spans="1:6" outlineLevel="1" x14ac:dyDescent="0.2">
      <c r="A3658" s="26"/>
      <c r="B3658" s="27"/>
      <c r="C3658" s="28" t="s">
        <v>2448</v>
      </c>
      <c r="D3658" s="28"/>
      <c r="E3658" s="28"/>
      <c r="F3658" s="29">
        <v>64.290000000000006</v>
      </c>
    </row>
    <row r="3659" spans="1:6" outlineLevel="1" x14ac:dyDescent="0.2">
      <c r="A3659" s="26"/>
      <c r="B3659" s="27"/>
      <c r="C3659" s="28" t="s">
        <v>2449</v>
      </c>
      <c r="D3659" s="28"/>
      <c r="E3659" s="28"/>
      <c r="F3659" s="29">
        <v>37.31</v>
      </c>
    </row>
    <row r="3660" spans="1:6" outlineLevel="1" x14ac:dyDescent="0.2">
      <c r="A3660" s="26"/>
      <c r="B3660" s="27"/>
      <c r="C3660" s="28" t="s">
        <v>917</v>
      </c>
      <c r="D3660" s="28"/>
      <c r="E3660" s="28"/>
      <c r="F3660" s="29">
        <v>161.53</v>
      </c>
    </row>
    <row r="3661" spans="1:6" ht="22.5" customHeight="1" outlineLevel="1" x14ac:dyDescent="0.2">
      <c r="A3661" s="21">
        <v>200</v>
      </c>
      <c r="B3661" s="22" t="s">
        <v>1536</v>
      </c>
      <c r="C3661" s="23" t="s">
        <v>1537</v>
      </c>
      <c r="D3661" s="33">
        <v>3.0599999999999999E-2</v>
      </c>
      <c r="E3661" s="25">
        <v>600</v>
      </c>
      <c r="F3661" s="25">
        <v>156.06</v>
      </c>
    </row>
    <row r="3662" spans="1:6" ht="33.75" customHeight="1" outlineLevel="1" x14ac:dyDescent="0.2">
      <c r="A3662" s="21">
        <v>201</v>
      </c>
      <c r="B3662" s="22" t="s">
        <v>2239</v>
      </c>
      <c r="C3662" s="23" t="s">
        <v>2240</v>
      </c>
      <c r="D3662" s="30">
        <v>4.45</v>
      </c>
      <c r="E3662" s="25">
        <v>448.43</v>
      </c>
      <c r="F3662" s="25">
        <v>65450.79</v>
      </c>
    </row>
    <row r="3663" spans="1:6" outlineLevel="1" x14ac:dyDescent="0.2">
      <c r="A3663" s="26"/>
      <c r="B3663" s="27"/>
      <c r="C3663" s="28" t="s">
        <v>2450</v>
      </c>
      <c r="D3663" s="28"/>
      <c r="E3663" s="28"/>
      <c r="F3663" s="29">
        <v>62341.43</v>
      </c>
    </row>
    <row r="3664" spans="1:6" outlineLevel="1" x14ac:dyDescent="0.2">
      <c r="A3664" s="26"/>
      <c r="B3664" s="27"/>
      <c r="C3664" s="28" t="s">
        <v>2451</v>
      </c>
      <c r="D3664" s="28"/>
      <c r="E3664" s="28"/>
      <c r="F3664" s="29">
        <v>39105.08</v>
      </c>
    </row>
    <row r="3665" spans="1:6" outlineLevel="1" x14ac:dyDescent="0.2">
      <c r="A3665" s="26"/>
      <c r="B3665" s="27"/>
      <c r="C3665" s="28" t="s">
        <v>917</v>
      </c>
      <c r="D3665" s="28"/>
      <c r="E3665" s="28"/>
      <c r="F3665" s="29">
        <v>166897.29999999999</v>
      </c>
    </row>
    <row r="3666" spans="1:6" ht="22.5" customHeight="1" outlineLevel="1" x14ac:dyDescent="0.2">
      <c r="A3666" s="21">
        <v>202</v>
      </c>
      <c r="B3666" s="22" t="s">
        <v>2243</v>
      </c>
      <c r="C3666" s="23" t="s">
        <v>2244</v>
      </c>
      <c r="D3666" s="30">
        <v>-10.41</v>
      </c>
      <c r="E3666" s="25">
        <v>45</v>
      </c>
      <c r="F3666" s="25">
        <v>-1911.28</v>
      </c>
    </row>
    <row r="3667" spans="1:6" outlineLevel="1" x14ac:dyDescent="0.2">
      <c r="A3667" s="26"/>
      <c r="B3667" s="27"/>
      <c r="C3667" s="28" t="s">
        <v>2245</v>
      </c>
      <c r="D3667" s="28"/>
      <c r="E3667" s="28"/>
      <c r="F3667" s="29"/>
    </row>
    <row r="3668" spans="1:6" outlineLevel="1" x14ac:dyDescent="0.2">
      <c r="A3668" s="26"/>
      <c r="B3668" s="27"/>
      <c r="C3668" s="28" t="s">
        <v>2246</v>
      </c>
      <c r="D3668" s="28"/>
      <c r="E3668" s="28"/>
      <c r="F3668" s="29"/>
    </row>
    <row r="3669" spans="1:6" outlineLevel="1" x14ac:dyDescent="0.2">
      <c r="A3669" s="26"/>
      <c r="B3669" s="27"/>
      <c r="C3669" s="28" t="s">
        <v>917</v>
      </c>
      <c r="D3669" s="28"/>
      <c r="E3669" s="28"/>
      <c r="F3669" s="29">
        <v>-1911.28</v>
      </c>
    </row>
    <row r="3670" spans="1:6" ht="22.5" customHeight="1" outlineLevel="1" x14ac:dyDescent="0.2">
      <c r="A3670" s="21">
        <v>203</v>
      </c>
      <c r="B3670" s="22" t="s">
        <v>2247</v>
      </c>
      <c r="C3670" s="23" t="s">
        <v>2248</v>
      </c>
      <c r="D3670" s="24">
        <v>-10.413</v>
      </c>
      <c r="E3670" s="25">
        <v>13.12</v>
      </c>
      <c r="F3670" s="25">
        <v>-6178.31</v>
      </c>
    </row>
    <row r="3671" spans="1:6" outlineLevel="1" x14ac:dyDescent="0.2">
      <c r="A3671" s="26"/>
      <c r="B3671" s="27"/>
      <c r="C3671" s="28" t="s">
        <v>2452</v>
      </c>
      <c r="D3671" s="28"/>
      <c r="E3671" s="28"/>
      <c r="F3671" s="29">
        <v>-6796.14</v>
      </c>
    </row>
    <row r="3672" spans="1:6" outlineLevel="1" x14ac:dyDescent="0.2">
      <c r="A3672" s="26"/>
      <c r="B3672" s="27"/>
      <c r="C3672" s="28" t="s">
        <v>2453</v>
      </c>
      <c r="D3672" s="28"/>
      <c r="E3672" s="28"/>
      <c r="F3672" s="29">
        <v>-4263.03</v>
      </c>
    </row>
    <row r="3673" spans="1:6" outlineLevel="1" x14ac:dyDescent="0.2">
      <c r="A3673" s="26"/>
      <c r="B3673" s="27"/>
      <c r="C3673" s="28" t="s">
        <v>917</v>
      </c>
      <c r="D3673" s="28"/>
      <c r="E3673" s="28"/>
      <c r="F3673" s="29">
        <v>-17237.48</v>
      </c>
    </row>
    <row r="3674" spans="1:6" ht="33.75" customHeight="1" outlineLevel="1" x14ac:dyDescent="0.2">
      <c r="A3674" s="21">
        <v>204</v>
      </c>
      <c r="B3674" s="22" t="s">
        <v>2251</v>
      </c>
      <c r="C3674" s="23" t="s">
        <v>2252</v>
      </c>
      <c r="D3674" s="24">
        <v>0.111</v>
      </c>
      <c r="E3674" s="25">
        <v>11885.47</v>
      </c>
      <c r="F3674" s="25">
        <v>21768.240000000002</v>
      </c>
    </row>
    <row r="3675" spans="1:6" ht="78.75" customHeight="1" outlineLevel="1" x14ac:dyDescent="0.2">
      <c r="A3675" s="21">
        <v>205</v>
      </c>
      <c r="B3675" s="22" t="s">
        <v>2253</v>
      </c>
      <c r="C3675" s="23" t="s">
        <v>1146</v>
      </c>
      <c r="D3675" s="31">
        <v>1335</v>
      </c>
      <c r="E3675" s="25">
        <v>13.91</v>
      </c>
      <c r="F3675" s="25">
        <v>503057.24</v>
      </c>
    </row>
    <row r="3676" spans="1:6" ht="33.75" customHeight="1" outlineLevel="1" x14ac:dyDescent="0.2">
      <c r="A3676" s="21">
        <v>206</v>
      </c>
      <c r="B3676" s="22" t="s">
        <v>2212</v>
      </c>
      <c r="C3676" s="23" t="s">
        <v>2213</v>
      </c>
      <c r="D3676" s="30">
        <v>0.08</v>
      </c>
      <c r="E3676" s="25">
        <v>933.28</v>
      </c>
      <c r="F3676" s="25">
        <v>1151.02</v>
      </c>
    </row>
    <row r="3677" spans="1:6" outlineLevel="1" x14ac:dyDescent="0.2">
      <c r="A3677" s="26"/>
      <c r="B3677" s="27"/>
      <c r="C3677" s="28" t="s">
        <v>2454</v>
      </c>
      <c r="D3677" s="28"/>
      <c r="E3677" s="28"/>
      <c r="F3677" s="29">
        <v>324.2</v>
      </c>
    </row>
    <row r="3678" spans="1:6" outlineLevel="1" x14ac:dyDescent="0.2">
      <c r="A3678" s="26"/>
      <c r="B3678" s="27"/>
      <c r="C3678" s="28" t="s">
        <v>2455</v>
      </c>
      <c r="D3678" s="28"/>
      <c r="E3678" s="28"/>
      <c r="F3678" s="29">
        <v>215.15</v>
      </c>
    </row>
    <row r="3679" spans="1:6" outlineLevel="1" x14ac:dyDescent="0.2">
      <c r="A3679" s="26"/>
      <c r="B3679" s="27"/>
      <c r="C3679" s="28" t="s">
        <v>917</v>
      </c>
      <c r="D3679" s="28"/>
      <c r="E3679" s="28"/>
      <c r="F3679" s="29">
        <v>1690.37</v>
      </c>
    </row>
    <row r="3680" spans="1:6" ht="22.5" customHeight="1" outlineLevel="1" x14ac:dyDescent="0.2">
      <c r="A3680" s="21">
        <v>207</v>
      </c>
      <c r="B3680" s="22" t="s">
        <v>1583</v>
      </c>
      <c r="C3680" s="23" t="s">
        <v>1584</v>
      </c>
      <c r="D3680" s="24">
        <v>-2.7719999999999998</v>
      </c>
      <c r="E3680" s="25">
        <v>17.82</v>
      </c>
      <c r="F3680" s="25">
        <v>-773.06</v>
      </c>
    </row>
    <row r="3681" spans="1:6" ht="22.5" customHeight="1" outlineLevel="1" x14ac:dyDescent="0.2">
      <c r="A3681" s="21">
        <v>208</v>
      </c>
      <c r="B3681" s="22" t="s">
        <v>1377</v>
      </c>
      <c r="C3681" s="23" t="s">
        <v>2217</v>
      </c>
      <c r="D3681" s="31">
        <v>8</v>
      </c>
      <c r="E3681" s="25">
        <v>242.58</v>
      </c>
      <c r="F3681" s="25">
        <v>16281.84</v>
      </c>
    </row>
    <row r="3682" spans="1:6" ht="33.75" customHeight="1" outlineLevel="1" x14ac:dyDescent="0.2">
      <c r="A3682" s="21">
        <v>209</v>
      </c>
      <c r="B3682" s="22" t="s">
        <v>2221</v>
      </c>
      <c r="C3682" s="23" t="s">
        <v>2222</v>
      </c>
      <c r="D3682" s="30">
        <v>0.08</v>
      </c>
      <c r="E3682" s="25">
        <v>157.12</v>
      </c>
      <c r="F3682" s="25">
        <v>191.12</v>
      </c>
    </row>
    <row r="3683" spans="1:6" outlineLevel="1" x14ac:dyDescent="0.2">
      <c r="A3683" s="26"/>
      <c r="B3683" s="27"/>
      <c r="C3683" s="28" t="s">
        <v>2456</v>
      </c>
      <c r="D3683" s="28"/>
      <c r="E3683" s="28"/>
      <c r="F3683" s="29">
        <v>159.19</v>
      </c>
    </row>
    <row r="3684" spans="1:6" outlineLevel="1" x14ac:dyDescent="0.2">
      <c r="A3684" s="26"/>
      <c r="B3684" s="27"/>
      <c r="C3684" s="28" t="s">
        <v>2457</v>
      </c>
      <c r="D3684" s="28"/>
      <c r="E3684" s="28"/>
      <c r="F3684" s="29">
        <v>91.18</v>
      </c>
    </row>
    <row r="3685" spans="1:6" outlineLevel="1" x14ac:dyDescent="0.2">
      <c r="A3685" s="26"/>
      <c r="B3685" s="27"/>
      <c r="C3685" s="28" t="s">
        <v>917</v>
      </c>
      <c r="D3685" s="28"/>
      <c r="E3685" s="28"/>
      <c r="F3685" s="29">
        <v>441.49</v>
      </c>
    </row>
    <row r="3686" spans="1:6" ht="22.5" customHeight="1" outlineLevel="1" x14ac:dyDescent="0.2">
      <c r="A3686" s="21">
        <v>210</v>
      </c>
      <c r="B3686" s="22" t="s">
        <v>1377</v>
      </c>
      <c r="C3686" s="23" t="s">
        <v>2225</v>
      </c>
      <c r="D3686" s="24">
        <v>1.1439999999999999</v>
      </c>
      <c r="E3686" s="25">
        <v>14.59</v>
      </c>
      <c r="F3686" s="25">
        <v>140.07</v>
      </c>
    </row>
    <row r="3687" spans="1:6" ht="45" customHeight="1" outlineLevel="1" x14ac:dyDescent="0.2">
      <c r="A3687" s="21">
        <v>211</v>
      </c>
      <c r="B3687" s="22" t="s">
        <v>985</v>
      </c>
      <c r="C3687" s="23" t="s">
        <v>2226</v>
      </c>
      <c r="D3687" s="30">
        <v>0.06</v>
      </c>
      <c r="E3687" s="25">
        <v>2703.52</v>
      </c>
      <c r="F3687" s="25">
        <v>3799.42</v>
      </c>
    </row>
    <row r="3688" spans="1:6" outlineLevel="1" x14ac:dyDescent="0.2">
      <c r="A3688" s="26"/>
      <c r="B3688" s="27"/>
      <c r="C3688" s="28" t="s">
        <v>2458</v>
      </c>
      <c r="D3688" s="28"/>
      <c r="E3688" s="28"/>
      <c r="F3688" s="29">
        <v>421.59</v>
      </c>
    </row>
    <row r="3689" spans="1:6" outlineLevel="1" x14ac:dyDescent="0.2">
      <c r="A3689" s="26"/>
      <c r="B3689" s="27"/>
      <c r="C3689" s="28" t="s">
        <v>2459</v>
      </c>
      <c r="D3689" s="28"/>
      <c r="E3689" s="28"/>
      <c r="F3689" s="29">
        <v>239.05</v>
      </c>
    </row>
    <row r="3690" spans="1:6" outlineLevel="1" x14ac:dyDescent="0.2">
      <c r="A3690" s="26"/>
      <c r="B3690" s="27"/>
      <c r="C3690" s="28" t="s">
        <v>917</v>
      </c>
      <c r="D3690" s="28"/>
      <c r="E3690" s="28"/>
      <c r="F3690" s="29">
        <v>4460.0600000000004</v>
      </c>
    </row>
    <row r="3691" spans="1:6" ht="22.5" customHeight="1" outlineLevel="1" x14ac:dyDescent="0.2">
      <c r="A3691" s="21">
        <v>212</v>
      </c>
      <c r="B3691" s="22" t="s">
        <v>2460</v>
      </c>
      <c r="C3691" s="23" t="s">
        <v>2461</v>
      </c>
      <c r="D3691" s="30">
        <v>-24.54</v>
      </c>
      <c r="E3691" s="25">
        <v>6.2</v>
      </c>
      <c r="F3691" s="25">
        <v>-3362.47</v>
      </c>
    </row>
    <row r="3692" spans="1:6" ht="33.75" customHeight="1" outlineLevel="1" x14ac:dyDescent="0.2">
      <c r="A3692" s="21">
        <v>213</v>
      </c>
      <c r="B3692" s="22" t="s">
        <v>2229</v>
      </c>
      <c r="C3692" s="23" t="s">
        <v>2230</v>
      </c>
      <c r="D3692" s="32">
        <v>0.3</v>
      </c>
      <c r="E3692" s="25">
        <v>1208.43</v>
      </c>
      <c r="F3692" s="25">
        <v>2523.1999999999998</v>
      </c>
    </row>
    <row r="3693" spans="1:6" ht="22.5" customHeight="1" outlineLevel="1" x14ac:dyDescent="0.2">
      <c r="A3693" s="21">
        <v>214</v>
      </c>
      <c r="B3693" s="22" t="s">
        <v>1282</v>
      </c>
      <c r="C3693" s="23" t="s">
        <v>1283</v>
      </c>
      <c r="D3693" s="31">
        <v>2</v>
      </c>
      <c r="E3693" s="25">
        <v>80.19</v>
      </c>
      <c r="F3693" s="25">
        <v>3954.95</v>
      </c>
    </row>
    <row r="3694" spans="1:6" outlineLevel="1" x14ac:dyDescent="0.2">
      <c r="A3694" s="26"/>
      <c r="B3694" s="27"/>
      <c r="C3694" s="28" t="s">
        <v>2462</v>
      </c>
      <c r="D3694" s="28"/>
      <c r="E3694" s="28"/>
      <c r="F3694" s="29">
        <v>3011.52</v>
      </c>
    </row>
    <row r="3695" spans="1:6" outlineLevel="1" x14ac:dyDescent="0.2">
      <c r="A3695" s="26"/>
      <c r="B3695" s="27"/>
      <c r="C3695" s="28" t="s">
        <v>2463</v>
      </c>
      <c r="D3695" s="28"/>
      <c r="E3695" s="28"/>
      <c r="F3695" s="29">
        <v>2007.68</v>
      </c>
    </row>
    <row r="3696" spans="1:6" outlineLevel="1" x14ac:dyDescent="0.2">
      <c r="A3696" s="26"/>
      <c r="B3696" s="27"/>
      <c r="C3696" s="28" t="s">
        <v>917</v>
      </c>
      <c r="D3696" s="28"/>
      <c r="E3696" s="28"/>
      <c r="F3696" s="29">
        <v>8974.15</v>
      </c>
    </row>
    <row r="3697" spans="1:6" ht="33.75" customHeight="1" outlineLevel="1" x14ac:dyDescent="0.2">
      <c r="A3697" s="21">
        <v>215</v>
      </c>
      <c r="B3697" s="22" t="s">
        <v>1377</v>
      </c>
      <c r="C3697" s="23" t="s">
        <v>2464</v>
      </c>
      <c r="D3697" s="31">
        <v>2</v>
      </c>
      <c r="E3697" s="25">
        <v>1766.57</v>
      </c>
      <c r="F3697" s="25">
        <v>29643.06</v>
      </c>
    </row>
    <row r="3698" spans="1:6" ht="22.5" customHeight="1" outlineLevel="1" x14ac:dyDescent="0.2">
      <c r="A3698" s="21">
        <v>216</v>
      </c>
      <c r="B3698" s="22" t="s">
        <v>2465</v>
      </c>
      <c r="C3698" s="23" t="s">
        <v>2466</v>
      </c>
      <c r="D3698" s="30">
        <v>0.02</v>
      </c>
      <c r="E3698" s="25">
        <v>1540.48</v>
      </c>
      <c r="F3698" s="25">
        <v>690.84</v>
      </c>
    </row>
    <row r="3699" spans="1:6" outlineLevel="1" x14ac:dyDescent="0.2">
      <c r="A3699" s="26"/>
      <c r="B3699" s="27"/>
      <c r="C3699" s="28" t="s">
        <v>2467</v>
      </c>
      <c r="D3699" s="28"/>
      <c r="E3699" s="28"/>
      <c r="F3699" s="29">
        <v>556.88</v>
      </c>
    </row>
    <row r="3700" spans="1:6" outlineLevel="1" x14ac:dyDescent="0.2">
      <c r="A3700" s="26"/>
      <c r="B3700" s="27"/>
      <c r="C3700" s="28" t="s">
        <v>2468</v>
      </c>
      <c r="D3700" s="28"/>
      <c r="E3700" s="28"/>
      <c r="F3700" s="29">
        <v>349.31</v>
      </c>
    </row>
    <row r="3701" spans="1:6" outlineLevel="1" x14ac:dyDescent="0.2">
      <c r="A3701" s="26"/>
      <c r="B3701" s="27"/>
      <c r="C3701" s="28" t="s">
        <v>917</v>
      </c>
      <c r="D3701" s="28"/>
      <c r="E3701" s="28"/>
      <c r="F3701" s="29">
        <v>1597.03</v>
      </c>
    </row>
    <row r="3702" spans="1:6" ht="22.5" customHeight="1" outlineLevel="1" x14ac:dyDescent="0.2">
      <c r="A3702" s="21">
        <v>217</v>
      </c>
      <c r="B3702" s="22" t="s">
        <v>1377</v>
      </c>
      <c r="C3702" s="23" t="s">
        <v>2469</v>
      </c>
      <c r="D3702" s="31">
        <v>1</v>
      </c>
      <c r="E3702" s="25">
        <v>744.19</v>
      </c>
      <c r="F3702" s="25">
        <v>6243.78</v>
      </c>
    </row>
    <row r="3703" spans="1:6" ht="11.4" outlineLevel="1" x14ac:dyDescent="0.2">
      <c r="A3703" s="443" t="s">
        <v>2470</v>
      </c>
      <c r="B3703" s="444"/>
      <c r="C3703" s="444"/>
      <c r="D3703" s="444"/>
      <c r="E3703" s="444"/>
      <c r="F3703" s="445"/>
    </row>
    <row r="3704" spans="1:6" ht="22.5" customHeight="1" outlineLevel="1" x14ac:dyDescent="0.2">
      <c r="A3704" s="21">
        <v>218</v>
      </c>
      <c r="B3704" s="22" t="s">
        <v>946</v>
      </c>
      <c r="C3704" s="23" t="s">
        <v>947</v>
      </c>
      <c r="D3704" s="24">
        <v>4.7E-2</v>
      </c>
      <c r="E3704" s="25">
        <v>768.92</v>
      </c>
      <c r="F3704" s="25">
        <v>1569.96</v>
      </c>
    </row>
    <row r="3705" spans="1:6" outlineLevel="1" x14ac:dyDescent="0.2">
      <c r="A3705" s="26"/>
      <c r="B3705" s="27"/>
      <c r="C3705" s="28" t="s">
        <v>2471</v>
      </c>
      <c r="D3705" s="28"/>
      <c r="E3705" s="28"/>
      <c r="F3705" s="29">
        <v>1586.73</v>
      </c>
    </row>
    <row r="3706" spans="1:6" outlineLevel="1" x14ac:dyDescent="0.2">
      <c r="A3706" s="26"/>
      <c r="B3706" s="27"/>
      <c r="C3706" s="28" t="s">
        <v>2472</v>
      </c>
      <c r="D3706" s="28"/>
      <c r="E3706" s="28"/>
      <c r="F3706" s="29">
        <v>902.26</v>
      </c>
    </row>
    <row r="3707" spans="1:6" outlineLevel="1" x14ac:dyDescent="0.2">
      <c r="A3707" s="26"/>
      <c r="B3707" s="27"/>
      <c r="C3707" s="28" t="s">
        <v>917</v>
      </c>
      <c r="D3707" s="28"/>
      <c r="E3707" s="28"/>
      <c r="F3707" s="29">
        <v>4058.95</v>
      </c>
    </row>
    <row r="3708" spans="1:6" ht="56.25" customHeight="1" outlineLevel="1" x14ac:dyDescent="0.2">
      <c r="A3708" s="21">
        <v>219</v>
      </c>
      <c r="B3708" s="22" t="s">
        <v>950</v>
      </c>
      <c r="C3708" s="23" t="s">
        <v>951</v>
      </c>
      <c r="D3708" s="24">
        <v>4.7E-2</v>
      </c>
      <c r="E3708" s="25">
        <v>6800</v>
      </c>
      <c r="F3708" s="25">
        <v>3224.76</v>
      </c>
    </row>
    <row r="3709" spans="1:6" ht="22.5" customHeight="1" outlineLevel="1" x14ac:dyDescent="0.2">
      <c r="A3709" s="21">
        <v>220</v>
      </c>
      <c r="B3709" s="22" t="s">
        <v>2473</v>
      </c>
      <c r="C3709" s="23" t="s">
        <v>2474</v>
      </c>
      <c r="D3709" s="31">
        <v>3</v>
      </c>
      <c r="E3709" s="25">
        <v>597.15</v>
      </c>
      <c r="F3709" s="25">
        <v>29825.81</v>
      </c>
    </row>
    <row r="3710" spans="1:6" outlineLevel="1" x14ac:dyDescent="0.2">
      <c r="A3710" s="26"/>
      <c r="B3710" s="27"/>
      <c r="C3710" s="28" t="s">
        <v>2475</v>
      </c>
      <c r="D3710" s="28"/>
      <c r="E3710" s="28"/>
      <c r="F3710" s="29">
        <v>19483.400000000001</v>
      </c>
    </row>
    <row r="3711" spans="1:6" outlineLevel="1" x14ac:dyDescent="0.2">
      <c r="A3711" s="26"/>
      <c r="B3711" s="27"/>
      <c r="C3711" s="28" t="s">
        <v>2476</v>
      </c>
      <c r="D3711" s="28"/>
      <c r="E3711" s="28"/>
      <c r="F3711" s="29">
        <v>11078.79</v>
      </c>
    </row>
    <row r="3712" spans="1:6" outlineLevel="1" x14ac:dyDescent="0.2">
      <c r="A3712" s="26"/>
      <c r="B3712" s="27"/>
      <c r="C3712" s="28" t="s">
        <v>917</v>
      </c>
      <c r="D3712" s="28"/>
      <c r="E3712" s="28"/>
      <c r="F3712" s="29">
        <v>60388</v>
      </c>
    </row>
    <row r="3713" spans="1:6" ht="33.75" customHeight="1" outlineLevel="1" x14ac:dyDescent="0.2">
      <c r="A3713" s="21">
        <v>221</v>
      </c>
      <c r="B3713" s="22" t="s">
        <v>2190</v>
      </c>
      <c r="C3713" s="23" t="s">
        <v>2191</v>
      </c>
      <c r="D3713" s="30">
        <v>3.06</v>
      </c>
      <c r="E3713" s="25">
        <v>745.24</v>
      </c>
      <c r="F3713" s="25">
        <v>16236.69</v>
      </c>
    </row>
    <row r="3714" spans="1:6" ht="11.4" outlineLevel="1" x14ac:dyDescent="0.2">
      <c r="A3714" s="443"/>
      <c r="B3714" s="444"/>
      <c r="C3714" s="444"/>
      <c r="D3714" s="444"/>
      <c r="E3714" s="444"/>
      <c r="F3714" s="445"/>
    </row>
    <row r="3715" spans="1:6" ht="12" customHeight="1" outlineLevel="1" x14ac:dyDescent="0.2">
      <c r="A3715" s="443" t="s">
        <v>2477</v>
      </c>
      <c r="B3715" s="444"/>
      <c r="C3715" s="444"/>
      <c r="D3715" s="444"/>
      <c r="E3715" s="444"/>
      <c r="F3715" s="445"/>
    </row>
    <row r="3716" spans="1:6" ht="22.5" customHeight="1" outlineLevel="1" x14ac:dyDescent="0.2">
      <c r="A3716" s="21">
        <v>222</v>
      </c>
      <c r="B3716" s="22" t="s">
        <v>1363</v>
      </c>
      <c r="C3716" s="23" t="s">
        <v>1364</v>
      </c>
      <c r="D3716" s="30">
        <v>0.01</v>
      </c>
      <c r="E3716" s="25">
        <v>4711.5</v>
      </c>
      <c r="F3716" s="25">
        <v>1002.09</v>
      </c>
    </row>
    <row r="3717" spans="1:6" outlineLevel="1" x14ac:dyDescent="0.2">
      <c r="A3717" s="26"/>
      <c r="B3717" s="27"/>
      <c r="C3717" s="28" t="s">
        <v>2478</v>
      </c>
      <c r="D3717" s="28"/>
      <c r="E3717" s="28"/>
      <c r="F3717" s="29">
        <v>839.14</v>
      </c>
    </row>
    <row r="3718" spans="1:6" outlineLevel="1" x14ac:dyDescent="0.2">
      <c r="A3718" s="26"/>
      <c r="B3718" s="27"/>
      <c r="C3718" s="28" t="s">
        <v>2479</v>
      </c>
      <c r="D3718" s="28"/>
      <c r="E3718" s="28"/>
      <c r="F3718" s="29">
        <v>477.16</v>
      </c>
    </row>
    <row r="3719" spans="1:6" outlineLevel="1" x14ac:dyDescent="0.2">
      <c r="A3719" s="26"/>
      <c r="B3719" s="27"/>
      <c r="C3719" s="28" t="s">
        <v>917</v>
      </c>
      <c r="D3719" s="28"/>
      <c r="E3719" s="28"/>
      <c r="F3719" s="29">
        <v>2318.39</v>
      </c>
    </row>
    <row r="3720" spans="1:6" ht="22.5" customHeight="1" outlineLevel="1" x14ac:dyDescent="0.2">
      <c r="A3720" s="21">
        <v>223</v>
      </c>
      <c r="B3720" s="22" t="s">
        <v>1367</v>
      </c>
      <c r="C3720" s="23" t="s">
        <v>2185</v>
      </c>
      <c r="D3720" s="30">
        <v>1.02</v>
      </c>
      <c r="E3720" s="25">
        <v>560</v>
      </c>
      <c r="F3720" s="25">
        <v>4346.83</v>
      </c>
    </row>
    <row r="3721" spans="1:6" ht="22.5" customHeight="1" outlineLevel="1" x14ac:dyDescent="0.2">
      <c r="A3721" s="21">
        <v>224</v>
      </c>
      <c r="B3721" s="22" t="s">
        <v>2480</v>
      </c>
      <c r="C3721" s="23" t="s">
        <v>2481</v>
      </c>
      <c r="D3721" s="31">
        <v>8</v>
      </c>
      <c r="E3721" s="25">
        <v>609.37</v>
      </c>
      <c r="F3721" s="25">
        <v>82907.649999999994</v>
      </c>
    </row>
    <row r="3722" spans="1:6" outlineLevel="1" x14ac:dyDescent="0.2">
      <c r="A3722" s="26"/>
      <c r="B3722" s="27"/>
      <c r="C3722" s="28" t="s">
        <v>2482</v>
      </c>
      <c r="D3722" s="28"/>
      <c r="E3722" s="28"/>
      <c r="F3722" s="29">
        <v>55142.48</v>
      </c>
    </row>
    <row r="3723" spans="1:6" outlineLevel="1" x14ac:dyDescent="0.2">
      <c r="A3723" s="26"/>
      <c r="B3723" s="27"/>
      <c r="C3723" s="28" t="s">
        <v>2483</v>
      </c>
      <c r="D3723" s="28"/>
      <c r="E3723" s="28"/>
      <c r="F3723" s="29">
        <v>31355.53</v>
      </c>
    </row>
    <row r="3724" spans="1:6" outlineLevel="1" x14ac:dyDescent="0.2">
      <c r="A3724" s="26"/>
      <c r="B3724" s="27"/>
      <c r="C3724" s="28" t="s">
        <v>917</v>
      </c>
      <c r="D3724" s="28"/>
      <c r="E3724" s="28"/>
      <c r="F3724" s="29">
        <v>169405.66</v>
      </c>
    </row>
    <row r="3725" spans="1:6" ht="33.75" customHeight="1" outlineLevel="1" x14ac:dyDescent="0.2">
      <c r="A3725" s="21">
        <v>225</v>
      </c>
      <c r="B3725" s="22" t="s">
        <v>2190</v>
      </c>
      <c r="C3725" s="23" t="s">
        <v>2191</v>
      </c>
      <c r="D3725" s="30">
        <v>8.1199999999999992</v>
      </c>
      <c r="E3725" s="25">
        <v>745.24</v>
      </c>
      <c r="F3725" s="25">
        <v>43085.599999999999</v>
      </c>
    </row>
    <row r="3726" spans="1:6" ht="33.75" customHeight="1" outlineLevel="1" x14ac:dyDescent="0.2">
      <c r="A3726" s="21">
        <v>226</v>
      </c>
      <c r="B3726" s="22" t="s">
        <v>2484</v>
      </c>
      <c r="C3726" s="23" t="s">
        <v>2485</v>
      </c>
      <c r="D3726" s="33">
        <v>3.2099999999999997E-2</v>
      </c>
      <c r="E3726" s="25">
        <v>5520</v>
      </c>
      <c r="F3726" s="25">
        <v>1881.78</v>
      </c>
    </row>
    <row r="3727" spans="1:6" ht="22.5" customHeight="1" outlineLevel="1" x14ac:dyDescent="0.2">
      <c r="A3727" s="21">
        <v>227</v>
      </c>
      <c r="B3727" s="22" t="s">
        <v>1213</v>
      </c>
      <c r="C3727" s="23" t="s">
        <v>1214</v>
      </c>
      <c r="D3727" s="35">
        <v>1.592E-2</v>
      </c>
      <c r="E3727" s="25">
        <v>6780</v>
      </c>
      <c r="F3727" s="25">
        <v>971.44</v>
      </c>
    </row>
    <row r="3728" spans="1:6" ht="33.75" customHeight="1" outlineLevel="1" x14ac:dyDescent="0.2">
      <c r="A3728" s="21">
        <v>228</v>
      </c>
      <c r="B3728" s="22" t="s">
        <v>2192</v>
      </c>
      <c r="C3728" s="23" t="s">
        <v>2193</v>
      </c>
      <c r="D3728" s="24">
        <v>0.34599999999999997</v>
      </c>
      <c r="E3728" s="25">
        <v>5584.58</v>
      </c>
      <c r="F3728" s="25">
        <v>18124.64</v>
      </c>
    </row>
    <row r="3729" spans="1:6" ht="33.75" customHeight="1" outlineLevel="1" x14ac:dyDescent="0.2">
      <c r="A3729" s="21">
        <v>229</v>
      </c>
      <c r="B3729" s="22" t="s">
        <v>2192</v>
      </c>
      <c r="C3729" s="23" t="s">
        <v>2193</v>
      </c>
      <c r="D3729" s="24">
        <v>0.35399999999999998</v>
      </c>
      <c r="E3729" s="25">
        <v>5584.58</v>
      </c>
      <c r="F3729" s="25">
        <v>18543.71</v>
      </c>
    </row>
    <row r="3730" spans="1:6" ht="22.5" customHeight="1" outlineLevel="1" x14ac:dyDescent="0.2">
      <c r="A3730" s="21">
        <v>230</v>
      </c>
      <c r="B3730" s="22" t="s">
        <v>946</v>
      </c>
      <c r="C3730" s="23" t="s">
        <v>947</v>
      </c>
      <c r="D3730" s="24">
        <v>8.2000000000000003E-2</v>
      </c>
      <c r="E3730" s="25">
        <v>768.92</v>
      </c>
      <c r="F3730" s="25">
        <v>2739.07</v>
      </c>
    </row>
    <row r="3731" spans="1:6" outlineLevel="1" x14ac:dyDescent="0.2">
      <c r="A3731" s="26"/>
      <c r="B3731" s="27"/>
      <c r="C3731" s="28" t="s">
        <v>2486</v>
      </c>
      <c r="D3731" s="28"/>
      <c r="E3731" s="28"/>
      <c r="F3731" s="29">
        <v>2768.32</v>
      </c>
    </row>
    <row r="3732" spans="1:6" outlineLevel="1" x14ac:dyDescent="0.2">
      <c r="A3732" s="26"/>
      <c r="B3732" s="27"/>
      <c r="C3732" s="28" t="s">
        <v>2487</v>
      </c>
      <c r="D3732" s="28"/>
      <c r="E3732" s="28"/>
      <c r="F3732" s="29">
        <v>1574.14</v>
      </c>
    </row>
    <row r="3733" spans="1:6" outlineLevel="1" x14ac:dyDescent="0.2">
      <c r="A3733" s="26"/>
      <c r="B3733" s="27"/>
      <c r="C3733" s="28" t="s">
        <v>917</v>
      </c>
      <c r="D3733" s="28"/>
      <c r="E3733" s="28"/>
      <c r="F3733" s="29">
        <v>7081.53</v>
      </c>
    </row>
    <row r="3734" spans="1:6" ht="56.25" customHeight="1" outlineLevel="1" x14ac:dyDescent="0.2">
      <c r="A3734" s="21">
        <v>231</v>
      </c>
      <c r="B3734" s="22" t="s">
        <v>950</v>
      </c>
      <c r="C3734" s="23" t="s">
        <v>951</v>
      </c>
      <c r="D3734" s="24">
        <v>8.2000000000000003E-2</v>
      </c>
      <c r="E3734" s="25">
        <v>6800</v>
      </c>
      <c r="F3734" s="25">
        <v>5626.18</v>
      </c>
    </row>
    <row r="3735" spans="1:6" ht="33.75" customHeight="1" outlineLevel="1" x14ac:dyDescent="0.2">
      <c r="A3735" s="21">
        <v>232</v>
      </c>
      <c r="B3735" s="22" t="s">
        <v>1077</v>
      </c>
      <c r="C3735" s="23" t="s">
        <v>1270</v>
      </c>
      <c r="D3735" s="24">
        <v>2.8000000000000001E-2</v>
      </c>
      <c r="E3735" s="25">
        <v>1027.6500000000001</v>
      </c>
      <c r="F3735" s="25">
        <v>589.25</v>
      </c>
    </row>
    <row r="3736" spans="1:6" outlineLevel="1" x14ac:dyDescent="0.2">
      <c r="A3736" s="26"/>
      <c r="B3736" s="27"/>
      <c r="C3736" s="28" t="s">
        <v>2488</v>
      </c>
      <c r="D3736" s="28"/>
      <c r="E3736" s="28"/>
      <c r="F3736" s="29">
        <v>334.43</v>
      </c>
    </row>
    <row r="3737" spans="1:6" outlineLevel="1" x14ac:dyDescent="0.2">
      <c r="A3737" s="26"/>
      <c r="B3737" s="27"/>
      <c r="C3737" s="28" t="s">
        <v>2489</v>
      </c>
      <c r="D3737" s="28"/>
      <c r="E3737" s="28"/>
      <c r="F3737" s="29">
        <v>222.95</v>
      </c>
    </row>
    <row r="3738" spans="1:6" outlineLevel="1" x14ac:dyDescent="0.2">
      <c r="A3738" s="26"/>
      <c r="B3738" s="27"/>
      <c r="C3738" s="28" t="s">
        <v>917</v>
      </c>
      <c r="D3738" s="28"/>
      <c r="E3738" s="28"/>
      <c r="F3738" s="29">
        <v>1146.6300000000001</v>
      </c>
    </row>
    <row r="3739" spans="1:6" ht="33.75" customHeight="1" outlineLevel="1" x14ac:dyDescent="0.2">
      <c r="A3739" s="21">
        <v>233</v>
      </c>
      <c r="B3739" s="22" t="s">
        <v>2490</v>
      </c>
      <c r="C3739" s="23" t="s">
        <v>2491</v>
      </c>
      <c r="D3739" s="24">
        <v>2.8000000000000001E-2</v>
      </c>
      <c r="E3739" s="25">
        <v>8060</v>
      </c>
      <c r="F3739" s="25">
        <v>2593.06</v>
      </c>
    </row>
    <row r="3740" spans="1:6" ht="33.75" customHeight="1" outlineLevel="1" x14ac:dyDescent="0.2">
      <c r="A3740" s="21">
        <v>234</v>
      </c>
      <c r="B3740" s="22" t="s">
        <v>2212</v>
      </c>
      <c r="C3740" s="23" t="s">
        <v>2213</v>
      </c>
      <c r="D3740" s="32">
        <v>0.1</v>
      </c>
      <c r="E3740" s="25">
        <v>933.28</v>
      </c>
      <c r="F3740" s="25">
        <v>1438.77</v>
      </c>
    </row>
    <row r="3741" spans="1:6" outlineLevel="1" x14ac:dyDescent="0.2">
      <c r="A3741" s="26"/>
      <c r="B3741" s="27"/>
      <c r="C3741" s="28" t="s">
        <v>2492</v>
      </c>
      <c r="D3741" s="28"/>
      <c r="E3741" s="28"/>
      <c r="F3741" s="29">
        <v>405.25</v>
      </c>
    </row>
    <row r="3742" spans="1:6" outlineLevel="1" x14ac:dyDescent="0.2">
      <c r="A3742" s="26"/>
      <c r="B3742" s="27"/>
      <c r="C3742" s="28" t="s">
        <v>2493</v>
      </c>
      <c r="D3742" s="28"/>
      <c r="E3742" s="28"/>
      <c r="F3742" s="29">
        <v>268.94</v>
      </c>
    </row>
    <row r="3743" spans="1:6" outlineLevel="1" x14ac:dyDescent="0.2">
      <c r="A3743" s="26"/>
      <c r="B3743" s="27"/>
      <c r="C3743" s="28" t="s">
        <v>917</v>
      </c>
      <c r="D3743" s="28"/>
      <c r="E3743" s="28"/>
      <c r="F3743" s="29">
        <v>2112.96</v>
      </c>
    </row>
    <row r="3744" spans="1:6" ht="22.5" customHeight="1" outlineLevel="1" x14ac:dyDescent="0.2">
      <c r="A3744" s="21">
        <v>235</v>
      </c>
      <c r="B3744" s="22" t="s">
        <v>1583</v>
      </c>
      <c r="C3744" s="23" t="s">
        <v>1584</v>
      </c>
      <c r="D3744" s="24">
        <v>-3.4649999999999999</v>
      </c>
      <c r="E3744" s="25">
        <v>17.82</v>
      </c>
      <c r="F3744" s="25">
        <v>-966.33</v>
      </c>
    </row>
    <row r="3745" spans="1:6" ht="22.5" customHeight="1" outlineLevel="1" x14ac:dyDescent="0.2">
      <c r="A3745" s="21">
        <v>236</v>
      </c>
      <c r="B3745" s="22" t="s">
        <v>1377</v>
      </c>
      <c r="C3745" s="23" t="s">
        <v>2445</v>
      </c>
      <c r="D3745" s="31">
        <v>10</v>
      </c>
      <c r="E3745" s="25">
        <v>95.25</v>
      </c>
      <c r="F3745" s="25">
        <v>7991.55</v>
      </c>
    </row>
    <row r="3746" spans="1:6" ht="33.75" customHeight="1" outlineLevel="1" x14ac:dyDescent="0.2">
      <c r="A3746" s="21">
        <v>237</v>
      </c>
      <c r="B3746" s="22" t="s">
        <v>2268</v>
      </c>
      <c r="C3746" s="23" t="s">
        <v>2269</v>
      </c>
      <c r="D3746" s="43">
        <v>1.0812E-2</v>
      </c>
      <c r="E3746" s="25">
        <v>6149.21</v>
      </c>
      <c r="F3746" s="25">
        <v>2947.59</v>
      </c>
    </row>
    <row r="3747" spans="1:6" outlineLevel="1" x14ac:dyDescent="0.2">
      <c r="A3747" s="26"/>
      <c r="B3747" s="27"/>
      <c r="C3747" s="28" t="s">
        <v>2494</v>
      </c>
      <c r="D3747" s="28"/>
      <c r="E3747" s="28"/>
      <c r="F3747" s="29">
        <v>2729.14</v>
      </c>
    </row>
    <row r="3748" spans="1:6" outlineLevel="1" x14ac:dyDescent="0.2">
      <c r="A3748" s="26"/>
      <c r="B3748" s="27"/>
      <c r="C3748" s="28" t="s">
        <v>2495</v>
      </c>
      <c r="D3748" s="28"/>
      <c r="E3748" s="28"/>
      <c r="F3748" s="29">
        <v>1819.43</v>
      </c>
    </row>
    <row r="3749" spans="1:6" outlineLevel="1" x14ac:dyDescent="0.2">
      <c r="A3749" s="26"/>
      <c r="B3749" s="27"/>
      <c r="C3749" s="28" t="s">
        <v>917</v>
      </c>
      <c r="D3749" s="28"/>
      <c r="E3749" s="28"/>
      <c r="F3749" s="29">
        <v>7496.16</v>
      </c>
    </row>
    <row r="3750" spans="1:6" ht="33.75" customHeight="1" outlineLevel="1" x14ac:dyDescent="0.2">
      <c r="A3750" s="21">
        <v>238</v>
      </c>
      <c r="B3750" s="22" t="s">
        <v>2272</v>
      </c>
      <c r="C3750" s="23" t="s">
        <v>2496</v>
      </c>
      <c r="D3750" s="24">
        <v>0.33700000000000002</v>
      </c>
      <c r="E3750" s="25">
        <v>10154.75</v>
      </c>
      <c r="F3750" s="25">
        <v>26487.45</v>
      </c>
    </row>
    <row r="3751" spans="1:6" ht="33.75" customHeight="1" outlineLevel="1" x14ac:dyDescent="0.2">
      <c r="A3751" s="21">
        <v>239</v>
      </c>
      <c r="B3751" s="22" t="s">
        <v>1767</v>
      </c>
      <c r="C3751" s="23" t="s">
        <v>1768</v>
      </c>
      <c r="D3751" s="24">
        <v>3.5000000000000003E-2</v>
      </c>
      <c r="E3751" s="25">
        <v>243.91</v>
      </c>
      <c r="F3751" s="25">
        <v>240.83</v>
      </c>
    </row>
    <row r="3752" spans="1:6" outlineLevel="1" x14ac:dyDescent="0.2">
      <c r="A3752" s="26"/>
      <c r="B3752" s="27"/>
      <c r="C3752" s="28" t="s">
        <v>2497</v>
      </c>
      <c r="D3752" s="28"/>
      <c r="E3752" s="28"/>
      <c r="F3752" s="29">
        <v>116.57</v>
      </c>
    </row>
    <row r="3753" spans="1:6" outlineLevel="1" x14ac:dyDescent="0.2">
      <c r="A3753" s="26"/>
      <c r="B3753" s="27"/>
      <c r="C3753" s="28" t="s">
        <v>2498</v>
      </c>
      <c r="D3753" s="28"/>
      <c r="E3753" s="28"/>
      <c r="F3753" s="29">
        <v>63.25</v>
      </c>
    </row>
    <row r="3754" spans="1:6" outlineLevel="1" x14ac:dyDescent="0.2">
      <c r="A3754" s="26"/>
      <c r="B3754" s="27"/>
      <c r="C3754" s="28" t="s">
        <v>917</v>
      </c>
      <c r="D3754" s="28"/>
      <c r="E3754" s="28"/>
      <c r="F3754" s="29">
        <v>420.65</v>
      </c>
    </row>
    <row r="3755" spans="1:6" ht="33.75" customHeight="1" outlineLevel="1" x14ac:dyDescent="0.2">
      <c r="A3755" s="21">
        <v>240</v>
      </c>
      <c r="B3755" s="22" t="s">
        <v>1053</v>
      </c>
      <c r="C3755" s="23" t="s">
        <v>2276</v>
      </c>
      <c r="D3755" s="24">
        <v>3.5000000000000003E-2</v>
      </c>
      <c r="E3755" s="25">
        <v>347.67</v>
      </c>
      <c r="F3755" s="25">
        <v>208.51</v>
      </c>
    </row>
    <row r="3756" spans="1:6" outlineLevel="1" x14ac:dyDescent="0.2">
      <c r="A3756" s="26"/>
      <c r="B3756" s="27"/>
      <c r="C3756" s="28" t="s">
        <v>2499</v>
      </c>
      <c r="D3756" s="28"/>
      <c r="E3756" s="28"/>
      <c r="F3756" s="29">
        <v>81.28</v>
      </c>
    </row>
    <row r="3757" spans="1:6" outlineLevel="1" x14ac:dyDescent="0.2">
      <c r="A3757" s="26"/>
      <c r="B3757" s="27"/>
      <c r="C3757" s="28" t="s">
        <v>2500</v>
      </c>
      <c r="D3757" s="28"/>
      <c r="E3757" s="28"/>
      <c r="F3757" s="29">
        <v>44.1</v>
      </c>
    </row>
    <row r="3758" spans="1:6" outlineLevel="1" x14ac:dyDescent="0.2">
      <c r="A3758" s="26"/>
      <c r="B3758" s="27"/>
      <c r="C3758" s="28" t="s">
        <v>917</v>
      </c>
      <c r="D3758" s="28"/>
      <c r="E3758" s="28"/>
      <c r="F3758" s="29">
        <v>333.89</v>
      </c>
    </row>
    <row r="3759" spans="1:6" ht="22.5" customHeight="1" outlineLevel="1" x14ac:dyDescent="0.2">
      <c r="A3759" s="21">
        <v>241</v>
      </c>
      <c r="B3759" s="22" t="s">
        <v>2186</v>
      </c>
      <c r="C3759" s="23" t="s">
        <v>2187</v>
      </c>
      <c r="D3759" s="24">
        <v>1E-3</v>
      </c>
      <c r="E3759" s="25">
        <v>6373.37</v>
      </c>
      <c r="F3759" s="25">
        <v>148.26</v>
      </c>
    </row>
    <row r="3760" spans="1:6" outlineLevel="1" x14ac:dyDescent="0.2">
      <c r="A3760" s="26"/>
      <c r="B3760" s="27"/>
      <c r="C3760" s="28" t="s">
        <v>2501</v>
      </c>
      <c r="D3760" s="28"/>
      <c r="E3760" s="28"/>
      <c r="F3760" s="29">
        <v>123.59</v>
      </c>
    </row>
    <row r="3761" spans="1:6" outlineLevel="1" x14ac:dyDescent="0.2">
      <c r="A3761" s="26"/>
      <c r="B3761" s="27"/>
      <c r="C3761" s="28" t="s">
        <v>2502</v>
      </c>
      <c r="D3761" s="28"/>
      <c r="E3761" s="28"/>
      <c r="F3761" s="29">
        <v>70.28</v>
      </c>
    </row>
    <row r="3762" spans="1:6" outlineLevel="1" x14ac:dyDescent="0.2">
      <c r="A3762" s="26"/>
      <c r="B3762" s="27"/>
      <c r="C3762" s="28" t="s">
        <v>917</v>
      </c>
      <c r="D3762" s="28"/>
      <c r="E3762" s="28"/>
      <c r="F3762" s="29">
        <v>342.13</v>
      </c>
    </row>
    <row r="3763" spans="1:6" ht="22.5" customHeight="1" outlineLevel="1" x14ac:dyDescent="0.2">
      <c r="A3763" s="21">
        <v>242</v>
      </c>
      <c r="B3763" s="22" t="s">
        <v>942</v>
      </c>
      <c r="C3763" s="23" t="s">
        <v>1052</v>
      </c>
      <c r="D3763" s="33">
        <v>0.10150000000000001</v>
      </c>
      <c r="E3763" s="25">
        <v>665</v>
      </c>
      <c r="F3763" s="25">
        <v>479.91</v>
      </c>
    </row>
    <row r="3764" spans="1:6" ht="33.75" customHeight="1" outlineLevel="1" x14ac:dyDescent="0.2">
      <c r="A3764" s="21">
        <v>243</v>
      </c>
      <c r="B3764" s="22" t="s">
        <v>2192</v>
      </c>
      <c r="C3764" s="23" t="s">
        <v>2193</v>
      </c>
      <c r="D3764" s="24">
        <v>3.1E-2</v>
      </c>
      <c r="E3764" s="25">
        <v>5584.58</v>
      </c>
      <c r="F3764" s="25">
        <v>1623.88</v>
      </c>
    </row>
    <row r="3765" spans="1:6" ht="22.5" customHeight="1" outlineLevel="1" x14ac:dyDescent="0.2">
      <c r="A3765" s="21">
        <v>244</v>
      </c>
      <c r="B3765" s="22" t="s">
        <v>2334</v>
      </c>
      <c r="C3765" s="23" t="s">
        <v>2335</v>
      </c>
      <c r="D3765" s="24">
        <v>4.9000000000000002E-2</v>
      </c>
      <c r="E3765" s="25">
        <v>2521.25</v>
      </c>
      <c r="F3765" s="25">
        <v>5518.66</v>
      </c>
    </row>
    <row r="3766" spans="1:6" outlineLevel="1" x14ac:dyDescent="0.2">
      <c r="A3766" s="26"/>
      <c r="B3766" s="27"/>
      <c r="C3766" s="28" t="s">
        <v>2503</v>
      </c>
      <c r="D3766" s="28"/>
      <c r="E3766" s="28"/>
      <c r="F3766" s="29">
        <v>5613.78</v>
      </c>
    </row>
    <row r="3767" spans="1:6" outlineLevel="1" x14ac:dyDescent="0.2">
      <c r="A3767" s="26"/>
      <c r="B3767" s="27"/>
      <c r="C3767" s="28" t="s">
        <v>2504</v>
      </c>
      <c r="D3767" s="28"/>
      <c r="E3767" s="28"/>
      <c r="F3767" s="29">
        <v>3192.15</v>
      </c>
    </row>
    <row r="3768" spans="1:6" outlineLevel="1" x14ac:dyDescent="0.2">
      <c r="A3768" s="26"/>
      <c r="B3768" s="27"/>
      <c r="C3768" s="28" t="s">
        <v>917</v>
      </c>
      <c r="D3768" s="28"/>
      <c r="E3768" s="28"/>
      <c r="F3768" s="29">
        <v>14324.59</v>
      </c>
    </row>
    <row r="3769" spans="1:6" ht="22.5" customHeight="1" outlineLevel="1" x14ac:dyDescent="0.2">
      <c r="A3769" s="21">
        <v>245</v>
      </c>
      <c r="B3769" s="22" t="s">
        <v>2338</v>
      </c>
      <c r="C3769" s="23" t="s">
        <v>2339</v>
      </c>
      <c r="D3769" s="24">
        <v>4.9000000000000002E-2</v>
      </c>
      <c r="E3769" s="25">
        <v>11684</v>
      </c>
      <c r="F3769" s="25">
        <v>3051.51</v>
      </c>
    </row>
    <row r="3770" spans="1:6" ht="22.5" customHeight="1" outlineLevel="1" x14ac:dyDescent="0.2">
      <c r="A3770" s="21">
        <v>246</v>
      </c>
      <c r="B3770" s="22" t="s">
        <v>1215</v>
      </c>
      <c r="C3770" s="23" t="s">
        <v>1216</v>
      </c>
      <c r="D3770" s="33">
        <v>4.5199999999999997E-2</v>
      </c>
      <c r="E3770" s="25">
        <v>1275.18</v>
      </c>
      <c r="F3770" s="25">
        <v>1557</v>
      </c>
    </row>
    <row r="3771" spans="1:6" outlineLevel="1" x14ac:dyDescent="0.2">
      <c r="A3771" s="26"/>
      <c r="B3771" s="27"/>
      <c r="C3771" s="28" t="s">
        <v>2505</v>
      </c>
      <c r="D3771" s="28"/>
      <c r="E3771" s="28"/>
      <c r="F3771" s="29">
        <v>1337.32</v>
      </c>
    </row>
    <row r="3772" spans="1:6" outlineLevel="1" x14ac:dyDescent="0.2">
      <c r="A3772" s="26"/>
      <c r="B3772" s="27"/>
      <c r="C3772" s="28" t="s">
        <v>2506</v>
      </c>
      <c r="D3772" s="28"/>
      <c r="E3772" s="28"/>
      <c r="F3772" s="29">
        <v>760.44</v>
      </c>
    </row>
    <row r="3773" spans="1:6" outlineLevel="1" x14ac:dyDescent="0.2">
      <c r="A3773" s="26"/>
      <c r="B3773" s="27"/>
      <c r="C3773" s="28" t="s">
        <v>917</v>
      </c>
      <c r="D3773" s="28"/>
      <c r="E3773" s="28"/>
      <c r="F3773" s="29">
        <v>3654.76</v>
      </c>
    </row>
    <row r="3774" spans="1:6" ht="33.75" customHeight="1" outlineLevel="1" x14ac:dyDescent="0.2">
      <c r="A3774" s="21">
        <v>247</v>
      </c>
      <c r="B3774" s="22" t="s">
        <v>2342</v>
      </c>
      <c r="C3774" s="23" t="s">
        <v>2343</v>
      </c>
      <c r="D3774" s="33">
        <v>4.5199999999999997E-2</v>
      </c>
      <c r="E3774" s="25">
        <v>12319.52</v>
      </c>
      <c r="F3774" s="25">
        <v>5273.3</v>
      </c>
    </row>
    <row r="3775" spans="1:6" ht="33.75" customHeight="1" outlineLevel="1" x14ac:dyDescent="0.2">
      <c r="A3775" s="21">
        <v>248</v>
      </c>
      <c r="B3775" s="22" t="s">
        <v>2239</v>
      </c>
      <c r="C3775" s="23" t="s">
        <v>2240</v>
      </c>
      <c r="D3775" s="24">
        <v>0.35599999999999998</v>
      </c>
      <c r="E3775" s="25">
        <v>448.43</v>
      </c>
      <c r="F3775" s="25">
        <v>5236.0600000000004</v>
      </c>
    </row>
    <row r="3776" spans="1:6" outlineLevel="1" x14ac:dyDescent="0.2">
      <c r="A3776" s="26"/>
      <c r="B3776" s="27"/>
      <c r="C3776" s="28" t="s">
        <v>2507</v>
      </c>
      <c r="D3776" s="28"/>
      <c r="E3776" s="28"/>
      <c r="F3776" s="29">
        <v>4987.3100000000004</v>
      </c>
    </row>
    <row r="3777" spans="1:6" outlineLevel="1" x14ac:dyDescent="0.2">
      <c r="A3777" s="26"/>
      <c r="B3777" s="27"/>
      <c r="C3777" s="28" t="s">
        <v>2508</v>
      </c>
      <c r="D3777" s="28"/>
      <c r="E3777" s="28"/>
      <c r="F3777" s="29">
        <v>3128.4</v>
      </c>
    </row>
    <row r="3778" spans="1:6" outlineLevel="1" x14ac:dyDescent="0.2">
      <c r="A3778" s="26"/>
      <c r="B3778" s="27"/>
      <c r="C3778" s="28" t="s">
        <v>917</v>
      </c>
      <c r="D3778" s="28"/>
      <c r="E3778" s="28"/>
      <c r="F3778" s="29">
        <v>13351.77</v>
      </c>
    </row>
    <row r="3779" spans="1:6" ht="22.5" customHeight="1" outlineLevel="1" x14ac:dyDescent="0.2">
      <c r="A3779" s="21">
        <v>249</v>
      </c>
      <c r="B3779" s="22" t="s">
        <v>2243</v>
      </c>
      <c r="C3779" s="23" t="s">
        <v>2244</v>
      </c>
      <c r="D3779" s="30">
        <v>-0.83</v>
      </c>
      <c r="E3779" s="25">
        <v>45</v>
      </c>
      <c r="F3779" s="25">
        <v>-152.38999999999999</v>
      </c>
    </row>
    <row r="3780" spans="1:6" outlineLevel="1" x14ac:dyDescent="0.2">
      <c r="A3780" s="26"/>
      <c r="B3780" s="27"/>
      <c r="C3780" s="28" t="s">
        <v>2245</v>
      </c>
      <c r="D3780" s="28"/>
      <c r="E3780" s="28"/>
      <c r="F3780" s="29"/>
    </row>
    <row r="3781" spans="1:6" outlineLevel="1" x14ac:dyDescent="0.2">
      <c r="A3781" s="26"/>
      <c r="B3781" s="27"/>
      <c r="C3781" s="28" t="s">
        <v>2246</v>
      </c>
      <c r="D3781" s="28"/>
      <c r="E3781" s="28"/>
      <c r="F3781" s="29"/>
    </row>
    <row r="3782" spans="1:6" outlineLevel="1" x14ac:dyDescent="0.2">
      <c r="A3782" s="26"/>
      <c r="B3782" s="27"/>
      <c r="C3782" s="28" t="s">
        <v>917</v>
      </c>
      <c r="D3782" s="28"/>
      <c r="E3782" s="28"/>
      <c r="F3782" s="29">
        <v>-152.38999999999999</v>
      </c>
    </row>
    <row r="3783" spans="1:6" ht="22.5" customHeight="1" outlineLevel="1" x14ac:dyDescent="0.2">
      <c r="A3783" s="21">
        <v>250</v>
      </c>
      <c r="B3783" s="22" t="s">
        <v>2247</v>
      </c>
      <c r="C3783" s="23" t="s">
        <v>2248</v>
      </c>
      <c r="D3783" s="24">
        <v>-0.83299999999999996</v>
      </c>
      <c r="E3783" s="25">
        <v>13.12</v>
      </c>
      <c r="F3783" s="25">
        <v>-494.24</v>
      </c>
    </row>
    <row r="3784" spans="1:6" outlineLevel="1" x14ac:dyDescent="0.2">
      <c r="A3784" s="26"/>
      <c r="B3784" s="27"/>
      <c r="C3784" s="28" t="s">
        <v>2509</v>
      </c>
      <c r="D3784" s="28"/>
      <c r="E3784" s="28"/>
      <c r="F3784" s="29">
        <v>-543.66</v>
      </c>
    </row>
    <row r="3785" spans="1:6" outlineLevel="1" x14ac:dyDescent="0.2">
      <c r="A3785" s="26"/>
      <c r="B3785" s="27"/>
      <c r="C3785" s="28" t="s">
        <v>2510</v>
      </c>
      <c r="D3785" s="28"/>
      <c r="E3785" s="28"/>
      <c r="F3785" s="29">
        <v>-341.03</v>
      </c>
    </row>
    <row r="3786" spans="1:6" outlineLevel="1" x14ac:dyDescent="0.2">
      <c r="A3786" s="26"/>
      <c r="B3786" s="27"/>
      <c r="C3786" s="28" t="s">
        <v>917</v>
      </c>
      <c r="D3786" s="28"/>
      <c r="E3786" s="28"/>
      <c r="F3786" s="29">
        <v>-1378.93</v>
      </c>
    </row>
    <row r="3787" spans="1:6" ht="33.75" customHeight="1" outlineLevel="1" x14ac:dyDescent="0.2">
      <c r="A3787" s="21">
        <v>251</v>
      </c>
      <c r="B3787" s="22" t="s">
        <v>2251</v>
      </c>
      <c r="C3787" s="23" t="s">
        <v>2252</v>
      </c>
      <c r="D3787" s="24">
        <v>8.9999999999999993E-3</v>
      </c>
      <c r="E3787" s="25">
        <v>11885.47</v>
      </c>
      <c r="F3787" s="25">
        <v>1764.99</v>
      </c>
    </row>
    <row r="3788" spans="1:6" ht="78.75" customHeight="1" outlineLevel="1" x14ac:dyDescent="0.2">
      <c r="A3788" s="21">
        <v>252</v>
      </c>
      <c r="B3788" s="22" t="s">
        <v>2253</v>
      </c>
      <c r="C3788" s="23" t="s">
        <v>1146</v>
      </c>
      <c r="D3788" s="32">
        <v>106.8</v>
      </c>
      <c r="E3788" s="25">
        <v>13.91</v>
      </c>
      <c r="F3788" s="25">
        <v>40244.58</v>
      </c>
    </row>
    <row r="3789" spans="1:6" ht="11.25" customHeight="1" outlineLevel="1" x14ac:dyDescent="0.2">
      <c r="A3789" s="435" t="s">
        <v>1007</v>
      </c>
      <c r="B3789" s="436"/>
      <c r="C3789" s="436"/>
      <c r="D3789" s="436"/>
      <c r="E3789" s="437"/>
      <c r="F3789" s="36">
        <v>3265720.86</v>
      </c>
    </row>
    <row r="3790" spans="1:6" outlineLevel="1" x14ac:dyDescent="0.2">
      <c r="A3790" s="435" t="s">
        <v>1008</v>
      </c>
      <c r="B3790" s="436"/>
      <c r="C3790" s="436"/>
      <c r="D3790" s="436"/>
      <c r="E3790" s="437"/>
      <c r="F3790" s="36">
        <v>692824.8</v>
      </c>
    </row>
    <row r="3791" spans="1:6" outlineLevel="1" x14ac:dyDescent="0.2">
      <c r="A3791" s="435" t="s">
        <v>1009</v>
      </c>
      <c r="B3791" s="436"/>
      <c r="C3791" s="436"/>
      <c r="D3791" s="436"/>
      <c r="E3791" s="437"/>
      <c r="F3791" s="36">
        <v>359747.21</v>
      </c>
    </row>
    <row r="3792" spans="1:6" ht="11.25" customHeight="1" outlineLevel="1" x14ac:dyDescent="0.2">
      <c r="A3792" s="435" t="s">
        <v>2511</v>
      </c>
      <c r="B3792" s="436"/>
      <c r="C3792" s="436"/>
      <c r="D3792" s="436"/>
      <c r="E3792" s="437"/>
      <c r="F3792" s="36">
        <v>4318292.87</v>
      </c>
    </row>
    <row r="3793" spans="1:6" ht="12.75" customHeight="1" outlineLevel="1" x14ac:dyDescent="0.2">
      <c r="A3793" s="432" t="s">
        <v>2512</v>
      </c>
      <c r="B3793" s="433"/>
      <c r="C3793" s="433"/>
      <c r="D3793" s="433"/>
      <c r="E3793" s="433"/>
      <c r="F3793" s="434"/>
    </row>
    <row r="3794" spans="1:6" ht="11.4" outlineLevel="1" x14ac:dyDescent="0.2">
      <c r="A3794" s="443" t="s">
        <v>2428</v>
      </c>
      <c r="B3794" s="444"/>
      <c r="C3794" s="444"/>
      <c r="D3794" s="444"/>
      <c r="E3794" s="444"/>
      <c r="F3794" s="445"/>
    </row>
    <row r="3795" spans="1:6" ht="22.5" customHeight="1" outlineLevel="1" x14ac:dyDescent="0.2">
      <c r="A3795" s="21">
        <v>253</v>
      </c>
      <c r="B3795" s="22" t="s">
        <v>1363</v>
      </c>
      <c r="C3795" s="23" t="s">
        <v>1364</v>
      </c>
      <c r="D3795" s="32">
        <v>0.3</v>
      </c>
      <c r="E3795" s="25">
        <v>4711.5</v>
      </c>
      <c r="F3795" s="25">
        <v>30062.880000000001</v>
      </c>
    </row>
    <row r="3796" spans="1:6" outlineLevel="1" x14ac:dyDescent="0.2">
      <c r="A3796" s="26"/>
      <c r="B3796" s="27"/>
      <c r="C3796" s="28" t="s">
        <v>2513</v>
      </c>
      <c r="D3796" s="28"/>
      <c r="E3796" s="28"/>
      <c r="F3796" s="29">
        <v>25174.55</v>
      </c>
    </row>
    <row r="3797" spans="1:6" outlineLevel="1" x14ac:dyDescent="0.2">
      <c r="A3797" s="26"/>
      <c r="B3797" s="27"/>
      <c r="C3797" s="28" t="s">
        <v>2514</v>
      </c>
      <c r="D3797" s="28"/>
      <c r="E3797" s="28"/>
      <c r="F3797" s="29">
        <v>14314.94</v>
      </c>
    </row>
    <row r="3798" spans="1:6" outlineLevel="1" x14ac:dyDescent="0.2">
      <c r="A3798" s="26"/>
      <c r="B3798" s="27"/>
      <c r="C3798" s="28" t="s">
        <v>917</v>
      </c>
      <c r="D3798" s="28"/>
      <c r="E3798" s="28"/>
      <c r="F3798" s="29">
        <v>69552.37</v>
      </c>
    </row>
    <row r="3799" spans="1:6" ht="22.5" customHeight="1" outlineLevel="1" x14ac:dyDescent="0.2">
      <c r="A3799" s="21">
        <v>254</v>
      </c>
      <c r="B3799" s="22" t="s">
        <v>1367</v>
      </c>
      <c r="C3799" s="23" t="s">
        <v>2185</v>
      </c>
      <c r="D3799" s="32">
        <v>30.6</v>
      </c>
      <c r="E3799" s="25">
        <v>560</v>
      </c>
      <c r="F3799" s="25">
        <v>130404.96</v>
      </c>
    </row>
    <row r="3800" spans="1:6" ht="22.5" customHeight="1" outlineLevel="1" x14ac:dyDescent="0.2">
      <c r="A3800" s="21">
        <v>255</v>
      </c>
      <c r="B3800" s="22" t="s">
        <v>2431</v>
      </c>
      <c r="C3800" s="23" t="s">
        <v>2432</v>
      </c>
      <c r="D3800" s="30">
        <v>1.95</v>
      </c>
      <c r="E3800" s="25">
        <v>9266.6200000000008</v>
      </c>
      <c r="F3800" s="25">
        <v>554852.84</v>
      </c>
    </row>
    <row r="3801" spans="1:6" outlineLevel="1" x14ac:dyDescent="0.2">
      <c r="A3801" s="26"/>
      <c r="B3801" s="27"/>
      <c r="C3801" s="28" t="s">
        <v>2515</v>
      </c>
      <c r="D3801" s="28"/>
      <c r="E3801" s="28"/>
      <c r="F3801" s="29">
        <v>603760.05000000005</v>
      </c>
    </row>
    <row r="3802" spans="1:6" outlineLevel="1" x14ac:dyDescent="0.2">
      <c r="A3802" s="26"/>
      <c r="B3802" s="27"/>
      <c r="C3802" s="28" t="s">
        <v>2516</v>
      </c>
      <c r="D3802" s="28"/>
      <c r="E3802" s="28"/>
      <c r="F3802" s="29">
        <v>287504.78000000003</v>
      </c>
    </row>
    <row r="3803" spans="1:6" outlineLevel="1" x14ac:dyDescent="0.2">
      <c r="A3803" s="26"/>
      <c r="B3803" s="27"/>
      <c r="C3803" s="28" t="s">
        <v>917</v>
      </c>
      <c r="D3803" s="28"/>
      <c r="E3803" s="28"/>
      <c r="F3803" s="29">
        <v>1446117.67</v>
      </c>
    </row>
    <row r="3804" spans="1:6" ht="33.75" customHeight="1" outlineLevel="1" x14ac:dyDescent="0.2">
      <c r="A3804" s="21">
        <v>256</v>
      </c>
      <c r="B3804" s="22" t="s">
        <v>2190</v>
      </c>
      <c r="C3804" s="23" t="s">
        <v>2191</v>
      </c>
      <c r="D3804" s="32">
        <v>197.9</v>
      </c>
      <c r="E3804" s="25">
        <v>745.24</v>
      </c>
      <c r="F3804" s="25">
        <v>1050078.93</v>
      </c>
    </row>
    <row r="3805" spans="1:6" ht="33.75" customHeight="1" outlineLevel="1" x14ac:dyDescent="0.2">
      <c r="A3805" s="21">
        <v>257</v>
      </c>
      <c r="B3805" s="22" t="s">
        <v>2435</v>
      </c>
      <c r="C3805" s="23" t="s">
        <v>2436</v>
      </c>
      <c r="D3805" s="33">
        <v>2.2193999999999998</v>
      </c>
      <c r="E3805" s="25">
        <v>5488.69</v>
      </c>
      <c r="F3805" s="25">
        <v>100010.92</v>
      </c>
    </row>
    <row r="3806" spans="1:6" ht="33.75" customHeight="1" outlineLevel="1" x14ac:dyDescent="0.2">
      <c r="A3806" s="21">
        <v>258</v>
      </c>
      <c r="B3806" s="22" t="s">
        <v>2192</v>
      </c>
      <c r="C3806" s="23" t="s">
        <v>2193</v>
      </c>
      <c r="D3806" s="24">
        <v>8.0809999999999995</v>
      </c>
      <c r="E3806" s="25">
        <v>5584.58</v>
      </c>
      <c r="F3806" s="25">
        <v>423309.94</v>
      </c>
    </row>
    <row r="3807" spans="1:6" ht="33.75" customHeight="1" outlineLevel="1" x14ac:dyDescent="0.2">
      <c r="A3807" s="21">
        <v>259</v>
      </c>
      <c r="B3807" s="22" t="s">
        <v>2192</v>
      </c>
      <c r="C3807" s="23" t="s">
        <v>2193</v>
      </c>
      <c r="D3807" s="24">
        <v>8.6890000000000001</v>
      </c>
      <c r="E3807" s="25">
        <v>5584.58</v>
      </c>
      <c r="F3807" s="25">
        <v>455159.02</v>
      </c>
    </row>
    <row r="3808" spans="1:6" ht="22.5" customHeight="1" outlineLevel="1" x14ac:dyDescent="0.2">
      <c r="A3808" s="21">
        <v>260</v>
      </c>
      <c r="B3808" s="22" t="s">
        <v>1213</v>
      </c>
      <c r="C3808" s="23" t="s">
        <v>1214</v>
      </c>
      <c r="D3808" s="24">
        <v>0.47699999999999998</v>
      </c>
      <c r="E3808" s="25">
        <v>6780</v>
      </c>
      <c r="F3808" s="25">
        <v>29106.54</v>
      </c>
    </row>
    <row r="3809" spans="1:6" ht="22.5" customHeight="1" outlineLevel="1" x14ac:dyDescent="0.2">
      <c r="A3809" s="21">
        <v>261</v>
      </c>
      <c r="B3809" s="22" t="s">
        <v>2194</v>
      </c>
      <c r="C3809" s="23" t="s">
        <v>2195</v>
      </c>
      <c r="D3809" s="35">
        <v>0.26530999999999999</v>
      </c>
      <c r="E3809" s="25">
        <v>6726.18</v>
      </c>
      <c r="F3809" s="25">
        <v>16810.2</v>
      </c>
    </row>
    <row r="3810" spans="1:6" ht="22.5" customHeight="1" outlineLevel="1" x14ac:dyDescent="0.2">
      <c r="A3810" s="21">
        <v>262</v>
      </c>
      <c r="B3810" s="22" t="s">
        <v>946</v>
      </c>
      <c r="C3810" s="23" t="s">
        <v>947</v>
      </c>
      <c r="D3810" s="24">
        <v>2.903</v>
      </c>
      <c r="E3810" s="25">
        <v>768.92</v>
      </c>
      <c r="F3810" s="25">
        <v>96969.83</v>
      </c>
    </row>
    <row r="3811" spans="1:6" outlineLevel="1" x14ac:dyDescent="0.2">
      <c r="A3811" s="26"/>
      <c r="B3811" s="27"/>
      <c r="C3811" s="28" t="s">
        <v>2517</v>
      </c>
      <c r="D3811" s="28"/>
      <c r="E3811" s="28"/>
      <c r="F3811" s="29">
        <v>98005.59</v>
      </c>
    </row>
    <row r="3812" spans="1:6" outlineLevel="1" x14ac:dyDescent="0.2">
      <c r="A3812" s="26"/>
      <c r="B3812" s="27"/>
      <c r="C3812" s="28" t="s">
        <v>2518</v>
      </c>
      <c r="D3812" s="28"/>
      <c r="E3812" s="28"/>
      <c r="F3812" s="29">
        <v>55728.67</v>
      </c>
    </row>
    <row r="3813" spans="1:6" outlineLevel="1" x14ac:dyDescent="0.2">
      <c r="A3813" s="26"/>
      <c r="B3813" s="27"/>
      <c r="C3813" s="28" t="s">
        <v>917</v>
      </c>
      <c r="D3813" s="28"/>
      <c r="E3813" s="28"/>
      <c r="F3813" s="29">
        <v>250704.09</v>
      </c>
    </row>
    <row r="3814" spans="1:6" ht="56.25" customHeight="1" outlineLevel="1" x14ac:dyDescent="0.2">
      <c r="A3814" s="21">
        <v>263</v>
      </c>
      <c r="B3814" s="22" t="s">
        <v>950</v>
      </c>
      <c r="C3814" s="23" t="s">
        <v>951</v>
      </c>
      <c r="D3814" s="24">
        <v>2.903</v>
      </c>
      <c r="E3814" s="25">
        <v>6800</v>
      </c>
      <c r="F3814" s="25">
        <v>199180.64</v>
      </c>
    </row>
    <row r="3815" spans="1:6" ht="22.5" customHeight="1" outlineLevel="1" x14ac:dyDescent="0.2">
      <c r="A3815" s="21">
        <v>264</v>
      </c>
      <c r="B3815" s="22" t="s">
        <v>1215</v>
      </c>
      <c r="C3815" s="23" t="s">
        <v>1216</v>
      </c>
      <c r="D3815" s="24">
        <v>0.85699999999999998</v>
      </c>
      <c r="E3815" s="25">
        <v>1275.18</v>
      </c>
      <c r="F3815" s="25">
        <v>29521.1</v>
      </c>
    </row>
    <row r="3816" spans="1:6" outlineLevel="1" x14ac:dyDescent="0.2">
      <c r="A3816" s="26"/>
      <c r="B3816" s="27"/>
      <c r="C3816" s="28" t="s">
        <v>2519</v>
      </c>
      <c r="D3816" s="28"/>
      <c r="E3816" s="28"/>
      <c r="F3816" s="29">
        <v>25355.87</v>
      </c>
    </row>
    <row r="3817" spans="1:6" outlineLevel="1" x14ac:dyDescent="0.2">
      <c r="A3817" s="26"/>
      <c r="B3817" s="27"/>
      <c r="C3817" s="28" t="s">
        <v>2520</v>
      </c>
      <c r="D3817" s="28"/>
      <c r="E3817" s="28"/>
      <c r="F3817" s="29">
        <v>14418.05</v>
      </c>
    </row>
    <row r="3818" spans="1:6" outlineLevel="1" x14ac:dyDescent="0.2">
      <c r="A3818" s="26"/>
      <c r="B3818" s="27"/>
      <c r="C3818" s="28" t="s">
        <v>917</v>
      </c>
      <c r="D3818" s="28"/>
      <c r="E3818" s="28"/>
      <c r="F3818" s="29">
        <v>69295.02</v>
      </c>
    </row>
    <row r="3819" spans="1:6" ht="45" customHeight="1" outlineLevel="1" x14ac:dyDescent="0.2">
      <c r="A3819" s="21">
        <v>265</v>
      </c>
      <c r="B3819" s="22" t="s">
        <v>2441</v>
      </c>
      <c r="C3819" s="23" t="s">
        <v>2442</v>
      </c>
      <c r="D3819" s="31">
        <v>310</v>
      </c>
      <c r="E3819" s="25">
        <v>18.739999999999998</v>
      </c>
      <c r="F3819" s="25">
        <v>53156.01</v>
      </c>
    </row>
    <row r="3820" spans="1:6" ht="45" customHeight="1" outlineLevel="1" x14ac:dyDescent="0.2">
      <c r="A3820" s="21">
        <v>266</v>
      </c>
      <c r="B3820" s="22" t="s">
        <v>2521</v>
      </c>
      <c r="C3820" s="23" t="s">
        <v>2522</v>
      </c>
      <c r="D3820" s="32">
        <v>0.9</v>
      </c>
      <c r="E3820" s="25">
        <v>40.47</v>
      </c>
      <c r="F3820" s="25">
        <v>307.41000000000003</v>
      </c>
    </row>
    <row r="3821" spans="1:6" ht="33.75" customHeight="1" outlineLevel="1" x14ac:dyDescent="0.2">
      <c r="A3821" s="21">
        <v>267</v>
      </c>
      <c r="B3821" s="22" t="s">
        <v>2212</v>
      </c>
      <c r="C3821" s="23" t="s">
        <v>2213</v>
      </c>
      <c r="D3821" s="32">
        <v>2.1</v>
      </c>
      <c r="E3821" s="25">
        <v>933.28</v>
      </c>
      <c r="F3821" s="25">
        <v>30214.36</v>
      </c>
    </row>
    <row r="3822" spans="1:6" outlineLevel="1" x14ac:dyDescent="0.2">
      <c r="A3822" s="26"/>
      <c r="B3822" s="27"/>
      <c r="C3822" s="28" t="s">
        <v>2523</v>
      </c>
      <c r="D3822" s="28"/>
      <c r="E3822" s="28"/>
      <c r="F3822" s="29">
        <v>8510.32</v>
      </c>
    </row>
    <row r="3823" spans="1:6" outlineLevel="1" x14ac:dyDescent="0.2">
      <c r="A3823" s="26"/>
      <c r="B3823" s="27"/>
      <c r="C3823" s="28" t="s">
        <v>2524</v>
      </c>
      <c r="D3823" s="28"/>
      <c r="E3823" s="28"/>
      <c r="F3823" s="29">
        <v>5647.75</v>
      </c>
    </row>
    <row r="3824" spans="1:6" outlineLevel="1" x14ac:dyDescent="0.2">
      <c r="A3824" s="26"/>
      <c r="B3824" s="27"/>
      <c r="C3824" s="28" t="s">
        <v>917</v>
      </c>
      <c r="D3824" s="28"/>
      <c r="E3824" s="28"/>
      <c r="F3824" s="29">
        <v>44372.43</v>
      </c>
    </row>
    <row r="3825" spans="1:6" ht="22.5" customHeight="1" outlineLevel="1" x14ac:dyDescent="0.2">
      <c r="A3825" s="21">
        <v>268</v>
      </c>
      <c r="B3825" s="22" t="s">
        <v>1583</v>
      </c>
      <c r="C3825" s="23" t="s">
        <v>1584</v>
      </c>
      <c r="D3825" s="30">
        <v>-72.77</v>
      </c>
      <c r="E3825" s="25">
        <v>17.82</v>
      </c>
      <c r="F3825" s="25">
        <v>-20294.32</v>
      </c>
    </row>
    <row r="3826" spans="1:6" ht="22.5" customHeight="1" outlineLevel="1" x14ac:dyDescent="0.2">
      <c r="A3826" s="21">
        <v>269</v>
      </c>
      <c r="B3826" s="22" t="s">
        <v>1377</v>
      </c>
      <c r="C3826" s="23" t="s">
        <v>2445</v>
      </c>
      <c r="D3826" s="31">
        <v>210</v>
      </c>
      <c r="E3826" s="25">
        <v>95.25</v>
      </c>
      <c r="F3826" s="25">
        <v>167822.48</v>
      </c>
    </row>
    <row r="3827" spans="1:6" ht="33.75" customHeight="1" outlineLevel="1" x14ac:dyDescent="0.2">
      <c r="A3827" s="21">
        <v>270</v>
      </c>
      <c r="B3827" s="22" t="s">
        <v>2315</v>
      </c>
      <c r="C3827" s="23" t="s">
        <v>2316</v>
      </c>
      <c r="D3827" s="30">
        <v>0.01</v>
      </c>
      <c r="E3827" s="25">
        <v>10463.23</v>
      </c>
      <c r="F3827" s="25">
        <v>1075.29</v>
      </c>
    </row>
    <row r="3828" spans="1:6" outlineLevel="1" x14ac:dyDescent="0.2">
      <c r="A3828" s="26"/>
      <c r="B3828" s="27"/>
      <c r="C3828" s="28" t="s">
        <v>2393</v>
      </c>
      <c r="D3828" s="28"/>
      <c r="E3828" s="28"/>
      <c r="F3828" s="29">
        <v>477.89</v>
      </c>
    </row>
    <row r="3829" spans="1:6" outlineLevel="1" x14ac:dyDescent="0.2">
      <c r="A3829" s="26"/>
      <c r="B3829" s="27"/>
      <c r="C3829" s="28" t="s">
        <v>2394</v>
      </c>
      <c r="D3829" s="28"/>
      <c r="E3829" s="28"/>
      <c r="F3829" s="29">
        <v>271.74</v>
      </c>
    </row>
    <row r="3830" spans="1:6" outlineLevel="1" x14ac:dyDescent="0.2">
      <c r="A3830" s="26"/>
      <c r="B3830" s="27"/>
      <c r="C3830" s="28" t="s">
        <v>917</v>
      </c>
      <c r="D3830" s="28"/>
      <c r="E3830" s="28"/>
      <c r="F3830" s="29">
        <v>1824.92</v>
      </c>
    </row>
    <row r="3831" spans="1:6" ht="22.5" customHeight="1" outlineLevel="1" x14ac:dyDescent="0.2">
      <c r="A3831" s="21">
        <v>271</v>
      </c>
      <c r="B3831" s="22" t="s">
        <v>2319</v>
      </c>
      <c r="C3831" s="23" t="s">
        <v>2320</v>
      </c>
      <c r="D3831" s="32">
        <v>-3.6</v>
      </c>
      <c r="E3831" s="25">
        <v>23.09</v>
      </c>
      <c r="F3831" s="25">
        <v>-442.22</v>
      </c>
    </row>
    <row r="3832" spans="1:6" ht="22.5" customHeight="1" outlineLevel="1" x14ac:dyDescent="0.2">
      <c r="A3832" s="21">
        <v>272</v>
      </c>
      <c r="B3832" s="22" t="s">
        <v>1377</v>
      </c>
      <c r="C3832" s="23" t="s">
        <v>2321</v>
      </c>
      <c r="D3832" s="31">
        <v>1</v>
      </c>
      <c r="E3832" s="25">
        <v>93.8</v>
      </c>
      <c r="F3832" s="25">
        <v>787</v>
      </c>
    </row>
    <row r="3833" spans="1:6" ht="22.5" customHeight="1" outlineLevel="1" x14ac:dyDescent="0.2">
      <c r="A3833" s="21">
        <v>273</v>
      </c>
      <c r="B3833" s="22" t="s">
        <v>2446</v>
      </c>
      <c r="C3833" s="23" t="s">
        <v>2447</v>
      </c>
      <c r="D3833" s="30">
        <v>0.03</v>
      </c>
      <c r="E3833" s="25">
        <v>50.21</v>
      </c>
      <c r="F3833" s="25">
        <v>59.93</v>
      </c>
    </row>
    <row r="3834" spans="1:6" outlineLevel="1" x14ac:dyDescent="0.2">
      <c r="A3834" s="26"/>
      <c r="B3834" s="27"/>
      <c r="C3834" s="28" t="s">
        <v>2448</v>
      </c>
      <c r="D3834" s="28"/>
      <c r="E3834" s="28"/>
      <c r="F3834" s="29">
        <v>64.290000000000006</v>
      </c>
    </row>
    <row r="3835" spans="1:6" outlineLevel="1" x14ac:dyDescent="0.2">
      <c r="A3835" s="26"/>
      <c r="B3835" s="27"/>
      <c r="C3835" s="28" t="s">
        <v>2449</v>
      </c>
      <c r="D3835" s="28"/>
      <c r="E3835" s="28"/>
      <c r="F3835" s="29">
        <v>37.31</v>
      </c>
    </row>
    <row r="3836" spans="1:6" outlineLevel="1" x14ac:dyDescent="0.2">
      <c r="A3836" s="26"/>
      <c r="B3836" s="27"/>
      <c r="C3836" s="28" t="s">
        <v>917</v>
      </c>
      <c r="D3836" s="28"/>
      <c r="E3836" s="28"/>
      <c r="F3836" s="29">
        <v>161.53</v>
      </c>
    </row>
    <row r="3837" spans="1:6" ht="22.5" customHeight="1" outlineLevel="1" x14ac:dyDescent="0.2">
      <c r="A3837" s="21">
        <v>274</v>
      </c>
      <c r="B3837" s="22" t="s">
        <v>1536</v>
      </c>
      <c r="C3837" s="23" t="s">
        <v>1537</v>
      </c>
      <c r="D3837" s="24">
        <v>3.1E-2</v>
      </c>
      <c r="E3837" s="25">
        <v>600</v>
      </c>
      <c r="F3837" s="25">
        <v>158.1</v>
      </c>
    </row>
    <row r="3838" spans="1:6" ht="33.75" customHeight="1" outlineLevel="1" x14ac:dyDescent="0.2">
      <c r="A3838" s="21">
        <v>275</v>
      </c>
      <c r="B3838" s="22" t="s">
        <v>2239</v>
      </c>
      <c r="C3838" s="23" t="s">
        <v>2240</v>
      </c>
      <c r="D3838" s="31">
        <v>7</v>
      </c>
      <c r="E3838" s="25">
        <v>448.43</v>
      </c>
      <c r="F3838" s="25">
        <v>102956.31</v>
      </c>
    </row>
    <row r="3839" spans="1:6" outlineLevel="1" x14ac:dyDescent="0.2">
      <c r="A3839" s="26"/>
      <c r="B3839" s="27"/>
      <c r="C3839" s="28" t="s">
        <v>2525</v>
      </c>
      <c r="D3839" s="28"/>
      <c r="E3839" s="28"/>
      <c r="F3839" s="29">
        <v>98065.19</v>
      </c>
    </row>
    <row r="3840" spans="1:6" outlineLevel="1" x14ac:dyDescent="0.2">
      <c r="A3840" s="26"/>
      <c r="B3840" s="27"/>
      <c r="C3840" s="28" t="s">
        <v>2526</v>
      </c>
      <c r="D3840" s="28"/>
      <c r="E3840" s="28"/>
      <c r="F3840" s="29">
        <v>61513.62</v>
      </c>
    </row>
    <row r="3841" spans="1:6" outlineLevel="1" x14ac:dyDescent="0.2">
      <c r="A3841" s="26"/>
      <c r="B3841" s="27"/>
      <c r="C3841" s="28" t="s">
        <v>917</v>
      </c>
      <c r="D3841" s="28"/>
      <c r="E3841" s="28"/>
      <c r="F3841" s="29">
        <v>262535.12</v>
      </c>
    </row>
    <row r="3842" spans="1:6" ht="22.5" customHeight="1" outlineLevel="1" x14ac:dyDescent="0.2">
      <c r="A3842" s="21">
        <v>276</v>
      </c>
      <c r="B3842" s="22" t="s">
        <v>2243</v>
      </c>
      <c r="C3842" s="23" t="s">
        <v>2244</v>
      </c>
      <c r="D3842" s="30">
        <v>-16.38</v>
      </c>
      <c r="E3842" s="25">
        <v>45</v>
      </c>
      <c r="F3842" s="25">
        <v>-3007.37</v>
      </c>
    </row>
    <row r="3843" spans="1:6" outlineLevel="1" x14ac:dyDescent="0.2">
      <c r="A3843" s="26"/>
      <c r="B3843" s="27"/>
      <c r="C3843" s="28" t="s">
        <v>2245</v>
      </c>
      <c r="D3843" s="28"/>
      <c r="E3843" s="28"/>
      <c r="F3843" s="29"/>
    </row>
    <row r="3844" spans="1:6" outlineLevel="1" x14ac:dyDescent="0.2">
      <c r="A3844" s="26"/>
      <c r="B3844" s="27"/>
      <c r="C3844" s="28" t="s">
        <v>2246</v>
      </c>
      <c r="D3844" s="28"/>
      <c r="E3844" s="28"/>
      <c r="F3844" s="29"/>
    </row>
    <row r="3845" spans="1:6" outlineLevel="1" x14ac:dyDescent="0.2">
      <c r="A3845" s="26"/>
      <c r="B3845" s="27"/>
      <c r="C3845" s="28" t="s">
        <v>917</v>
      </c>
      <c r="D3845" s="28"/>
      <c r="E3845" s="28"/>
      <c r="F3845" s="29">
        <v>-3007.37</v>
      </c>
    </row>
    <row r="3846" spans="1:6" ht="22.5" customHeight="1" outlineLevel="1" x14ac:dyDescent="0.2">
      <c r="A3846" s="21">
        <v>277</v>
      </c>
      <c r="B3846" s="22" t="s">
        <v>2247</v>
      </c>
      <c r="C3846" s="23" t="s">
        <v>2248</v>
      </c>
      <c r="D3846" s="30">
        <v>-16.38</v>
      </c>
      <c r="E3846" s="25">
        <v>13.12</v>
      </c>
      <c r="F3846" s="25">
        <v>-9718.7000000000007</v>
      </c>
    </row>
    <row r="3847" spans="1:6" outlineLevel="1" x14ac:dyDescent="0.2">
      <c r="A3847" s="26"/>
      <c r="B3847" s="27"/>
      <c r="C3847" s="28" t="s">
        <v>2527</v>
      </c>
      <c r="D3847" s="28"/>
      <c r="E3847" s="28"/>
      <c r="F3847" s="29">
        <v>-10690.57</v>
      </c>
    </row>
    <row r="3848" spans="1:6" outlineLevel="1" x14ac:dyDescent="0.2">
      <c r="A3848" s="26"/>
      <c r="B3848" s="27"/>
      <c r="C3848" s="28" t="s">
        <v>2528</v>
      </c>
      <c r="D3848" s="28"/>
      <c r="E3848" s="28"/>
      <c r="F3848" s="29">
        <v>-6705.9</v>
      </c>
    </row>
    <row r="3849" spans="1:6" outlineLevel="1" x14ac:dyDescent="0.2">
      <c r="A3849" s="26"/>
      <c r="B3849" s="27"/>
      <c r="C3849" s="28" t="s">
        <v>917</v>
      </c>
      <c r="D3849" s="28"/>
      <c r="E3849" s="28"/>
      <c r="F3849" s="29">
        <v>-27115.17</v>
      </c>
    </row>
    <row r="3850" spans="1:6" ht="33.75" customHeight="1" outlineLevel="1" x14ac:dyDescent="0.2">
      <c r="A3850" s="21">
        <v>278</v>
      </c>
      <c r="B3850" s="22" t="s">
        <v>2251</v>
      </c>
      <c r="C3850" s="23" t="s">
        <v>2252</v>
      </c>
      <c r="D3850" s="24">
        <v>0.17499999999999999</v>
      </c>
      <c r="E3850" s="25">
        <v>11885.47</v>
      </c>
      <c r="F3850" s="25">
        <v>34319.29</v>
      </c>
    </row>
    <row r="3851" spans="1:6" ht="78.75" customHeight="1" outlineLevel="1" x14ac:dyDescent="0.2">
      <c r="A3851" s="21">
        <v>279</v>
      </c>
      <c r="B3851" s="22" t="s">
        <v>2253</v>
      </c>
      <c r="C3851" s="23" t="s">
        <v>1146</v>
      </c>
      <c r="D3851" s="31">
        <v>2100</v>
      </c>
      <c r="E3851" s="25">
        <v>13.91</v>
      </c>
      <c r="F3851" s="25">
        <v>791325.99</v>
      </c>
    </row>
    <row r="3852" spans="1:6" ht="33.75" customHeight="1" outlineLevel="1" x14ac:dyDescent="0.2">
      <c r="A3852" s="21">
        <v>280</v>
      </c>
      <c r="B3852" s="22" t="s">
        <v>2212</v>
      </c>
      <c r="C3852" s="23" t="s">
        <v>2213</v>
      </c>
      <c r="D3852" s="30">
        <v>0.04</v>
      </c>
      <c r="E3852" s="25">
        <v>933.28</v>
      </c>
      <c r="F3852" s="25">
        <v>575.51</v>
      </c>
    </row>
    <row r="3853" spans="1:6" outlineLevel="1" x14ac:dyDescent="0.2">
      <c r="A3853" s="26"/>
      <c r="B3853" s="27"/>
      <c r="C3853" s="28" t="s">
        <v>2529</v>
      </c>
      <c r="D3853" s="28"/>
      <c r="E3853" s="28"/>
      <c r="F3853" s="29">
        <v>162.1</v>
      </c>
    </row>
    <row r="3854" spans="1:6" outlineLevel="1" x14ac:dyDescent="0.2">
      <c r="A3854" s="26"/>
      <c r="B3854" s="27"/>
      <c r="C3854" s="28" t="s">
        <v>2530</v>
      </c>
      <c r="D3854" s="28"/>
      <c r="E3854" s="28"/>
      <c r="F3854" s="29">
        <v>107.57</v>
      </c>
    </row>
    <row r="3855" spans="1:6" outlineLevel="1" x14ac:dyDescent="0.2">
      <c r="A3855" s="26"/>
      <c r="B3855" s="27"/>
      <c r="C3855" s="28" t="s">
        <v>917</v>
      </c>
      <c r="D3855" s="28"/>
      <c r="E3855" s="28"/>
      <c r="F3855" s="29">
        <v>845.18</v>
      </c>
    </row>
    <row r="3856" spans="1:6" ht="22.5" customHeight="1" outlineLevel="1" x14ac:dyDescent="0.2">
      <c r="A3856" s="21">
        <v>281</v>
      </c>
      <c r="B3856" s="22" t="s">
        <v>1583</v>
      </c>
      <c r="C3856" s="23" t="s">
        <v>1584</v>
      </c>
      <c r="D3856" s="24">
        <v>-1.3859999999999999</v>
      </c>
      <c r="E3856" s="25">
        <v>17.82</v>
      </c>
      <c r="F3856" s="25">
        <v>-386.53</v>
      </c>
    </row>
    <row r="3857" spans="1:6" ht="22.5" customHeight="1" outlineLevel="1" x14ac:dyDescent="0.2">
      <c r="A3857" s="21">
        <v>282</v>
      </c>
      <c r="B3857" s="22" t="s">
        <v>1377</v>
      </c>
      <c r="C3857" s="23" t="s">
        <v>2217</v>
      </c>
      <c r="D3857" s="31">
        <v>4</v>
      </c>
      <c r="E3857" s="25">
        <v>242.58</v>
      </c>
      <c r="F3857" s="25">
        <v>8140.92</v>
      </c>
    </row>
    <row r="3858" spans="1:6" ht="33.75" customHeight="1" outlineLevel="1" x14ac:dyDescent="0.2">
      <c r="A3858" s="21">
        <v>283</v>
      </c>
      <c r="B3858" s="22" t="s">
        <v>2221</v>
      </c>
      <c r="C3858" s="23" t="s">
        <v>2222</v>
      </c>
      <c r="D3858" s="30">
        <v>0.04</v>
      </c>
      <c r="E3858" s="25">
        <v>157.12</v>
      </c>
      <c r="F3858" s="25">
        <v>95.56</v>
      </c>
    </row>
    <row r="3859" spans="1:6" outlineLevel="1" x14ac:dyDescent="0.2">
      <c r="A3859" s="26"/>
      <c r="B3859" s="27"/>
      <c r="C3859" s="28" t="s">
        <v>2531</v>
      </c>
      <c r="D3859" s="28"/>
      <c r="E3859" s="28"/>
      <c r="F3859" s="29">
        <v>79.599999999999994</v>
      </c>
    </row>
    <row r="3860" spans="1:6" outlineLevel="1" x14ac:dyDescent="0.2">
      <c r="A3860" s="26"/>
      <c r="B3860" s="27"/>
      <c r="C3860" s="28" t="s">
        <v>2532</v>
      </c>
      <c r="D3860" s="28"/>
      <c r="E3860" s="28"/>
      <c r="F3860" s="29">
        <v>45.6</v>
      </c>
    </row>
    <row r="3861" spans="1:6" outlineLevel="1" x14ac:dyDescent="0.2">
      <c r="A3861" s="26"/>
      <c r="B3861" s="27"/>
      <c r="C3861" s="28" t="s">
        <v>917</v>
      </c>
      <c r="D3861" s="28"/>
      <c r="E3861" s="28"/>
      <c r="F3861" s="29">
        <v>220.76</v>
      </c>
    </row>
    <row r="3862" spans="1:6" ht="22.5" customHeight="1" outlineLevel="1" x14ac:dyDescent="0.2">
      <c r="A3862" s="21">
        <v>284</v>
      </c>
      <c r="B3862" s="22" t="s">
        <v>1377</v>
      </c>
      <c r="C3862" s="23" t="s">
        <v>2225</v>
      </c>
      <c r="D3862" s="24">
        <v>4.0720000000000001</v>
      </c>
      <c r="E3862" s="25">
        <v>14.59</v>
      </c>
      <c r="F3862" s="25">
        <v>498.56</v>
      </c>
    </row>
    <row r="3863" spans="1:6" ht="45" customHeight="1" outlineLevel="1" x14ac:dyDescent="0.2">
      <c r="A3863" s="21">
        <v>285</v>
      </c>
      <c r="B3863" s="22" t="s">
        <v>985</v>
      </c>
      <c r="C3863" s="23" t="s">
        <v>2226</v>
      </c>
      <c r="D3863" s="30">
        <v>0.03</v>
      </c>
      <c r="E3863" s="25">
        <v>2703.52</v>
      </c>
      <c r="F3863" s="25">
        <v>1899.71</v>
      </c>
    </row>
    <row r="3864" spans="1:6" outlineLevel="1" x14ac:dyDescent="0.2">
      <c r="A3864" s="26"/>
      <c r="B3864" s="27"/>
      <c r="C3864" s="28" t="s">
        <v>2533</v>
      </c>
      <c r="D3864" s="28"/>
      <c r="E3864" s="28"/>
      <c r="F3864" s="29">
        <v>210.79</v>
      </c>
    </row>
    <row r="3865" spans="1:6" outlineLevel="1" x14ac:dyDescent="0.2">
      <c r="A3865" s="26"/>
      <c r="B3865" s="27"/>
      <c r="C3865" s="28" t="s">
        <v>2534</v>
      </c>
      <c r="D3865" s="28"/>
      <c r="E3865" s="28"/>
      <c r="F3865" s="29">
        <v>119.52</v>
      </c>
    </row>
    <row r="3866" spans="1:6" outlineLevel="1" x14ac:dyDescent="0.2">
      <c r="A3866" s="26"/>
      <c r="B3866" s="27"/>
      <c r="C3866" s="28" t="s">
        <v>917</v>
      </c>
      <c r="D3866" s="28"/>
      <c r="E3866" s="28"/>
      <c r="F3866" s="29">
        <v>2230.02</v>
      </c>
    </row>
    <row r="3867" spans="1:6" ht="22.5" customHeight="1" outlineLevel="1" x14ac:dyDescent="0.2">
      <c r="A3867" s="21">
        <v>286</v>
      </c>
      <c r="B3867" s="22" t="s">
        <v>2460</v>
      </c>
      <c r="C3867" s="23" t="s">
        <v>2461</v>
      </c>
      <c r="D3867" s="30">
        <v>-12.27</v>
      </c>
      <c r="E3867" s="25">
        <v>6.2</v>
      </c>
      <c r="F3867" s="25">
        <v>-1681.24</v>
      </c>
    </row>
    <row r="3868" spans="1:6" ht="33.75" customHeight="1" outlineLevel="1" x14ac:dyDescent="0.2">
      <c r="A3868" s="21">
        <v>287</v>
      </c>
      <c r="B3868" s="22" t="s">
        <v>2229</v>
      </c>
      <c r="C3868" s="23" t="s">
        <v>2230</v>
      </c>
      <c r="D3868" s="30">
        <v>0.15</v>
      </c>
      <c r="E3868" s="25">
        <v>1208.43</v>
      </c>
      <c r="F3868" s="25">
        <v>1261.5999999999999</v>
      </c>
    </row>
    <row r="3869" spans="1:6" ht="33.75" customHeight="1" outlineLevel="1" x14ac:dyDescent="0.2">
      <c r="A3869" s="21">
        <v>288</v>
      </c>
      <c r="B3869" s="22" t="s">
        <v>2535</v>
      </c>
      <c r="C3869" s="23" t="s">
        <v>2536</v>
      </c>
      <c r="D3869" s="24">
        <v>2E-3</v>
      </c>
      <c r="E3869" s="25">
        <v>1646.83</v>
      </c>
      <c r="F3869" s="25">
        <v>86.1</v>
      </c>
    </row>
    <row r="3870" spans="1:6" outlineLevel="1" x14ac:dyDescent="0.2">
      <c r="A3870" s="26"/>
      <c r="B3870" s="27"/>
      <c r="C3870" s="28" t="s">
        <v>2537</v>
      </c>
      <c r="D3870" s="28"/>
      <c r="E3870" s="28"/>
      <c r="F3870" s="29">
        <v>46.73</v>
      </c>
    </row>
    <row r="3871" spans="1:6" outlineLevel="1" x14ac:dyDescent="0.2">
      <c r="A3871" s="26"/>
      <c r="B3871" s="27"/>
      <c r="C3871" s="28" t="s">
        <v>2538</v>
      </c>
      <c r="D3871" s="28"/>
      <c r="E3871" s="28"/>
      <c r="F3871" s="29">
        <v>26.5</v>
      </c>
    </row>
    <row r="3872" spans="1:6" outlineLevel="1" x14ac:dyDescent="0.2">
      <c r="A3872" s="26"/>
      <c r="B3872" s="27"/>
      <c r="C3872" s="28" t="s">
        <v>917</v>
      </c>
      <c r="D3872" s="28"/>
      <c r="E3872" s="28"/>
      <c r="F3872" s="29">
        <v>159.33000000000001</v>
      </c>
    </row>
    <row r="3873" spans="1:6" ht="22.5" customHeight="1" outlineLevel="1" x14ac:dyDescent="0.2">
      <c r="A3873" s="21">
        <v>289</v>
      </c>
      <c r="B3873" s="22" t="s">
        <v>2539</v>
      </c>
      <c r="C3873" s="23" t="s">
        <v>2540</v>
      </c>
      <c r="D3873" s="33">
        <v>-4.0000000000000002E-4</v>
      </c>
      <c r="E3873" s="25">
        <v>3960</v>
      </c>
      <c r="F3873" s="25">
        <v>-34.04</v>
      </c>
    </row>
    <row r="3874" spans="1:6" ht="22.5" customHeight="1" outlineLevel="1" x14ac:dyDescent="0.2">
      <c r="A3874" s="21">
        <v>290</v>
      </c>
      <c r="B3874" s="22" t="s">
        <v>1377</v>
      </c>
      <c r="C3874" s="23" t="s">
        <v>2541</v>
      </c>
      <c r="D3874" s="30">
        <v>1.03</v>
      </c>
      <c r="E3874" s="25">
        <v>251.06</v>
      </c>
      <c r="F3874" s="25">
        <v>2169.61</v>
      </c>
    </row>
    <row r="3875" spans="1:6" ht="22.5" customHeight="1" outlineLevel="1" x14ac:dyDescent="0.2">
      <c r="A3875" s="21">
        <v>291</v>
      </c>
      <c r="B3875" s="22" t="s">
        <v>2542</v>
      </c>
      <c r="C3875" s="23" t="s">
        <v>2543</v>
      </c>
      <c r="D3875" s="32">
        <v>0.2</v>
      </c>
      <c r="E3875" s="25">
        <v>184.38</v>
      </c>
      <c r="F3875" s="25">
        <v>358.07</v>
      </c>
    </row>
    <row r="3876" spans="1:6" ht="33.75" customHeight="1" outlineLevel="1" x14ac:dyDescent="0.2">
      <c r="A3876" s="21">
        <v>292</v>
      </c>
      <c r="B3876" s="22" t="s">
        <v>2231</v>
      </c>
      <c r="C3876" s="23" t="s">
        <v>2232</v>
      </c>
      <c r="D3876" s="30">
        <v>0.02</v>
      </c>
      <c r="E3876" s="25">
        <v>113.98</v>
      </c>
      <c r="F3876" s="25">
        <v>101.02</v>
      </c>
    </row>
    <row r="3877" spans="1:6" outlineLevel="1" x14ac:dyDescent="0.2">
      <c r="A3877" s="26"/>
      <c r="B3877" s="27"/>
      <c r="C3877" s="28" t="s">
        <v>2544</v>
      </c>
      <c r="D3877" s="28"/>
      <c r="E3877" s="28"/>
      <c r="F3877" s="29">
        <v>103.72</v>
      </c>
    </row>
    <row r="3878" spans="1:6" outlineLevel="1" x14ac:dyDescent="0.2">
      <c r="A3878" s="26"/>
      <c r="B3878" s="27"/>
      <c r="C3878" s="28" t="s">
        <v>2545</v>
      </c>
      <c r="D3878" s="28"/>
      <c r="E3878" s="28"/>
      <c r="F3878" s="29">
        <v>59.41</v>
      </c>
    </row>
    <row r="3879" spans="1:6" outlineLevel="1" x14ac:dyDescent="0.2">
      <c r="A3879" s="26"/>
      <c r="B3879" s="27"/>
      <c r="C3879" s="28" t="s">
        <v>917</v>
      </c>
      <c r="D3879" s="28"/>
      <c r="E3879" s="28"/>
      <c r="F3879" s="29">
        <v>264.14999999999998</v>
      </c>
    </row>
    <row r="3880" spans="1:6" ht="33.75" customHeight="1" outlineLevel="1" x14ac:dyDescent="0.2">
      <c r="A3880" s="21">
        <v>293</v>
      </c>
      <c r="B3880" s="22" t="s">
        <v>2235</v>
      </c>
      <c r="C3880" s="23" t="s">
        <v>2546</v>
      </c>
      <c r="D3880" s="35">
        <v>2.036E-2</v>
      </c>
      <c r="E3880" s="25">
        <v>204</v>
      </c>
      <c r="F3880" s="25">
        <v>38.92</v>
      </c>
    </row>
    <row r="3881" spans="1:6" ht="22.5" customHeight="1" outlineLevel="1" x14ac:dyDescent="0.2">
      <c r="A3881" s="21">
        <v>294</v>
      </c>
      <c r="B3881" s="22" t="s">
        <v>1282</v>
      </c>
      <c r="C3881" s="23" t="s">
        <v>1283</v>
      </c>
      <c r="D3881" s="31">
        <v>3</v>
      </c>
      <c r="E3881" s="25">
        <v>80.19</v>
      </c>
      <c r="F3881" s="25">
        <v>5932.42</v>
      </c>
    </row>
    <row r="3882" spans="1:6" outlineLevel="1" x14ac:dyDescent="0.2">
      <c r="A3882" s="26"/>
      <c r="B3882" s="27"/>
      <c r="C3882" s="28" t="s">
        <v>2547</v>
      </c>
      <c r="D3882" s="28"/>
      <c r="E3882" s="28"/>
      <c r="F3882" s="29">
        <v>4517.28</v>
      </c>
    </row>
    <row r="3883" spans="1:6" outlineLevel="1" x14ac:dyDescent="0.2">
      <c r="A3883" s="26"/>
      <c r="B3883" s="27"/>
      <c r="C3883" s="28" t="s">
        <v>2548</v>
      </c>
      <c r="D3883" s="28"/>
      <c r="E3883" s="28"/>
      <c r="F3883" s="29">
        <v>3011.52</v>
      </c>
    </row>
    <row r="3884" spans="1:6" outlineLevel="1" x14ac:dyDescent="0.2">
      <c r="A3884" s="26"/>
      <c r="B3884" s="27"/>
      <c r="C3884" s="28" t="s">
        <v>917</v>
      </c>
      <c r="D3884" s="28"/>
      <c r="E3884" s="28"/>
      <c r="F3884" s="29">
        <v>13461.22</v>
      </c>
    </row>
    <row r="3885" spans="1:6" ht="33.75" customHeight="1" outlineLevel="1" x14ac:dyDescent="0.2">
      <c r="A3885" s="21">
        <v>295</v>
      </c>
      <c r="B3885" s="22" t="s">
        <v>1377</v>
      </c>
      <c r="C3885" s="23" t="s">
        <v>2464</v>
      </c>
      <c r="D3885" s="31">
        <v>3</v>
      </c>
      <c r="E3885" s="25">
        <v>1766.57</v>
      </c>
      <c r="F3885" s="25">
        <v>44464.59</v>
      </c>
    </row>
    <row r="3886" spans="1:6" ht="22.5" customHeight="1" outlineLevel="1" x14ac:dyDescent="0.2">
      <c r="A3886" s="21">
        <v>296</v>
      </c>
      <c r="B3886" s="22" t="s">
        <v>2465</v>
      </c>
      <c r="C3886" s="23" t="s">
        <v>2466</v>
      </c>
      <c r="D3886" s="30">
        <v>0.02</v>
      </c>
      <c r="E3886" s="25">
        <v>1540.48</v>
      </c>
      <c r="F3886" s="25">
        <v>690.84</v>
      </c>
    </row>
    <row r="3887" spans="1:6" outlineLevel="1" x14ac:dyDescent="0.2">
      <c r="A3887" s="26"/>
      <c r="B3887" s="27"/>
      <c r="C3887" s="28" t="s">
        <v>2467</v>
      </c>
      <c r="D3887" s="28"/>
      <c r="E3887" s="28"/>
      <c r="F3887" s="29">
        <v>556.88</v>
      </c>
    </row>
    <row r="3888" spans="1:6" outlineLevel="1" x14ac:dyDescent="0.2">
      <c r="A3888" s="26"/>
      <c r="B3888" s="27"/>
      <c r="C3888" s="28" t="s">
        <v>2468</v>
      </c>
      <c r="D3888" s="28"/>
      <c r="E3888" s="28"/>
      <c r="F3888" s="29">
        <v>349.31</v>
      </c>
    </row>
    <row r="3889" spans="1:6" outlineLevel="1" x14ac:dyDescent="0.2">
      <c r="A3889" s="26"/>
      <c r="B3889" s="27"/>
      <c r="C3889" s="28" t="s">
        <v>917</v>
      </c>
      <c r="D3889" s="28"/>
      <c r="E3889" s="28"/>
      <c r="F3889" s="29">
        <v>1597.03</v>
      </c>
    </row>
    <row r="3890" spans="1:6" ht="22.5" customHeight="1" outlineLevel="1" x14ac:dyDescent="0.2">
      <c r="A3890" s="21">
        <v>297</v>
      </c>
      <c r="B3890" s="22" t="s">
        <v>1377</v>
      </c>
      <c r="C3890" s="23" t="s">
        <v>2469</v>
      </c>
      <c r="D3890" s="31">
        <v>1</v>
      </c>
      <c r="E3890" s="25">
        <v>744.19</v>
      </c>
      <c r="F3890" s="25">
        <v>6243.78</v>
      </c>
    </row>
    <row r="3891" spans="1:6" ht="11.4" outlineLevel="1" x14ac:dyDescent="0.2">
      <c r="A3891" s="443" t="s">
        <v>2470</v>
      </c>
      <c r="B3891" s="444"/>
      <c r="C3891" s="444"/>
      <c r="D3891" s="444"/>
      <c r="E3891" s="444"/>
      <c r="F3891" s="445"/>
    </row>
    <row r="3892" spans="1:6" ht="22.5" customHeight="1" outlineLevel="1" x14ac:dyDescent="0.2">
      <c r="A3892" s="21">
        <v>298</v>
      </c>
      <c r="B3892" s="22" t="s">
        <v>946</v>
      </c>
      <c r="C3892" s="23" t="s">
        <v>947</v>
      </c>
      <c r="D3892" s="24">
        <v>4.7E-2</v>
      </c>
      <c r="E3892" s="25">
        <v>768.92</v>
      </c>
      <c r="F3892" s="25">
        <v>1569.96</v>
      </c>
    </row>
    <row r="3893" spans="1:6" outlineLevel="1" x14ac:dyDescent="0.2">
      <c r="A3893" s="26"/>
      <c r="B3893" s="27"/>
      <c r="C3893" s="28" t="s">
        <v>2471</v>
      </c>
      <c r="D3893" s="28"/>
      <c r="E3893" s="28"/>
      <c r="F3893" s="29">
        <v>1586.73</v>
      </c>
    </row>
    <row r="3894" spans="1:6" outlineLevel="1" x14ac:dyDescent="0.2">
      <c r="A3894" s="26"/>
      <c r="B3894" s="27"/>
      <c r="C3894" s="28" t="s">
        <v>2472</v>
      </c>
      <c r="D3894" s="28"/>
      <c r="E3894" s="28"/>
      <c r="F3894" s="29">
        <v>902.26</v>
      </c>
    </row>
    <row r="3895" spans="1:6" outlineLevel="1" x14ac:dyDescent="0.2">
      <c r="A3895" s="26"/>
      <c r="B3895" s="27"/>
      <c r="C3895" s="28" t="s">
        <v>917</v>
      </c>
      <c r="D3895" s="28"/>
      <c r="E3895" s="28"/>
      <c r="F3895" s="29">
        <v>4058.95</v>
      </c>
    </row>
    <row r="3896" spans="1:6" ht="56.25" customHeight="1" outlineLevel="1" x14ac:dyDescent="0.2">
      <c r="A3896" s="21">
        <v>299</v>
      </c>
      <c r="B3896" s="22" t="s">
        <v>950</v>
      </c>
      <c r="C3896" s="23" t="s">
        <v>951</v>
      </c>
      <c r="D3896" s="24">
        <v>4.7E-2</v>
      </c>
      <c r="E3896" s="25">
        <v>6800</v>
      </c>
      <c r="F3896" s="25">
        <v>3224.76</v>
      </c>
    </row>
    <row r="3897" spans="1:6" ht="22.5" customHeight="1" outlineLevel="1" x14ac:dyDescent="0.2">
      <c r="A3897" s="21">
        <v>300</v>
      </c>
      <c r="B3897" s="22" t="s">
        <v>2473</v>
      </c>
      <c r="C3897" s="23" t="s">
        <v>2474</v>
      </c>
      <c r="D3897" s="31">
        <v>3</v>
      </c>
      <c r="E3897" s="25">
        <v>597.15</v>
      </c>
      <c r="F3897" s="25">
        <v>29825.81</v>
      </c>
    </row>
    <row r="3898" spans="1:6" outlineLevel="1" x14ac:dyDescent="0.2">
      <c r="A3898" s="26"/>
      <c r="B3898" s="27"/>
      <c r="C3898" s="28" t="s">
        <v>2475</v>
      </c>
      <c r="D3898" s="28"/>
      <c r="E3898" s="28"/>
      <c r="F3898" s="29">
        <v>19483.400000000001</v>
      </c>
    </row>
    <row r="3899" spans="1:6" outlineLevel="1" x14ac:dyDescent="0.2">
      <c r="A3899" s="26"/>
      <c r="B3899" s="27"/>
      <c r="C3899" s="28" t="s">
        <v>2476</v>
      </c>
      <c r="D3899" s="28"/>
      <c r="E3899" s="28"/>
      <c r="F3899" s="29">
        <v>11078.79</v>
      </c>
    </row>
    <row r="3900" spans="1:6" outlineLevel="1" x14ac:dyDescent="0.2">
      <c r="A3900" s="26"/>
      <c r="B3900" s="27"/>
      <c r="C3900" s="28" t="s">
        <v>917</v>
      </c>
      <c r="D3900" s="28"/>
      <c r="E3900" s="28"/>
      <c r="F3900" s="29">
        <v>60388</v>
      </c>
    </row>
    <row r="3901" spans="1:6" ht="33.75" customHeight="1" outlineLevel="1" x14ac:dyDescent="0.2">
      <c r="A3901" s="21">
        <v>301</v>
      </c>
      <c r="B3901" s="22" t="s">
        <v>2190</v>
      </c>
      <c r="C3901" s="23" t="s">
        <v>2191</v>
      </c>
      <c r="D3901" s="30">
        <v>3.06</v>
      </c>
      <c r="E3901" s="25">
        <v>745.24</v>
      </c>
      <c r="F3901" s="25">
        <v>16236.69</v>
      </c>
    </row>
    <row r="3902" spans="1:6" ht="11.4" outlineLevel="1" x14ac:dyDescent="0.2">
      <c r="A3902" s="443"/>
      <c r="B3902" s="444"/>
      <c r="C3902" s="444"/>
      <c r="D3902" s="444"/>
      <c r="E3902" s="444"/>
      <c r="F3902" s="445"/>
    </row>
    <row r="3903" spans="1:6" ht="12" customHeight="1" outlineLevel="1" x14ac:dyDescent="0.2">
      <c r="A3903" s="443" t="s">
        <v>2477</v>
      </c>
      <c r="B3903" s="444"/>
      <c r="C3903" s="444"/>
      <c r="D3903" s="444"/>
      <c r="E3903" s="444"/>
      <c r="F3903" s="445"/>
    </row>
    <row r="3904" spans="1:6" ht="22.5" customHeight="1" outlineLevel="1" x14ac:dyDescent="0.2">
      <c r="A3904" s="21">
        <v>302</v>
      </c>
      <c r="B3904" s="22" t="s">
        <v>1363</v>
      </c>
      <c r="C3904" s="23" t="s">
        <v>1364</v>
      </c>
      <c r="D3904" s="24">
        <v>1.4999999999999999E-2</v>
      </c>
      <c r="E3904" s="25">
        <v>4711.5</v>
      </c>
      <c r="F3904" s="25">
        <v>1503.15</v>
      </c>
    </row>
    <row r="3905" spans="1:6" outlineLevel="1" x14ac:dyDescent="0.2">
      <c r="A3905" s="26"/>
      <c r="B3905" s="27"/>
      <c r="C3905" s="28" t="s">
        <v>2549</v>
      </c>
      <c r="D3905" s="28"/>
      <c r="E3905" s="28"/>
      <c r="F3905" s="29">
        <v>1258.73</v>
      </c>
    </row>
    <row r="3906" spans="1:6" outlineLevel="1" x14ac:dyDescent="0.2">
      <c r="A3906" s="26"/>
      <c r="B3906" s="27"/>
      <c r="C3906" s="28" t="s">
        <v>2550</v>
      </c>
      <c r="D3906" s="28"/>
      <c r="E3906" s="28"/>
      <c r="F3906" s="29">
        <v>715.75</v>
      </c>
    </row>
    <row r="3907" spans="1:6" outlineLevel="1" x14ac:dyDescent="0.2">
      <c r="A3907" s="26"/>
      <c r="B3907" s="27"/>
      <c r="C3907" s="28" t="s">
        <v>917</v>
      </c>
      <c r="D3907" s="28"/>
      <c r="E3907" s="28"/>
      <c r="F3907" s="29">
        <v>3477.63</v>
      </c>
    </row>
    <row r="3908" spans="1:6" ht="22.5" customHeight="1" outlineLevel="1" x14ac:dyDescent="0.2">
      <c r="A3908" s="21">
        <v>303</v>
      </c>
      <c r="B3908" s="22" t="s">
        <v>1367</v>
      </c>
      <c r="C3908" s="23" t="s">
        <v>2185</v>
      </c>
      <c r="D3908" s="30">
        <v>1.53</v>
      </c>
      <c r="E3908" s="25">
        <v>560</v>
      </c>
      <c r="F3908" s="25">
        <v>6520.25</v>
      </c>
    </row>
    <row r="3909" spans="1:6" ht="22.5" customHeight="1" outlineLevel="1" x14ac:dyDescent="0.2">
      <c r="A3909" s="21">
        <v>304</v>
      </c>
      <c r="B3909" s="22" t="s">
        <v>2480</v>
      </c>
      <c r="C3909" s="23" t="s">
        <v>2481</v>
      </c>
      <c r="D3909" s="31">
        <v>12</v>
      </c>
      <c r="E3909" s="25">
        <v>609.37</v>
      </c>
      <c r="F3909" s="25">
        <v>124361.48</v>
      </c>
    </row>
    <row r="3910" spans="1:6" outlineLevel="1" x14ac:dyDescent="0.2">
      <c r="A3910" s="26"/>
      <c r="B3910" s="27"/>
      <c r="C3910" s="28" t="s">
        <v>2551</v>
      </c>
      <c r="D3910" s="28"/>
      <c r="E3910" s="28"/>
      <c r="F3910" s="29">
        <v>82713.72</v>
      </c>
    </row>
    <row r="3911" spans="1:6" outlineLevel="1" x14ac:dyDescent="0.2">
      <c r="A3911" s="26"/>
      <c r="B3911" s="27"/>
      <c r="C3911" s="28" t="s">
        <v>2552</v>
      </c>
      <c r="D3911" s="28"/>
      <c r="E3911" s="28"/>
      <c r="F3911" s="29">
        <v>47033.29</v>
      </c>
    </row>
    <row r="3912" spans="1:6" outlineLevel="1" x14ac:dyDescent="0.2">
      <c r="A3912" s="26"/>
      <c r="B3912" s="27"/>
      <c r="C3912" s="28" t="s">
        <v>917</v>
      </c>
      <c r="D3912" s="28"/>
      <c r="E3912" s="28"/>
      <c r="F3912" s="29">
        <v>254108.49</v>
      </c>
    </row>
    <row r="3913" spans="1:6" ht="33.75" customHeight="1" outlineLevel="1" x14ac:dyDescent="0.2">
      <c r="A3913" s="21">
        <v>305</v>
      </c>
      <c r="B3913" s="22" t="s">
        <v>2190</v>
      </c>
      <c r="C3913" s="23" t="s">
        <v>2191</v>
      </c>
      <c r="D3913" s="30">
        <v>12.18</v>
      </c>
      <c r="E3913" s="25">
        <v>745.24</v>
      </c>
      <c r="F3913" s="25">
        <v>64628.41</v>
      </c>
    </row>
    <row r="3914" spans="1:6" ht="33.75" customHeight="1" outlineLevel="1" x14ac:dyDescent="0.2">
      <c r="A3914" s="21">
        <v>306</v>
      </c>
      <c r="B3914" s="22" t="s">
        <v>2484</v>
      </c>
      <c r="C3914" s="23" t="s">
        <v>2485</v>
      </c>
      <c r="D3914" s="24">
        <v>4.8000000000000001E-2</v>
      </c>
      <c r="E3914" s="25">
        <v>5520</v>
      </c>
      <c r="F3914" s="25">
        <v>2813.88</v>
      </c>
    </row>
    <row r="3915" spans="1:6" ht="33.75" customHeight="1" outlineLevel="1" x14ac:dyDescent="0.2">
      <c r="A3915" s="21">
        <v>307</v>
      </c>
      <c r="B3915" s="22" t="s">
        <v>2192</v>
      </c>
      <c r="C3915" s="23" t="s">
        <v>2193</v>
      </c>
      <c r="D3915" s="24">
        <v>0.51900000000000002</v>
      </c>
      <c r="E3915" s="25">
        <v>5584.58</v>
      </c>
      <c r="F3915" s="25">
        <v>27186.959999999999</v>
      </c>
    </row>
    <row r="3916" spans="1:6" ht="33.75" customHeight="1" outlineLevel="1" x14ac:dyDescent="0.2">
      <c r="A3916" s="21">
        <v>308</v>
      </c>
      <c r="B3916" s="22" t="s">
        <v>2192</v>
      </c>
      <c r="C3916" s="23" t="s">
        <v>2193</v>
      </c>
      <c r="D3916" s="24">
        <v>0.501</v>
      </c>
      <c r="E3916" s="25">
        <v>5584.58</v>
      </c>
      <c r="F3916" s="25">
        <v>26244.06</v>
      </c>
    </row>
    <row r="3917" spans="1:6" ht="22.5" customHeight="1" outlineLevel="1" x14ac:dyDescent="0.2">
      <c r="A3917" s="21">
        <v>309</v>
      </c>
      <c r="B3917" s="22" t="s">
        <v>1213</v>
      </c>
      <c r="C3917" s="23" t="s">
        <v>1214</v>
      </c>
      <c r="D3917" s="24">
        <v>2.5000000000000001E-2</v>
      </c>
      <c r="E3917" s="25">
        <v>6780</v>
      </c>
      <c r="F3917" s="25">
        <v>1525.5</v>
      </c>
    </row>
    <row r="3918" spans="1:6" ht="22.5" customHeight="1" outlineLevel="1" x14ac:dyDescent="0.2">
      <c r="A3918" s="21">
        <v>310</v>
      </c>
      <c r="B3918" s="22" t="s">
        <v>946</v>
      </c>
      <c r="C3918" s="23" t="s">
        <v>947</v>
      </c>
      <c r="D3918" s="24">
        <v>0.124</v>
      </c>
      <c r="E3918" s="25">
        <v>768.92</v>
      </c>
      <c r="F3918" s="25">
        <v>4142.01</v>
      </c>
    </row>
    <row r="3919" spans="1:6" outlineLevel="1" x14ac:dyDescent="0.2">
      <c r="A3919" s="26"/>
      <c r="B3919" s="27"/>
      <c r="C3919" s="28" t="s">
        <v>2553</v>
      </c>
      <c r="D3919" s="28"/>
      <c r="E3919" s="28"/>
      <c r="F3919" s="29">
        <v>4186.25</v>
      </c>
    </row>
    <row r="3920" spans="1:6" outlineLevel="1" x14ac:dyDescent="0.2">
      <c r="A3920" s="26"/>
      <c r="B3920" s="27"/>
      <c r="C3920" s="28" t="s">
        <v>2554</v>
      </c>
      <c r="D3920" s="28"/>
      <c r="E3920" s="28"/>
      <c r="F3920" s="29">
        <v>2380.42</v>
      </c>
    </row>
    <row r="3921" spans="1:6" outlineLevel="1" x14ac:dyDescent="0.2">
      <c r="A3921" s="26"/>
      <c r="B3921" s="27"/>
      <c r="C3921" s="28" t="s">
        <v>917</v>
      </c>
      <c r="D3921" s="28"/>
      <c r="E3921" s="28"/>
      <c r="F3921" s="29">
        <v>10708.68</v>
      </c>
    </row>
    <row r="3922" spans="1:6" ht="56.25" customHeight="1" outlineLevel="1" x14ac:dyDescent="0.2">
      <c r="A3922" s="21">
        <v>311</v>
      </c>
      <c r="B3922" s="22" t="s">
        <v>950</v>
      </c>
      <c r="C3922" s="23" t="s">
        <v>951</v>
      </c>
      <c r="D3922" s="24">
        <v>0.124</v>
      </c>
      <c r="E3922" s="25">
        <v>6800</v>
      </c>
      <c r="F3922" s="25">
        <v>8507.89</v>
      </c>
    </row>
    <row r="3923" spans="1:6" ht="33.75" customHeight="1" outlineLevel="1" x14ac:dyDescent="0.2">
      <c r="A3923" s="21">
        <v>312</v>
      </c>
      <c r="B3923" s="22" t="s">
        <v>1077</v>
      </c>
      <c r="C3923" s="23" t="s">
        <v>1270</v>
      </c>
      <c r="D3923" s="24">
        <v>4.2999999999999997E-2</v>
      </c>
      <c r="E3923" s="25">
        <v>1027.6500000000001</v>
      </c>
      <c r="F3923" s="25">
        <v>904.91</v>
      </c>
    </row>
    <row r="3924" spans="1:6" outlineLevel="1" x14ac:dyDescent="0.2">
      <c r="A3924" s="26"/>
      <c r="B3924" s="27"/>
      <c r="C3924" s="28" t="s">
        <v>2555</v>
      </c>
      <c r="D3924" s="28"/>
      <c r="E3924" s="28"/>
      <c r="F3924" s="29">
        <v>513.57000000000005</v>
      </c>
    </row>
    <row r="3925" spans="1:6" outlineLevel="1" x14ac:dyDescent="0.2">
      <c r="A3925" s="26"/>
      <c r="B3925" s="27"/>
      <c r="C3925" s="28" t="s">
        <v>2556</v>
      </c>
      <c r="D3925" s="28"/>
      <c r="E3925" s="28"/>
      <c r="F3925" s="29">
        <v>342.38</v>
      </c>
    </row>
    <row r="3926" spans="1:6" outlineLevel="1" x14ac:dyDescent="0.2">
      <c r="A3926" s="26"/>
      <c r="B3926" s="27"/>
      <c r="C3926" s="28" t="s">
        <v>917</v>
      </c>
      <c r="D3926" s="28"/>
      <c r="E3926" s="28"/>
      <c r="F3926" s="29">
        <v>1760.86</v>
      </c>
    </row>
    <row r="3927" spans="1:6" ht="33.75" customHeight="1" outlineLevel="1" x14ac:dyDescent="0.2">
      <c r="A3927" s="21">
        <v>313</v>
      </c>
      <c r="B3927" s="22" t="s">
        <v>2490</v>
      </c>
      <c r="C3927" s="23" t="s">
        <v>2491</v>
      </c>
      <c r="D3927" s="24">
        <v>4.4999999999999998E-2</v>
      </c>
      <c r="E3927" s="25">
        <v>8060</v>
      </c>
      <c r="F3927" s="25">
        <v>4167.42</v>
      </c>
    </row>
    <row r="3928" spans="1:6" ht="33.75" customHeight="1" outlineLevel="1" x14ac:dyDescent="0.2">
      <c r="A3928" s="21">
        <v>314</v>
      </c>
      <c r="B3928" s="22" t="s">
        <v>2212</v>
      </c>
      <c r="C3928" s="23" t="s">
        <v>2213</v>
      </c>
      <c r="D3928" s="30">
        <v>0.15</v>
      </c>
      <c r="E3928" s="25">
        <v>933.28</v>
      </c>
      <c r="F3928" s="25">
        <v>2158.17</v>
      </c>
    </row>
    <row r="3929" spans="1:6" outlineLevel="1" x14ac:dyDescent="0.2">
      <c r="A3929" s="26"/>
      <c r="B3929" s="27"/>
      <c r="C3929" s="28" t="s">
        <v>2557</v>
      </c>
      <c r="D3929" s="28"/>
      <c r="E3929" s="28"/>
      <c r="F3929" s="29">
        <v>607.88</v>
      </c>
    </row>
    <row r="3930" spans="1:6" outlineLevel="1" x14ac:dyDescent="0.2">
      <c r="A3930" s="26"/>
      <c r="B3930" s="27"/>
      <c r="C3930" s="28" t="s">
        <v>2558</v>
      </c>
      <c r="D3930" s="28"/>
      <c r="E3930" s="28"/>
      <c r="F3930" s="29">
        <v>403.41</v>
      </c>
    </row>
    <row r="3931" spans="1:6" outlineLevel="1" x14ac:dyDescent="0.2">
      <c r="A3931" s="26"/>
      <c r="B3931" s="27"/>
      <c r="C3931" s="28" t="s">
        <v>917</v>
      </c>
      <c r="D3931" s="28"/>
      <c r="E3931" s="28"/>
      <c r="F3931" s="29">
        <v>3169.46</v>
      </c>
    </row>
    <row r="3932" spans="1:6" ht="22.5" customHeight="1" outlineLevel="1" x14ac:dyDescent="0.2">
      <c r="A3932" s="21">
        <v>315</v>
      </c>
      <c r="B3932" s="22" t="s">
        <v>1583</v>
      </c>
      <c r="C3932" s="23" t="s">
        <v>1584</v>
      </c>
      <c r="D3932" s="24">
        <v>-5.1980000000000004</v>
      </c>
      <c r="E3932" s="25">
        <v>17.82</v>
      </c>
      <c r="F3932" s="25">
        <v>-1449.63</v>
      </c>
    </row>
    <row r="3933" spans="1:6" ht="22.5" customHeight="1" outlineLevel="1" x14ac:dyDescent="0.2">
      <c r="A3933" s="21">
        <v>316</v>
      </c>
      <c r="B3933" s="22" t="s">
        <v>1377</v>
      </c>
      <c r="C3933" s="23" t="s">
        <v>2445</v>
      </c>
      <c r="D3933" s="31">
        <v>15</v>
      </c>
      <c r="E3933" s="25">
        <v>95.25</v>
      </c>
      <c r="F3933" s="25">
        <v>11987.32</v>
      </c>
    </row>
    <row r="3934" spans="1:6" ht="33.75" customHeight="1" outlineLevel="1" x14ac:dyDescent="0.2">
      <c r="A3934" s="21">
        <v>317</v>
      </c>
      <c r="B3934" s="22" t="s">
        <v>2268</v>
      </c>
      <c r="C3934" s="23" t="s">
        <v>2269</v>
      </c>
      <c r="D3934" s="43">
        <v>1.8443999999999999E-2</v>
      </c>
      <c r="E3934" s="25">
        <v>6149.21</v>
      </c>
      <c r="F3934" s="25">
        <v>5028.24</v>
      </c>
    </row>
    <row r="3935" spans="1:6" outlineLevel="1" x14ac:dyDescent="0.2">
      <c r="A3935" s="26"/>
      <c r="B3935" s="27"/>
      <c r="C3935" s="28" t="s">
        <v>2559</v>
      </c>
      <c r="D3935" s="28"/>
      <c r="E3935" s="28"/>
      <c r="F3935" s="29">
        <v>4655.6000000000004</v>
      </c>
    </row>
    <row r="3936" spans="1:6" outlineLevel="1" x14ac:dyDescent="0.2">
      <c r="A3936" s="26"/>
      <c r="B3936" s="27"/>
      <c r="C3936" s="28" t="s">
        <v>2560</v>
      </c>
      <c r="D3936" s="28"/>
      <c r="E3936" s="28"/>
      <c r="F3936" s="29">
        <v>3103.73</v>
      </c>
    </row>
    <row r="3937" spans="1:6" outlineLevel="1" x14ac:dyDescent="0.2">
      <c r="A3937" s="26"/>
      <c r="B3937" s="27"/>
      <c r="C3937" s="28" t="s">
        <v>917</v>
      </c>
      <c r="D3937" s="28"/>
      <c r="E3937" s="28"/>
      <c r="F3937" s="29">
        <v>12787.57</v>
      </c>
    </row>
    <row r="3938" spans="1:6" ht="33.75" customHeight="1" outlineLevel="1" x14ac:dyDescent="0.2">
      <c r="A3938" s="21">
        <v>318</v>
      </c>
      <c r="B3938" s="22" t="s">
        <v>2272</v>
      </c>
      <c r="C3938" s="23" t="s">
        <v>2561</v>
      </c>
      <c r="D3938" s="35">
        <v>0.54425999999999997</v>
      </c>
      <c r="E3938" s="25">
        <v>10154.75</v>
      </c>
      <c r="F3938" s="25">
        <v>42777.62</v>
      </c>
    </row>
    <row r="3939" spans="1:6" ht="33.75" customHeight="1" outlineLevel="1" x14ac:dyDescent="0.2">
      <c r="A3939" s="21">
        <v>319</v>
      </c>
      <c r="B3939" s="22" t="s">
        <v>1767</v>
      </c>
      <c r="C3939" s="23" t="s">
        <v>1768</v>
      </c>
      <c r="D3939" s="24">
        <v>0.114</v>
      </c>
      <c r="E3939" s="25">
        <v>243.91</v>
      </c>
      <c r="F3939" s="25">
        <v>784.4</v>
      </c>
    </row>
    <row r="3940" spans="1:6" outlineLevel="1" x14ac:dyDescent="0.2">
      <c r="A3940" s="26"/>
      <c r="B3940" s="27"/>
      <c r="C3940" s="28" t="s">
        <v>2562</v>
      </c>
      <c r="D3940" s="28"/>
      <c r="E3940" s="28"/>
      <c r="F3940" s="29">
        <v>379.68</v>
      </c>
    </row>
    <row r="3941" spans="1:6" outlineLevel="1" x14ac:dyDescent="0.2">
      <c r="A3941" s="26"/>
      <c r="B3941" s="27"/>
      <c r="C3941" s="28" t="s">
        <v>2563</v>
      </c>
      <c r="D3941" s="28"/>
      <c r="E3941" s="28"/>
      <c r="F3941" s="29">
        <v>205.99</v>
      </c>
    </row>
    <row r="3942" spans="1:6" outlineLevel="1" x14ac:dyDescent="0.2">
      <c r="A3942" s="26"/>
      <c r="B3942" s="27"/>
      <c r="C3942" s="28" t="s">
        <v>917</v>
      </c>
      <c r="D3942" s="28"/>
      <c r="E3942" s="28"/>
      <c r="F3942" s="29">
        <v>1370.07</v>
      </c>
    </row>
    <row r="3943" spans="1:6" ht="33.75" customHeight="1" outlineLevel="1" x14ac:dyDescent="0.2">
      <c r="A3943" s="21">
        <v>320</v>
      </c>
      <c r="B3943" s="22" t="s">
        <v>1053</v>
      </c>
      <c r="C3943" s="23" t="s">
        <v>2276</v>
      </c>
      <c r="D3943" s="24">
        <v>0.114</v>
      </c>
      <c r="E3943" s="25">
        <v>347.67</v>
      </c>
      <c r="F3943" s="25">
        <v>679.12</v>
      </c>
    </row>
    <row r="3944" spans="1:6" outlineLevel="1" x14ac:dyDescent="0.2">
      <c r="A3944" s="26"/>
      <c r="B3944" s="27"/>
      <c r="C3944" s="28" t="s">
        <v>2564</v>
      </c>
      <c r="D3944" s="28"/>
      <c r="E3944" s="28"/>
      <c r="F3944" s="29">
        <v>264.72000000000003</v>
      </c>
    </row>
    <row r="3945" spans="1:6" outlineLevel="1" x14ac:dyDescent="0.2">
      <c r="A3945" s="26"/>
      <c r="B3945" s="27"/>
      <c r="C3945" s="28" t="s">
        <v>2565</v>
      </c>
      <c r="D3945" s="28"/>
      <c r="E3945" s="28"/>
      <c r="F3945" s="29">
        <v>143.63</v>
      </c>
    </row>
    <row r="3946" spans="1:6" outlineLevel="1" x14ac:dyDescent="0.2">
      <c r="A3946" s="26"/>
      <c r="B3946" s="27"/>
      <c r="C3946" s="28" t="s">
        <v>917</v>
      </c>
      <c r="D3946" s="28"/>
      <c r="E3946" s="28"/>
      <c r="F3946" s="29">
        <v>1087.47</v>
      </c>
    </row>
    <row r="3947" spans="1:6" ht="22.5" customHeight="1" outlineLevel="1" x14ac:dyDescent="0.2">
      <c r="A3947" s="21">
        <v>321</v>
      </c>
      <c r="B3947" s="22" t="s">
        <v>2186</v>
      </c>
      <c r="C3947" s="23" t="s">
        <v>2187</v>
      </c>
      <c r="D3947" s="24">
        <v>3.0000000000000001E-3</v>
      </c>
      <c r="E3947" s="25">
        <v>6373.37</v>
      </c>
      <c r="F3947" s="25">
        <v>444.77</v>
      </c>
    </row>
    <row r="3948" spans="1:6" outlineLevel="1" x14ac:dyDescent="0.2">
      <c r="A3948" s="26"/>
      <c r="B3948" s="27"/>
      <c r="C3948" s="28" t="s">
        <v>2566</v>
      </c>
      <c r="D3948" s="28"/>
      <c r="E3948" s="28"/>
      <c r="F3948" s="29">
        <v>370.79</v>
      </c>
    </row>
    <row r="3949" spans="1:6" outlineLevel="1" x14ac:dyDescent="0.2">
      <c r="A3949" s="26"/>
      <c r="B3949" s="27"/>
      <c r="C3949" s="28" t="s">
        <v>2567</v>
      </c>
      <c r="D3949" s="28"/>
      <c r="E3949" s="28"/>
      <c r="F3949" s="29">
        <v>210.84</v>
      </c>
    </row>
    <row r="3950" spans="1:6" outlineLevel="1" x14ac:dyDescent="0.2">
      <c r="A3950" s="26"/>
      <c r="B3950" s="27"/>
      <c r="C3950" s="28" t="s">
        <v>917</v>
      </c>
      <c r="D3950" s="28"/>
      <c r="E3950" s="28"/>
      <c r="F3950" s="29">
        <v>1026.4000000000001</v>
      </c>
    </row>
    <row r="3951" spans="1:6" ht="22.5" customHeight="1" outlineLevel="1" x14ac:dyDescent="0.2">
      <c r="A3951" s="21">
        <v>322</v>
      </c>
      <c r="B3951" s="22" t="s">
        <v>942</v>
      </c>
      <c r="C3951" s="23" t="s">
        <v>1052</v>
      </c>
      <c r="D3951" s="33">
        <v>0.30449999999999999</v>
      </c>
      <c r="E3951" s="25">
        <v>665</v>
      </c>
      <c r="F3951" s="25">
        <v>1439.72</v>
      </c>
    </row>
    <row r="3952" spans="1:6" ht="33.75" customHeight="1" outlineLevel="1" x14ac:dyDescent="0.2">
      <c r="A3952" s="21">
        <v>323</v>
      </c>
      <c r="B3952" s="22" t="s">
        <v>2192</v>
      </c>
      <c r="C3952" s="23" t="s">
        <v>2193</v>
      </c>
      <c r="D3952" s="24">
        <v>9.4E-2</v>
      </c>
      <c r="E3952" s="25">
        <v>5584.58</v>
      </c>
      <c r="F3952" s="25">
        <v>4924.04</v>
      </c>
    </row>
    <row r="3953" spans="1:6" ht="22.5" customHeight="1" outlineLevel="1" x14ac:dyDescent="0.2">
      <c r="A3953" s="21">
        <v>324</v>
      </c>
      <c r="B3953" s="22" t="s">
        <v>2334</v>
      </c>
      <c r="C3953" s="23" t="s">
        <v>2335</v>
      </c>
      <c r="D3953" s="24">
        <v>0.14699999999999999</v>
      </c>
      <c r="E3953" s="25">
        <v>2521.25</v>
      </c>
      <c r="F3953" s="25">
        <v>16556</v>
      </c>
    </row>
    <row r="3954" spans="1:6" outlineLevel="1" x14ac:dyDescent="0.2">
      <c r="A3954" s="26"/>
      <c r="B3954" s="27"/>
      <c r="C3954" s="28" t="s">
        <v>2568</v>
      </c>
      <c r="D3954" s="28"/>
      <c r="E3954" s="28"/>
      <c r="F3954" s="29">
        <v>16841.36</v>
      </c>
    </row>
    <row r="3955" spans="1:6" outlineLevel="1" x14ac:dyDescent="0.2">
      <c r="A3955" s="26"/>
      <c r="B3955" s="27"/>
      <c r="C3955" s="28" t="s">
        <v>2569</v>
      </c>
      <c r="D3955" s="28"/>
      <c r="E3955" s="28"/>
      <c r="F3955" s="29">
        <v>9576.4599999999991</v>
      </c>
    </row>
    <row r="3956" spans="1:6" outlineLevel="1" x14ac:dyDescent="0.2">
      <c r="A3956" s="26"/>
      <c r="B3956" s="27"/>
      <c r="C3956" s="28" t="s">
        <v>917</v>
      </c>
      <c r="D3956" s="28"/>
      <c r="E3956" s="28"/>
      <c r="F3956" s="29">
        <v>42973.82</v>
      </c>
    </row>
    <row r="3957" spans="1:6" ht="22.5" customHeight="1" outlineLevel="1" x14ac:dyDescent="0.2">
      <c r="A3957" s="21">
        <v>325</v>
      </c>
      <c r="B3957" s="22" t="s">
        <v>2338</v>
      </c>
      <c r="C3957" s="23" t="s">
        <v>2339</v>
      </c>
      <c r="D3957" s="24">
        <v>0.14699999999999999</v>
      </c>
      <c r="E3957" s="25">
        <v>11684</v>
      </c>
      <c r="F3957" s="25">
        <v>9154.5300000000007</v>
      </c>
    </row>
    <row r="3958" spans="1:6" ht="22.5" customHeight="1" outlineLevel="1" x14ac:dyDescent="0.2">
      <c r="A3958" s="21">
        <v>326</v>
      </c>
      <c r="B3958" s="22" t="s">
        <v>1215</v>
      </c>
      <c r="C3958" s="23" t="s">
        <v>1216</v>
      </c>
      <c r="D3958" s="33">
        <v>0.1356</v>
      </c>
      <c r="E3958" s="25">
        <v>1275.18</v>
      </c>
      <c r="F3958" s="25">
        <v>4671.01</v>
      </c>
    </row>
    <row r="3959" spans="1:6" outlineLevel="1" x14ac:dyDescent="0.2">
      <c r="A3959" s="26"/>
      <c r="B3959" s="27"/>
      <c r="C3959" s="28" t="s">
        <v>2570</v>
      </c>
      <c r="D3959" s="28"/>
      <c r="E3959" s="28"/>
      <c r="F3959" s="29">
        <v>4011.97</v>
      </c>
    </row>
    <row r="3960" spans="1:6" outlineLevel="1" x14ac:dyDescent="0.2">
      <c r="A3960" s="26"/>
      <c r="B3960" s="27"/>
      <c r="C3960" s="28" t="s">
        <v>2571</v>
      </c>
      <c r="D3960" s="28"/>
      <c r="E3960" s="28"/>
      <c r="F3960" s="29">
        <v>2281.31</v>
      </c>
    </row>
    <row r="3961" spans="1:6" outlineLevel="1" x14ac:dyDescent="0.2">
      <c r="A3961" s="26"/>
      <c r="B3961" s="27"/>
      <c r="C3961" s="28" t="s">
        <v>917</v>
      </c>
      <c r="D3961" s="28"/>
      <c r="E3961" s="28"/>
      <c r="F3961" s="29">
        <v>10964.29</v>
      </c>
    </row>
    <row r="3962" spans="1:6" ht="33.75" customHeight="1" outlineLevel="1" x14ac:dyDescent="0.2">
      <c r="A3962" s="21">
        <v>327</v>
      </c>
      <c r="B3962" s="22" t="s">
        <v>2342</v>
      </c>
      <c r="C3962" s="23" t="s">
        <v>2343</v>
      </c>
      <c r="D3962" s="33">
        <v>0.1356</v>
      </c>
      <c r="E3962" s="25">
        <v>12319.52</v>
      </c>
      <c r="F3962" s="25">
        <v>15819.89</v>
      </c>
    </row>
    <row r="3963" spans="1:6" ht="33.75" customHeight="1" outlineLevel="1" x14ac:dyDescent="0.2">
      <c r="A3963" s="21">
        <v>328</v>
      </c>
      <c r="B3963" s="22" t="s">
        <v>2239</v>
      </c>
      <c r="C3963" s="23" t="s">
        <v>2240</v>
      </c>
      <c r="D3963" s="30">
        <v>0.51</v>
      </c>
      <c r="E3963" s="25">
        <v>448.43</v>
      </c>
      <c r="F3963" s="25">
        <v>7501.1</v>
      </c>
    </row>
    <row r="3964" spans="1:6" outlineLevel="1" x14ac:dyDescent="0.2">
      <c r="A3964" s="26"/>
      <c r="B3964" s="27"/>
      <c r="C3964" s="28" t="s">
        <v>2572</v>
      </c>
      <c r="D3964" s="28"/>
      <c r="E3964" s="28"/>
      <c r="F3964" s="29">
        <v>7144.75</v>
      </c>
    </row>
    <row r="3965" spans="1:6" outlineLevel="1" x14ac:dyDescent="0.2">
      <c r="A3965" s="26"/>
      <c r="B3965" s="27"/>
      <c r="C3965" s="28" t="s">
        <v>2573</v>
      </c>
      <c r="D3965" s="28"/>
      <c r="E3965" s="28"/>
      <c r="F3965" s="29">
        <v>4481.71</v>
      </c>
    </row>
    <row r="3966" spans="1:6" outlineLevel="1" x14ac:dyDescent="0.2">
      <c r="A3966" s="26"/>
      <c r="B3966" s="27"/>
      <c r="C3966" s="28" t="s">
        <v>917</v>
      </c>
      <c r="D3966" s="28"/>
      <c r="E3966" s="28"/>
      <c r="F3966" s="29">
        <v>19127.560000000001</v>
      </c>
    </row>
    <row r="3967" spans="1:6" ht="22.5" customHeight="1" outlineLevel="1" x14ac:dyDescent="0.2">
      <c r="A3967" s="21">
        <v>329</v>
      </c>
      <c r="B3967" s="22" t="s">
        <v>2243</v>
      </c>
      <c r="C3967" s="23" t="s">
        <v>2244</v>
      </c>
      <c r="D3967" s="30">
        <v>-1.19</v>
      </c>
      <c r="E3967" s="25">
        <v>45</v>
      </c>
      <c r="F3967" s="25">
        <v>-218.48</v>
      </c>
    </row>
    <row r="3968" spans="1:6" outlineLevel="1" x14ac:dyDescent="0.2">
      <c r="A3968" s="26"/>
      <c r="B3968" s="27"/>
      <c r="C3968" s="28" t="s">
        <v>2245</v>
      </c>
      <c r="D3968" s="28"/>
      <c r="E3968" s="28"/>
      <c r="F3968" s="29"/>
    </row>
    <row r="3969" spans="1:6" outlineLevel="1" x14ac:dyDescent="0.2">
      <c r="A3969" s="26"/>
      <c r="B3969" s="27"/>
      <c r="C3969" s="28" t="s">
        <v>2246</v>
      </c>
      <c r="D3969" s="28"/>
      <c r="E3969" s="28"/>
      <c r="F3969" s="29"/>
    </row>
    <row r="3970" spans="1:6" outlineLevel="1" x14ac:dyDescent="0.2">
      <c r="A3970" s="26"/>
      <c r="B3970" s="27"/>
      <c r="C3970" s="28" t="s">
        <v>917</v>
      </c>
      <c r="D3970" s="28"/>
      <c r="E3970" s="28"/>
      <c r="F3970" s="29">
        <v>-218.48</v>
      </c>
    </row>
    <row r="3971" spans="1:6" ht="22.5" customHeight="1" outlineLevel="1" x14ac:dyDescent="0.2">
      <c r="A3971" s="21">
        <v>330</v>
      </c>
      <c r="B3971" s="22" t="s">
        <v>2247</v>
      </c>
      <c r="C3971" s="23" t="s">
        <v>2248</v>
      </c>
      <c r="D3971" s="33">
        <v>-1.1934</v>
      </c>
      <c r="E3971" s="25">
        <v>13.12</v>
      </c>
      <c r="F3971" s="25">
        <v>-708.08</v>
      </c>
    </row>
    <row r="3972" spans="1:6" outlineLevel="1" x14ac:dyDescent="0.2">
      <c r="A3972" s="26"/>
      <c r="B3972" s="27"/>
      <c r="C3972" s="28" t="s">
        <v>2574</v>
      </c>
      <c r="D3972" s="28"/>
      <c r="E3972" s="28"/>
      <c r="F3972" s="29">
        <v>-778.89</v>
      </c>
    </row>
    <row r="3973" spans="1:6" outlineLevel="1" x14ac:dyDescent="0.2">
      <c r="A3973" s="26"/>
      <c r="B3973" s="27"/>
      <c r="C3973" s="28" t="s">
        <v>2575</v>
      </c>
      <c r="D3973" s="28"/>
      <c r="E3973" s="28"/>
      <c r="F3973" s="29">
        <v>-488.58</v>
      </c>
    </row>
    <row r="3974" spans="1:6" outlineLevel="1" x14ac:dyDescent="0.2">
      <c r="A3974" s="26"/>
      <c r="B3974" s="27"/>
      <c r="C3974" s="28" t="s">
        <v>917</v>
      </c>
      <c r="D3974" s="28"/>
      <c r="E3974" s="28"/>
      <c r="F3974" s="29">
        <v>-1975.55</v>
      </c>
    </row>
    <row r="3975" spans="1:6" ht="33.75" customHeight="1" outlineLevel="1" x14ac:dyDescent="0.2">
      <c r="A3975" s="21">
        <v>331</v>
      </c>
      <c r="B3975" s="22" t="s">
        <v>2251</v>
      </c>
      <c r="C3975" s="23" t="s">
        <v>2252</v>
      </c>
      <c r="D3975" s="24">
        <v>1.2999999999999999E-2</v>
      </c>
      <c r="E3975" s="25">
        <v>11885.47</v>
      </c>
      <c r="F3975" s="25">
        <v>2549.4299999999998</v>
      </c>
    </row>
    <row r="3976" spans="1:6" ht="78.75" customHeight="1" outlineLevel="1" x14ac:dyDescent="0.2">
      <c r="A3976" s="21">
        <v>332</v>
      </c>
      <c r="B3976" s="22" t="s">
        <v>2253</v>
      </c>
      <c r="C3976" s="23" t="s">
        <v>1146</v>
      </c>
      <c r="D3976" s="31">
        <v>153</v>
      </c>
      <c r="E3976" s="25">
        <v>13.91</v>
      </c>
      <c r="F3976" s="25">
        <v>57653.75</v>
      </c>
    </row>
    <row r="3977" spans="1:6" ht="11.25" customHeight="1" outlineLevel="1" x14ac:dyDescent="0.2">
      <c r="A3977" s="435" t="s">
        <v>1007</v>
      </c>
      <c r="B3977" s="436"/>
      <c r="C3977" s="436"/>
      <c r="D3977" s="436"/>
      <c r="E3977" s="437"/>
      <c r="F3977" s="36">
        <v>4839758.82</v>
      </c>
    </row>
    <row r="3978" spans="1:6" outlineLevel="1" x14ac:dyDescent="0.2">
      <c r="A3978" s="435" t="s">
        <v>1008</v>
      </c>
      <c r="B3978" s="436"/>
      <c r="C3978" s="436"/>
      <c r="D3978" s="436"/>
      <c r="E3978" s="437"/>
      <c r="F3978" s="36">
        <v>997640.54</v>
      </c>
    </row>
    <row r="3979" spans="1:6" outlineLevel="1" x14ac:dyDescent="0.2">
      <c r="A3979" s="435" t="s">
        <v>1009</v>
      </c>
      <c r="B3979" s="436"/>
      <c r="C3979" s="436"/>
      <c r="D3979" s="436"/>
      <c r="E3979" s="437"/>
      <c r="F3979" s="36">
        <v>518821.79</v>
      </c>
    </row>
    <row r="3980" spans="1:6" ht="11.25" customHeight="1" outlineLevel="1" x14ac:dyDescent="0.2">
      <c r="A3980" s="435" t="s">
        <v>2576</v>
      </c>
      <c r="B3980" s="436"/>
      <c r="C3980" s="436"/>
      <c r="D3980" s="436"/>
      <c r="E3980" s="437"/>
      <c r="F3980" s="36">
        <v>6356221.1500000004</v>
      </c>
    </row>
    <row r="3981" spans="1:6" ht="12.75" customHeight="1" outlineLevel="1" x14ac:dyDescent="0.2">
      <c r="A3981" s="432" t="s">
        <v>2577</v>
      </c>
      <c r="B3981" s="433"/>
      <c r="C3981" s="433"/>
      <c r="D3981" s="433"/>
      <c r="E3981" s="433"/>
      <c r="F3981" s="434"/>
    </row>
    <row r="3982" spans="1:6" ht="11.4" outlineLevel="1" x14ac:dyDescent="0.2">
      <c r="A3982" s="443" t="s">
        <v>2428</v>
      </c>
      <c r="B3982" s="444"/>
      <c r="C3982" s="444"/>
      <c r="D3982" s="444"/>
      <c r="E3982" s="444"/>
      <c r="F3982" s="445"/>
    </row>
    <row r="3983" spans="1:6" ht="22.5" customHeight="1" outlineLevel="1" x14ac:dyDescent="0.2">
      <c r="A3983" s="21">
        <v>333</v>
      </c>
      <c r="B3983" s="22" t="s">
        <v>1363</v>
      </c>
      <c r="C3983" s="23" t="s">
        <v>1364</v>
      </c>
      <c r="D3983" s="24">
        <v>0.187</v>
      </c>
      <c r="E3983" s="25">
        <v>4711.5</v>
      </c>
      <c r="F3983" s="25">
        <v>18739.2</v>
      </c>
    </row>
    <row r="3984" spans="1:6" outlineLevel="1" x14ac:dyDescent="0.2">
      <c r="A3984" s="26"/>
      <c r="B3984" s="27"/>
      <c r="C3984" s="28" t="s">
        <v>2429</v>
      </c>
      <c r="D3984" s="28"/>
      <c r="E3984" s="28"/>
      <c r="F3984" s="29">
        <v>15692.14</v>
      </c>
    </row>
    <row r="3985" spans="1:6" outlineLevel="1" x14ac:dyDescent="0.2">
      <c r="A3985" s="26"/>
      <c r="B3985" s="27"/>
      <c r="C3985" s="28" t="s">
        <v>2430</v>
      </c>
      <c r="D3985" s="28"/>
      <c r="E3985" s="28"/>
      <c r="F3985" s="29">
        <v>8922.98</v>
      </c>
    </row>
    <row r="3986" spans="1:6" outlineLevel="1" x14ac:dyDescent="0.2">
      <c r="A3986" s="26"/>
      <c r="B3986" s="27"/>
      <c r="C3986" s="28" t="s">
        <v>917</v>
      </c>
      <c r="D3986" s="28"/>
      <c r="E3986" s="28"/>
      <c r="F3986" s="29">
        <v>43354.32</v>
      </c>
    </row>
    <row r="3987" spans="1:6" ht="22.5" customHeight="1" outlineLevel="1" x14ac:dyDescent="0.2">
      <c r="A3987" s="21">
        <v>334</v>
      </c>
      <c r="B3987" s="22" t="s">
        <v>1367</v>
      </c>
      <c r="C3987" s="23" t="s">
        <v>2185</v>
      </c>
      <c r="D3987" s="30">
        <v>19.07</v>
      </c>
      <c r="E3987" s="25">
        <v>560</v>
      </c>
      <c r="F3987" s="25">
        <v>81268.710000000006</v>
      </c>
    </row>
    <row r="3988" spans="1:6" ht="22.5" customHeight="1" outlineLevel="1" x14ac:dyDescent="0.2">
      <c r="A3988" s="21">
        <v>335</v>
      </c>
      <c r="B3988" s="22" t="s">
        <v>2431</v>
      </c>
      <c r="C3988" s="23" t="s">
        <v>2432</v>
      </c>
      <c r="D3988" s="30">
        <v>1.36</v>
      </c>
      <c r="E3988" s="25">
        <v>9266.6200000000008</v>
      </c>
      <c r="F3988" s="25">
        <v>386974.29</v>
      </c>
    </row>
    <row r="3989" spans="1:6" outlineLevel="1" x14ac:dyDescent="0.2">
      <c r="A3989" s="26"/>
      <c r="B3989" s="27"/>
      <c r="C3989" s="28" t="s">
        <v>2433</v>
      </c>
      <c r="D3989" s="28"/>
      <c r="E3989" s="28"/>
      <c r="F3989" s="29">
        <v>421083.92</v>
      </c>
    </row>
    <row r="3990" spans="1:6" outlineLevel="1" x14ac:dyDescent="0.2">
      <c r="A3990" s="26"/>
      <c r="B3990" s="27"/>
      <c r="C3990" s="28" t="s">
        <v>2434</v>
      </c>
      <c r="D3990" s="28"/>
      <c r="E3990" s="28"/>
      <c r="F3990" s="29">
        <v>200516.15</v>
      </c>
    </row>
    <row r="3991" spans="1:6" outlineLevel="1" x14ac:dyDescent="0.2">
      <c r="A3991" s="26"/>
      <c r="B3991" s="27"/>
      <c r="C3991" s="28" t="s">
        <v>917</v>
      </c>
      <c r="D3991" s="28"/>
      <c r="E3991" s="28"/>
      <c r="F3991" s="29">
        <v>1008574.36</v>
      </c>
    </row>
    <row r="3992" spans="1:6" ht="33.75" customHeight="1" outlineLevel="1" x14ac:dyDescent="0.2">
      <c r="A3992" s="21">
        <v>336</v>
      </c>
      <c r="B3992" s="22" t="s">
        <v>2190</v>
      </c>
      <c r="C3992" s="23" t="s">
        <v>2191</v>
      </c>
      <c r="D3992" s="31">
        <v>138</v>
      </c>
      <c r="E3992" s="25">
        <v>745.24</v>
      </c>
      <c r="F3992" s="25">
        <v>725044</v>
      </c>
    </row>
    <row r="3993" spans="1:6" ht="33.75" customHeight="1" outlineLevel="1" x14ac:dyDescent="0.2">
      <c r="A3993" s="21">
        <v>337</v>
      </c>
      <c r="B3993" s="22" t="s">
        <v>2435</v>
      </c>
      <c r="C3993" s="23" t="s">
        <v>2436</v>
      </c>
      <c r="D3993" s="24">
        <v>1.3560000000000001</v>
      </c>
      <c r="E3993" s="25">
        <v>5488.69</v>
      </c>
      <c r="F3993" s="25">
        <v>61104.27</v>
      </c>
    </row>
    <row r="3994" spans="1:6" ht="33.75" customHeight="1" outlineLevel="1" x14ac:dyDescent="0.2">
      <c r="A3994" s="21">
        <v>338</v>
      </c>
      <c r="B3994" s="22" t="s">
        <v>2192</v>
      </c>
      <c r="C3994" s="23" t="s">
        <v>2193</v>
      </c>
      <c r="D3994" s="24">
        <v>4.9020000000000001</v>
      </c>
      <c r="E3994" s="25">
        <v>5584.58</v>
      </c>
      <c r="F3994" s="25">
        <v>256783.23</v>
      </c>
    </row>
    <row r="3995" spans="1:6" ht="33.75" customHeight="1" outlineLevel="1" x14ac:dyDescent="0.2">
      <c r="A3995" s="21">
        <v>339</v>
      </c>
      <c r="B3995" s="22" t="s">
        <v>2192</v>
      </c>
      <c r="C3995" s="23" t="s">
        <v>2193</v>
      </c>
      <c r="D3995" s="24">
        <v>5.8920000000000003</v>
      </c>
      <c r="E3995" s="25">
        <v>5584.58</v>
      </c>
      <c r="F3995" s="25">
        <v>308642.76</v>
      </c>
    </row>
    <row r="3996" spans="1:6" ht="22.5" customHeight="1" outlineLevel="1" x14ac:dyDescent="0.2">
      <c r="A3996" s="21">
        <v>340</v>
      </c>
      <c r="B3996" s="22" t="s">
        <v>1213</v>
      </c>
      <c r="C3996" s="23" t="s">
        <v>1214</v>
      </c>
      <c r="D3996" s="24">
        <v>0.46800000000000003</v>
      </c>
      <c r="E3996" s="25">
        <v>6780</v>
      </c>
      <c r="F3996" s="25">
        <v>28557.360000000001</v>
      </c>
    </row>
    <row r="3997" spans="1:6" ht="22.5" customHeight="1" outlineLevel="1" x14ac:dyDescent="0.2">
      <c r="A3997" s="21">
        <v>341</v>
      </c>
      <c r="B3997" s="22" t="s">
        <v>2194</v>
      </c>
      <c r="C3997" s="23" t="s">
        <v>2195</v>
      </c>
      <c r="D3997" s="30">
        <v>0.16</v>
      </c>
      <c r="E3997" s="25">
        <v>6726.18</v>
      </c>
      <c r="F3997" s="25">
        <v>10137.700000000001</v>
      </c>
    </row>
    <row r="3998" spans="1:6" ht="22.5" customHeight="1" outlineLevel="1" x14ac:dyDescent="0.2">
      <c r="A3998" s="21">
        <v>342</v>
      </c>
      <c r="B3998" s="22" t="s">
        <v>946</v>
      </c>
      <c r="C3998" s="23" t="s">
        <v>947</v>
      </c>
      <c r="D3998" s="24">
        <v>2.3759999999999999</v>
      </c>
      <c r="E3998" s="25">
        <v>768.92</v>
      </c>
      <c r="F3998" s="25">
        <v>79366.28</v>
      </c>
    </row>
    <row r="3999" spans="1:6" outlineLevel="1" x14ac:dyDescent="0.2">
      <c r="A3999" s="26"/>
      <c r="B3999" s="27"/>
      <c r="C3999" s="28" t="s">
        <v>2437</v>
      </c>
      <c r="D3999" s="28"/>
      <c r="E3999" s="28"/>
      <c r="F3999" s="29">
        <v>80214.009999999995</v>
      </c>
    </row>
    <row r="4000" spans="1:6" outlineLevel="1" x14ac:dyDescent="0.2">
      <c r="A4000" s="26"/>
      <c r="B4000" s="27"/>
      <c r="C4000" s="28" t="s">
        <v>2438</v>
      </c>
      <c r="D4000" s="28"/>
      <c r="E4000" s="28"/>
      <c r="F4000" s="29">
        <v>45611.89</v>
      </c>
    </row>
    <row r="4001" spans="1:6" outlineLevel="1" x14ac:dyDescent="0.2">
      <c r="A4001" s="26"/>
      <c r="B4001" s="27"/>
      <c r="C4001" s="28" t="s">
        <v>917</v>
      </c>
      <c r="D4001" s="28"/>
      <c r="E4001" s="28"/>
      <c r="F4001" s="29">
        <v>205192.18</v>
      </c>
    </row>
    <row r="4002" spans="1:6" ht="56.25" customHeight="1" outlineLevel="1" x14ac:dyDescent="0.2">
      <c r="A4002" s="21">
        <v>343</v>
      </c>
      <c r="B4002" s="22" t="s">
        <v>950</v>
      </c>
      <c r="C4002" s="23" t="s">
        <v>951</v>
      </c>
      <c r="D4002" s="24">
        <v>2.3759999999999999</v>
      </c>
      <c r="E4002" s="25">
        <v>6800</v>
      </c>
      <c r="F4002" s="25">
        <v>163022.10999999999</v>
      </c>
    </row>
    <row r="4003" spans="1:6" ht="22.5" customHeight="1" outlineLevel="1" x14ac:dyDescent="0.2">
      <c r="A4003" s="21">
        <v>344</v>
      </c>
      <c r="B4003" s="22" t="s">
        <v>1215</v>
      </c>
      <c r="C4003" s="23" t="s">
        <v>1216</v>
      </c>
      <c r="D4003" s="24">
        <v>0.51600000000000001</v>
      </c>
      <c r="E4003" s="25">
        <v>1275.18</v>
      </c>
      <c r="F4003" s="25">
        <v>17774.66</v>
      </c>
    </row>
    <row r="4004" spans="1:6" outlineLevel="1" x14ac:dyDescent="0.2">
      <c r="A4004" s="26"/>
      <c r="B4004" s="27"/>
      <c r="C4004" s="28" t="s">
        <v>2578</v>
      </c>
      <c r="D4004" s="28"/>
      <c r="E4004" s="28"/>
      <c r="F4004" s="29">
        <v>15266.78</v>
      </c>
    </row>
    <row r="4005" spans="1:6" outlineLevel="1" x14ac:dyDescent="0.2">
      <c r="A4005" s="26"/>
      <c r="B4005" s="27"/>
      <c r="C4005" s="28" t="s">
        <v>2579</v>
      </c>
      <c r="D4005" s="28"/>
      <c r="E4005" s="28"/>
      <c r="F4005" s="29">
        <v>8681.11</v>
      </c>
    </row>
    <row r="4006" spans="1:6" outlineLevel="1" x14ac:dyDescent="0.2">
      <c r="A4006" s="26"/>
      <c r="B4006" s="27"/>
      <c r="C4006" s="28" t="s">
        <v>917</v>
      </c>
      <c r="D4006" s="28"/>
      <c r="E4006" s="28"/>
      <c r="F4006" s="29">
        <v>41722.550000000003</v>
      </c>
    </row>
    <row r="4007" spans="1:6" ht="45" customHeight="1" outlineLevel="1" x14ac:dyDescent="0.2">
      <c r="A4007" s="21">
        <v>345</v>
      </c>
      <c r="B4007" s="22" t="s">
        <v>2441</v>
      </c>
      <c r="C4007" s="23" t="s">
        <v>2442</v>
      </c>
      <c r="D4007" s="31">
        <v>185</v>
      </c>
      <c r="E4007" s="25">
        <v>18.739999999999998</v>
      </c>
      <c r="F4007" s="25">
        <v>31722.14</v>
      </c>
    </row>
    <row r="4008" spans="1:6" ht="45" customHeight="1" outlineLevel="1" x14ac:dyDescent="0.2">
      <c r="A4008" s="21">
        <v>346</v>
      </c>
      <c r="B4008" s="22" t="s">
        <v>2521</v>
      </c>
      <c r="C4008" s="23" t="s">
        <v>2580</v>
      </c>
      <c r="D4008" s="31">
        <v>1</v>
      </c>
      <c r="E4008" s="25">
        <v>40.47</v>
      </c>
      <c r="F4008" s="25">
        <v>341.57</v>
      </c>
    </row>
    <row r="4009" spans="1:6" ht="33.75" customHeight="1" outlineLevel="1" x14ac:dyDescent="0.2">
      <c r="A4009" s="21">
        <v>347</v>
      </c>
      <c r="B4009" s="22" t="s">
        <v>2212</v>
      </c>
      <c r="C4009" s="23" t="s">
        <v>2213</v>
      </c>
      <c r="D4009" s="32">
        <v>1.3</v>
      </c>
      <c r="E4009" s="25">
        <v>933.28</v>
      </c>
      <c r="F4009" s="25">
        <v>18704.12</v>
      </c>
    </row>
    <row r="4010" spans="1:6" outlineLevel="1" x14ac:dyDescent="0.2">
      <c r="A4010" s="26"/>
      <c r="B4010" s="27"/>
      <c r="C4010" s="28" t="s">
        <v>2443</v>
      </c>
      <c r="D4010" s="28"/>
      <c r="E4010" s="28"/>
      <c r="F4010" s="29">
        <v>5268.29</v>
      </c>
    </row>
    <row r="4011" spans="1:6" outlineLevel="1" x14ac:dyDescent="0.2">
      <c r="A4011" s="26"/>
      <c r="B4011" s="27"/>
      <c r="C4011" s="28" t="s">
        <v>2444</v>
      </c>
      <c r="D4011" s="28"/>
      <c r="E4011" s="28"/>
      <c r="F4011" s="29">
        <v>3496.23</v>
      </c>
    </row>
    <row r="4012" spans="1:6" outlineLevel="1" x14ac:dyDescent="0.2">
      <c r="A4012" s="26"/>
      <c r="B4012" s="27"/>
      <c r="C4012" s="28" t="s">
        <v>917</v>
      </c>
      <c r="D4012" s="28"/>
      <c r="E4012" s="28"/>
      <c r="F4012" s="29">
        <v>27468.639999999999</v>
      </c>
    </row>
    <row r="4013" spans="1:6" ht="22.5" customHeight="1" outlineLevel="1" x14ac:dyDescent="0.2">
      <c r="A4013" s="21">
        <v>348</v>
      </c>
      <c r="B4013" s="22" t="s">
        <v>1583</v>
      </c>
      <c r="C4013" s="23" t="s">
        <v>1584</v>
      </c>
      <c r="D4013" s="30">
        <v>-45.05</v>
      </c>
      <c r="E4013" s="25">
        <v>17.82</v>
      </c>
      <c r="F4013" s="25">
        <v>-12563.68</v>
      </c>
    </row>
    <row r="4014" spans="1:6" ht="22.5" customHeight="1" outlineLevel="1" x14ac:dyDescent="0.2">
      <c r="A4014" s="21">
        <v>349</v>
      </c>
      <c r="B4014" s="22" t="s">
        <v>1377</v>
      </c>
      <c r="C4014" s="23" t="s">
        <v>2445</v>
      </c>
      <c r="D4014" s="31">
        <v>130</v>
      </c>
      <c r="E4014" s="25">
        <v>95.25</v>
      </c>
      <c r="F4014" s="25">
        <v>103890.11</v>
      </c>
    </row>
    <row r="4015" spans="1:6" ht="33.75" customHeight="1" outlineLevel="1" x14ac:dyDescent="0.2">
      <c r="A4015" s="21">
        <v>350</v>
      </c>
      <c r="B4015" s="22" t="s">
        <v>2315</v>
      </c>
      <c r="C4015" s="23" t="s">
        <v>2316</v>
      </c>
      <c r="D4015" s="30">
        <v>0.01</v>
      </c>
      <c r="E4015" s="25">
        <v>10463.23</v>
      </c>
      <c r="F4015" s="25">
        <v>1075.29</v>
      </c>
    </row>
    <row r="4016" spans="1:6" outlineLevel="1" x14ac:dyDescent="0.2">
      <c r="A4016" s="26"/>
      <c r="B4016" s="27"/>
      <c r="C4016" s="28" t="s">
        <v>2393</v>
      </c>
      <c r="D4016" s="28"/>
      <c r="E4016" s="28"/>
      <c r="F4016" s="29">
        <v>477.89</v>
      </c>
    </row>
    <row r="4017" spans="1:6" outlineLevel="1" x14ac:dyDescent="0.2">
      <c r="A4017" s="26"/>
      <c r="B4017" s="27"/>
      <c r="C4017" s="28" t="s">
        <v>2394</v>
      </c>
      <c r="D4017" s="28"/>
      <c r="E4017" s="28"/>
      <c r="F4017" s="29">
        <v>271.74</v>
      </c>
    </row>
    <row r="4018" spans="1:6" outlineLevel="1" x14ac:dyDescent="0.2">
      <c r="A4018" s="26"/>
      <c r="B4018" s="27"/>
      <c r="C4018" s="28" t="s">
        <v>917</v>
      </c>
      <c r="D4018" s="28"/>
      <c r="E4018" s="28"/>
      <c r="F4018" s="29">
        <v>1824.92</v>
      </c>
    </row>
    <row r="4019" spans="1:6" ht="22.5" customHeight="1" outlineLevel="1" x14ac:dyDescent="0.2">
      <c r="A4019" s="21">
        <v>351</v>
      </c>
      <c r="B4019" s="22" t="s">
        <v>2319</v>
      </c>
      <c r="C4019" s="23" t="s">
        <v>2320</v>
      </c>
      <c r="D4019" s="32">
        <v>-3.6</v>
      </c>
      <c r="E4019" s="25">
        <v>23.09</v>
      </c>
      <c r="F4019" s="25">
        <v>-442.22</v>
      </c>
    </row>
    <row r="4020" spans="1:6" ht="22.5" customHeight="1" outlineLevel="1" x14ac:dyDescent="0.2">
      <c r="A4020" s="21">
        <v>352</v>
      </c>
      <c r="B4020" s="22" t="s">
        <v>1377</v>
      </c>
      <c r="C4020" s="23" t="s">
        <v>2321</v>
      </c>
      <c r="D4020" s="31">
        <v>1</v>
      </c>
      <c r="E4020" s="25">
        <v>93.8</v>
      </c>
      <c r="F4020" s="25">
        <v>787</v>
      </c>
    </row>
    <row r="4021" spans="1:6" ht="22.5" customHeight="1" outlineLevel="1" x14ac:dyDescent="0.2">
      <c r="A4021" s="21">
        <v>353</v>
      </c>
      <c r="B4021" s="22" t="s">
        <v>2446</v>
      </c>
      <c r="C4021" s="23" t="s">
        <v>2447</v>
      </c>
      <c r="D4021" s="30">
        <v>0.03</v>
      </c>
      <c r="E4021" s="25">
        <v>50.21</v>
      </c>
      <c r="F4021" s="25">
        <v>59.93</v>
      </c>
    </row>
    <row r="4022" spans="1:6" outlineLevel="1" x14ac:dyDescent="0.2">
      <c r="A4022" s="26"/>
      <c r="B4022" s="27"/>
      <c r="C4022" s="28" t="s">
        <v>2448</v>
      </c>
      <c r="D4022" s="28"/>
      <c r="E4022" s="28"/>
      <c r="F4022" s="29">
        <v>64.290000000000006</v>
      </c>
    </row>
    <row r="4023" spans="1:6" outlineLevel="1" x14ac:dyDescent="0.2">
      <c r="A4023" s="26"/>
      <c r="B4023" s="27"/>
      <c r="C4023" s="28" t="s">
        <v>2449</v>
      </c>
      <c r="D4023" s="28"/>
      <c r="E4023" s="28"/>
      <c r="F4023" s="29">
        <v>37.31</v>
      </c>
    </row>
    <row r="4024" spans="1:6" outlineLevel="1" x14ac:dyDescent="0.2">
      <c r="A4024" s="26"/>
      <c r="B4024" s="27"/>
      <c r="C4024" s="28" t="s">
        <v>917</v>
      </c>
      <c r="D4024" s="28"/>
      <c r="E4024" s="28"/>
      <c r="F4024" s="29">
        <v>161.53</v>
      </c>
    </row>
    <row r="4025" spans="1:6" ht="22.5" customHeight="1" outlineLevel="1" x14ac:dyDescent="0.2">
      <c r="A4025" s="21">
        <v>354</v>
      </c>
      <c r="B4025" s="22" t="s">
        <v>1536</v>
      </c>
      <c r="C4025" s="23" t="s">
        <v>1537</v>
      </c>
      <c r="D4025" s="24">
        <v>3.1E-2</v>
      </c>
      <c r="E4025" s="25">
        <v>600</v>
      </c>
      <c r="F4025" s="25">
        <v>158.1</v>
      </c>
    </row>
    <row r="4026" spans="1:6" ht="33.75" customHeight="1" outlineLevel="1" x14ac:dyDescent="0.2">
      <c r="A4026" s="21">
        <v>355</v>
      </c>
      <c r="B4026" s="22" t="s">
        <v>2239</v>
      </c>
      <c r="C4026" s="23" t="s">
        <v>2240</v>
      </c>
      <c r="D4026" s="30">
        <v>4.45</v>
      </c>
      <c r="E4026" s="25">
        <v>448.43</v>
      </c>
      <c r="F4026" s="25">
        <v>65450.79</v>
      </c>
    </row>
    <row r="4027" spans="1:6" outlineLevel="1" x14ac:dyDescent="0.2">
      <c r="A4027" s="26"/>
      <c r="B4027" s="27"/>
      <c r="C4027" s="28" t="s">
        <v>2450</v>
      </c>
      <c r="D4027" s="28"/>
      <c r="E4027" s="28"/>
      <c r="F4027" s="29">
        <v>62341.43</v>
      </c>
    </row>
    <row r="4028" spans="1:6" outlineLevel="1" x14ac:dyDescent="0.2">
      <c r="A4028" s="26"/>
      <c r="B4028" s="27"/>
      <c r="C4028" s="28" t="s">
        <v>2451</v>
      </c>
      <c r="D4028" s="28"/>
      <c r="E4028" s="28"/>
      <c r="F4028" s="29">
        <v>39105.08</v>
      </c>
    </row>
    <row r="4029" spans="1:6" outlineLevel="1" x14ac:dyDescent="0.2">
      <c r="A4029" s="26"/>
      <c r="B4029" s="27"/>
      <c r="C4029" s="28" t="s">
        <v>917</v>
      </c>
      <c r="D4029" s="28"/>
      <c r="E4029" s="28"/>
      <c r="F4029" s="29">
        <v>166897.29999999999</v>
      </c>
    </row>
    <row r="4030" spans="1:6" ht="22.5" customHeight="1" outlineLevel="1" x14ac:dyDescent="0.2">
      <c r="A4030" s="21">
        <v>356</v>
      </c>
      <c r="B4030" s="22" t="s">
        <v>2243</v>
      </c>
      <c r="C4030" s="23" t="s">
        <v>2244</v>
      </c>
      <c r="D4030" s="30">
        <v>-10.41</v>
      </c>
      <c r="E4030" s="25">
        <v>45</v>
      </c>
      <c r="F4030" s="25">
        <v>-1911.28</v>
      </c>
    </row>
    <row r="4031" spans="1:6" outlineLevel="1" x14ac:dyDescent="0.2">
      <c r="A4031" s="26"/>
      <c r="B4031" s="27"/>
      <c r="C4031" s="28" t="s">
        <v>2245</v>
      </c>
      <c r="D4031" s="28"/>
      <c r="E4031" s="28"/>
      <c r="F4031" s="29"/>
    </row>
    <row r="4032" spans="1:6" outlineLevel="1" x14ac:dyDescent="0.2">
      <c r="A4032" s="26"/>
      <c r="B4032" s="27"/>
      <c r="C4032" s="28" t="s">
        <v>2246</v>
      </c>
      <c r="D4032" s="28"/>
      <c r="E4032" s="28"/>
      <c r="F4032" s="29"/>
    </row>
    <row r="4033" spans="1:6" outlineLevel="1" x14ac:dyDescent="0.2">
      <c r="A4033" s="26"/>
      <c r="B4033" s="27"/>
      <c r="C4033" s="28" t="s">
        <v>917</v>
      </c>
      <c r="D4033" s="28"/>
      <c r="E4033" s="28"/>
      <c r="F4033" s="29">
        <v>-1911.28</v>
      </c>
    </row>
    <row r="4034" spans="1:6" ht="22.5" customHeight="1" outlineLevel="1" x14ac:dyDescent="0.2">
      <c r="A4034" s="21">
        <v>357</v>
      </c>
      <c r="B4034" s="22" t="s">
        <v>2247</v>
      </c>
      <c r="C4034" s="23" t="s">
        <v>2248</v>
      </c>
      <c r="D4034" s="24">
        <v>-10.413</v>
      </c>
      <c r="E4034" s="25">
        <v>13.12</v>
      </c>
      <c r="F4034" s="25">
        <v>-6178.31</v>
      </c>
    </row>
    <row r="4035" spans="1:6" outlineLevel="1" x14ac:dyDescent="0.2">
      <c r="A4035" s="26"/>
      <c r="B4035" s="27"/>
      <c r="C4035" s="28" t="s">
        <v>2452</v>
      </c>
      <c r="D4035" s="28"/>
      <c r="E4035" s="28"/>
      <c r="F4035" s="29">
        <v>-6796.14</v>
      </c>
    </row>
    <row r="4036" spans="1:6" outlineLevel="1" x14ac:dyDescent="0.2">
      <c r="A4036" s="26"/>
      <c r="B4036" s="27"/>
      <c r="C4036" s="28" t="s">
        <v>2453</v>
      </c>
      <c r="D4036" s="28"/>
      <c r="E4036" s="28"/>
      <c r="F4036" s="29">
        <v>-4263.03</v>
      </c>
    </row>
    <row r="4037" spans="1:6" outlineLevel="1" x14ac:dyDescent="0.2">
      <c r="A4037" s="26"/>
      <c r="B4037" s="27"/>
      <c r="C4037" s="28" t="s">
        <v>917</v>
      </c>
      <c r="D4037" s="28"/>
      <c r="E4037" s="28"/>
      <c r="F4037" s="29">
        <v>-17237.48</v>
      </c>
    </row>
    <row r="4038" spans="1:6" ht="33.75" customHeight="1" outlineLevel="1" x14ac:dyDescent="0.2">
      <c r="A4038" s="21">
        <v>358</v>
      </c>
      <c r="B4038" s="22" t="s">
        <v>2251</v>
      </c>
      <c r="C4038" s="23" t="s">
        <v>2252</v>
      </c>
      <c r="D4038" s="24">
        <v>0.111</v>
      </c>
      <c r="E4038" s="25">
        <v>11885.47</v>
      </c>
      <c r="F4038" s="25">
        <v>21768.240000000002</v>
      </c>
    </row>
    <row r="4039" spans="1:6" ht="78.75" customHeight="1" outlineLevel="1" x14ac:dyDescent="0.2">
      <c r="A4039" s="21">
        <v>359</v>
      </c>
      <c r="B4039" s="22" t="s">
        <v>2253</v>
      </c>
      <c r="C4039" s="23" t="s">
        <v>1146</v>
      </c>
      <c r="D4039" s="31">
        <v>1335</v>
      </c>
      <c r="E4039" s="25">
        <v>13.91</v>
      </c>
      <c r="F4039" s="25">
        <v>503057.24</v>
      </c>
    </row>
    <row r="4040" spans="1:6" ht="33.75" customHeight="1" outlineLevel="1" x14ac:dyDescent="0.2">
      <c r="A4040" s="21">
        <v>360</v>
      </c>
      <c r="B4040" s="22" t="s">
        <v>2212</v>
      </c>
      <c r="C4040" s="23" t="s">
        <v>2213</v>
      </c>
      <c r="D4040" s="30">
        <v>0.08</v>
      </c>
      <c r="E4040" s="25">
        <v>933.28</v>
      </c>
      <c r="F4040" s="25">
        <v>1151.02</v>
      </c>
    </row>
    <row r="4041" spans="1:6" outlineLevel="1" x14ac:dyDescent="0.2">
      <c r="A4041" s="26"/>
      <c r="B4041" s="27"/>
      <c r="C4041" s="28" t="s">
        <v>2454</v>
      </c>
      <c r="D4041" s="28"/>
      <c r="E4041" s="28"/>
      <c r="F4041" s="29">
        <v>324.2</v>
      </c>
    </row>
    <row r="4042" spans="1:6" outlineLevel="1" x14ac:dyDescent="0.2">
      <c r="A4042" s="26"/>
      <c r="B4042" s="27"/>
      <c r="C4042" s="28" t="s">
        <v>2455</v>
      </c>
      <c r="D4042" s="28"/>
      <c r="E4042" s="28"/>
      <c r="F4042" s="29">
        <v>215.15</v>
      </c>
    </row>
    <row r="4043" spans="1:6" outlineLevel="1" x14ac:dyDescent="0.2">
      <c r="A4043" s="26"/>
      <c r="B4043" s="27"/>
      <c r="C4043" s="28" t="s">
        <v>917</v>
      </c>
      <c r="D4043" s="28"/>
      <c r="E4043" s="28"/>
      <c r="F4043" s="29">
        <v>1690.37</v>
      </c>
    </row>
    <row r="4044" spans="1:6" ht="22.5" customHeight="1" outlineLevel="1" x14ac:dyDescent="0.2">
      <c r="A4044" s="21">
        <v>361</v>
      </c>
      <c r="B4044" s="22" t="s">
        <v>1583</v>
      </c>
      <c r="C4044" s="23" t="s">
        <v>1584</v>
      </c>
      <c r="D4044" s="24">
        <v>-2.7719999999999998</v>
      </c>
      <c r="E4044" s="25">
        <v>17.82</v>
      </c>
      <c r="F4044" s="25">
        <v>-773.06</v>
      </c>
    </row>
    <row r="4045" spans="1:6" ht="22.5" customHeight="1" outlineLevel="1" x14ac:dyDescent="0.2">
      <c r="A4045" s="21">
        <v>362</v>
      </c>
      <c r="B4045" s="22" t="s">
        <v>1377</v>
      </c>
      <c r="C4045" s="23" t="s">
        <v>2217</v>
      </c>
      <c r="D4045" s="31">
        <v>8</v>
      </c>
      <c r="E4045" s="25">
        <v>242.58</v>
      </c>
      <c r="F4045" s="25">
        <v>16281.84</v>
      </c>
    </row>
    <row r="4046" spans="1:6" ht="33.75" customHeight="1" outlineLevel="1" x14ac:dyDescent="0.2">
      <c r="A4046" s="21">
        <v>363</v>
      </c>
      <c r="B4046" s="22" t="s">
        <v>2221</v>
      </c>
      <c r="C4046" s="23" t="s">
        <v>2222</v>
      </c>
      <c r="D4046" s="30">
        <v>0.08</v>
      </c>
      <c r="E4046" s="25">
        <v>157.12</v>
      </c>
      <c r="F4046" s="25">
        <v>191.12</v>
      </c>
    </row>
    <row r="4047" spans="1:6" outlineLevel="1" x14ac:dyDescent="0.2">
      <c r="A4047" s="26"/>
      <c r="B4047" s="27"/>
      <c r="C4047" s="28" t="s">
        <v>2456</v>
      </c>
      <c r="D4047" s="28"/>
      <c r="E4047" s="28"/>
      <c r="F4047" s="29">
        <v>159.19</v>
      </c>
    </row>
    <row r="4048" spans="1:6" outlineLevel="1" x14ac:dyDescent="0.2">
      <c r="A4048" s="26"/>
      <c r="B4048" s="27"/>
      <c r="C4048" s="28" t="s">
        <v>2457</v>
      </c>
      <c r="D4048" s="28"/>
      <c r="E4048" s="28"/>
      <c r="F4048" s="29">
        <v>91.18</v>
      </c>
    </row>
    <row r="4049" spans="1:6" outlineLevel="1" x14ac:dyDescent="0.2">
      <c r="A4049" s="26"/>
      <c r="B4049" s="27"/>
      <c r="C4049" s="28" t="s">
        <v>917</v>
      </c>
      <c r="D4049" s="28"/>
      <c r="E4049" s="28"/>
      <c r="F4049" s="29">
        <v>441.49</v>
      </c>
    </row>
    <row r="4050" spans="1:6" ht="22.5" customHeight="1" outlineLevel="1" x14ac:dyDescent="0.2">
      <c r="A4050" s="21">
        <v>364</v>
      </c>
      <c r="B4050" s="22" t="s">
        <v>1377</v>
      </c>
      <c r="C4050" s="23" t="s">
        <v>2225</v>
      </c>
      <c r="D4050" s="24">
        <v>8.1440000000000001</v>
      </c>
      <c r="E4050" s="25">
        <v>14.59</v>
      </c>
      <c r="F4050" s="25">
        <v>997.12</v>
      </c>
    </row>
    <row r="4051" spans="1:6" ht="45" customHeight="1" outlineLevel="1" x14ac:dyDescent="0.2">
      <c r="A4051" s="21">
        <v>365</v>
      </c>
      <c r="B4051" s="22" t="s">
        <v>985</v>
      </c>
      <c r="C4051" s="23" t="s">
        <v>2226</v>
      </c>
      <c r="D4051" s="30">
        <v>0.06</v>
      </c>
      <c r="E4051" s="25">
        <v>2703.52</v>
      </c>
      <c r="F4051" s="25">
        <v>3799.42</v>
      </c>
    </row>
    <row r="4052" spans="1:6" outlineLevel="1" x14ac:dyDescent="0.2">
      <c r="A4052" s="26"/>
      <c r="B4052" s="27"/>
      <c r="C4052" s="28" t="s">
        <v>2458</v>
      </c>
      <c r="D4052" s="28"/>
      <c r="E4052" s="28"/>
      <c r="F4052" s="29">
        <v>421.59</v>
      </c>
    </row>
    <row r="4053" spans="1:6" outlineLevel="1" x14ac:dyDescent="0.2">
      <c r="A4053" s="26"/>
      <c r="B4053" s="27"/>
      <c r="C4053" s="28" t="s">
        <v>2459</v>
      </c>
      <c r="D4053" s="28"/>
      <c r="E4053" s="28"/>
      <c r="F4053" s="29">
        <v>239.05</v>
      </c>
    </row>
    <row r="4054" spans="1:6" outlineLevel="1" x14ac:dyDescent="0.2">
      <c r="A4054" s="26"/>
      <c r="B4054" s="27"/>
      <c r="C4054" s="28" t="s">
        <v>917</v>
      </c>
      <c r="D4054" s="28"/>
      <c r="E4054" s="28"/>
      <c r="F4054" s="29">
        <v>4460.0600000000004</v>
      </c>
    </row>
    <row r="4055" spans="1:6" ht="22.5" customHeight="1" outlineLevel="1" x14ac:dyDescent="0.2">
      <c r="A4055" s="21">
        <v>366</v>
      </c>
      <c r="B4055" s="22" t="s">
        <v>2460</v>
      </c>
      <c r="C4055" s="23" t="s">
        <v>2461</v>
      </c>
      <c r="D4055" s="30">
        <v>-24.54</v>
      </c>
      <c r="E4055" s="25">
        <v>6.2</v>
      </c>
      <c r="F4055" s="25">
        <v>-3362.47</v>
      </c>
    </row>
    <row r="4056" spans="1:6" ht="33.75" customHeight="1" outlineLevel="1" x14ac:dyDescent="0.2">
      <c r="A4056" s="21">
        <v>367</v>
      </c>
      <c r="B4056" s="22" t="s">
        <v>2229</v>
      </c>
      <c r="C4056" s="23" t="s">
        <v>2230</v>
      </c>
      <c r="D4056" s="32">
        <v>0.3</v>
      </c>
      <c r="E4056" s="25">
        <v>1208.43</v>
      </c>
      <c r="F4056" s="25">
        <v>2523.1999999999998</v>
      </c>
    </row>
    <row r="4057" spans="1:6" ht="33.75" customHeight="1" outlineLevel="1" x14ac:dyDescent="0.2">
      <c r="A4057" s="21">
        <v>368</v>
      </c>
      <c r="B4057" s="22" t="s">
        <v>2535</v>
      </c>
      <c r="C4057" s="23" t="s">
        <v>2536</v>
      </c>
      <c r="D4057" s="24">
        <v>2E-3</v>
      </c>
      <c r="E4057" s="25">
        <v>1646.83</v>
      </c>
      <c r="F4057" s="25">
        <v>86.1</v>
      </c>
    </row>
    <row r="4058" spans="1:6" outlineLevel="1" x14ac:dyDescent="0.2">
      <c r="A4058" s="26"/>
      <c r="B4058" s="27"/>
      <c r="C4058" s="28" t="s">
        <v>2537</v>
      </c>
      <c r="D4058" s="28"/>
      <c r="E4058" s="28"/>
      <c r="F4058" s="29">
        <v>46.73</v>
      </c>
    </row>
    <row r="4059" spans="1:6" outlineLevel="1" x14ac:dyDescent="0.2">
      <c r="A4059" s="26"/>
      <c r="B4059" s="27"/>
      <c r="C4059" s="28" t="s">
        <v>2538</v>
      </c>
      <c r="D4059" s="28"/>
      <c r="E4059" s="28"/>
      <c r="F4059" s="29">
        <v>26.5</v>
      </c>
    </row>
    <row r="4060" spans="1:6" outlineLevel="1" x14ac:dyDescent="0.2">
      <c r="A4060" s="26"/>
      <c r="B4060" s="27"/>
      <c r="C4060" s="28" t="s">
        <v>917</v>
      </c>
      <c r="D4060" s="28"/>
      <c r="E4060" s="28"/>
      <c r="F4060" s="29">
        <v>159.33000000000001</v>
      </c>
    </row>
    <row r="4061" spans="1:6" ht="22.5" customHeight="1" outlineLevel="1" x14ac:dyDescent="0.2">
      <c r="A4061" s="21">
        <v>369</v>
      </c>
      <c r="B4061" s="22" t="s">
        <v>2539</v>
      </c>
      <c r="C4061" s="23" t="s">
        <v>2540</v>
      </c>
      <c r="D4061" s="33">
        <v>-4.0000000000000002E-4</v>
      </c>
      <c r="E4061" s="25">
        <v>3960</v>
      </c>
      <c r="F4061" s="25">
        <v>-34.04</v>
      </c>
    </row>
    <row r="4062" spans="1:6" ht="22.5" customHeight="1" outlineLevel="1" x14ac:dyDescent="0.2">
      <c r="A4062" s="21">
        <v>370</v>
      </c>
      <c r="B4062" s="22" t="s">
        <v>1377</v>
      </c>
      <c r="C4062" s="23" t="s">
        <v>2541</v>
      </c>
      <c r="D4062" s="30">
        <v>1.03</v>
      </c>
      <c r="E4062" s="25">
        <v>251.06</v>
      </c>
      <c r="F4062" s="25">
        <v>2169.61</v>
      </c>
    </row>
    <row r="4063" spans="1:6" ht="22.5" customHeight="1" outlineLevel="1" x14ac:dyDescent="0.2">
      <c r="A4063" s="21">
        <v>371</v>
      </c>
      <c r="B4063" s="22" t="s">
        <v>2542</v>
      </c>
      <c r="C4063" s="23" t="s">
        <v>2543</v>
      </c>
      <c r="D4063" s="32">
        <v>0.2</v>
      </c>
      <c r="E4063" s="25">
        <v>184.38</v>
      </c>
      <c r="F4063" s="25">
        <v>358.07</v>
      </c>
    </row>
    <row r="4064" spans="1:6" ht="33.75" customHeight="1" outlineLevel="1" x14ac:dyDescent="0.2">
      <c r="A4064" s="21">
        <v>372</v>
      </c>
      <c r="B4064" s="22" t="s">
        <v>2231</v>
      </c>
      <c r="C4064" s="23" t="s">
        <v>2232</v>
      </c>
      <c r="D4064" s="30">
        <v>0.02</v>
      </c>
      <c r="E4064" s="25">
        <v>113.98</v>
      </c>
      <c r="F4064" s="25">
        <v>101.02</v>
      </c>
    </row>
    <row r="4065" spans="1:6" outlineLevel="1" x14ac:dyDescent="0.2">
      <c r="A4065" s="26"/>
      <c r="B4065" s="27"/>
      <c r="C4065" s="28" t="s">
        <v>2544</v>
      </c>
      <c r="D4065" s="28"/>
      <c r="E4065" s="28"/>
      <c r="F4065" s="29">
        <v>103.72</v>
      </c>
    </row>
    <row r="4066" spans="1:6" outlineLevel="1" x14ac:dyDescent="0.2">
      <c r="A4066" s="26"/>
      <c r="B4066" s="27"/>
      <c r="C4066" s="28" t="s">
        <v>2545</v>
      </c>
      <c r="D4066" s="28"/>
      <c r="E4066" s="28"/>
      <c r="F4066" s="29">
        <v>59.41</v>
      </c>
    </row>
    <row r="4067" spans="1:6" outlineLevel="1" x14ac:dyDescent="0.2">
      <c r="A4067" s="26"/>
      <c r="B4067" s="27"/>
      <c r="C4067" s="28" t="s">
        <v>917</v>
      </c>
      <c r="D4067" s="28"/>
      <c r="E4067" s="28"/>
      <c r="F4067" s="29">
        <v>264.14999999999998</v>
      </c>
    </row>
    <row r="4068" spans="1:6" ht="33.75" customHeight="1" outlineLevel="1" x14ac:dyDescent="0.2">
      <c r="A4068" s="21">
        <v>373</v>
      </c>
      <c r="B4068" s="22" t="s">
        <v>2235</v>
      </c>
      <c r="C4068" s="23" t="s">
        <v>2581</v>
      </c>
      <c r="D4068" s="35">
        <v>2.036E-2</v>
      </c>
      <c r="E4068" s="25">
        <v>204</v>
      </c>
      <c r="F4068" s="25">
        <v>38.92</v>
      </c>
    </row>
    <row r="4069" spans="1:6" ht="22.5" customHeight="1" outlineLevel="1" x14ac:dyDescent="0.2">
      <c r="A4069" s="21">
        <v>374</v>
      </c>
      <c r="B4069" s="22" t="s">
        <v>1282</v>
      </c>
      <c r="C4069" s="23" t="s">
        <v>1283</v>
      </c>
      <c r="D4069" s="31">
        <v>2</v>
      </c>
      <c r="E4069" s="25">
        <v>80.19</v>
      </c>
      <c r="F4069" s="25">
        <v>3954.95</v>
      </c>
    </row>
    <row r="4070" spans="1:6" outlineLevel="1" x14ac:dyDescent="0.2">
      <c r="A4070" s="26"/>
      <c r="B4070" s="27"/>
      <c r="C4070" s="28" t="s">
        <v>2462</v>
      </c>
      <c r="D4070" s="28"/>
      <c r="E4070" s="28"/>
      <c r="F4070" s="29">
        <v>3011.52</v>
      </c>
    </row>
    <row r="4071" spans="1:6" outlineLevel="1" x14ac:dyDescent="0.2">
      <c r="A4071" s="26"/>
      <c r="B4071" s="27"/>
      <c r="C4071" s="28" t="s">
        <v>2463</v>
      </c>
      <c r="D4071" s="28"/>
      <c r="E4071" s="28"/>
      <c r="F4071" s="29">
        <v>2007.68</v>
      </c>
    </row>
    <row r="4072" spans="1:6" outlineLevel="1" x14ac:dyDescent="0.2">
      <c r="A4072" s="26"/>
      <c r="B4072" s="27"/>
      <c r="C4072" s="28" t="s">
        <v>917</v>
      </c>
      <c r="D4072" s="28"/>
      <c r="E4072" s="28"/>
      <c r="F4072" s="29">
        <v>8974.15</v>
      </c>
    </row>
    <row r="4073" spans="1:6" ht="33.75" customHeight="1" outlineLevel="1" x14ac:dyDescent="0.2">
      <c r="A4073" s="21">
        <v>375</v>
      </c>
      <c r="B4073" s="22" t="s">
        <v>1377</v>
      </c>
      <c r="C4073" s="23" t="s">
        <v>2464</v>
      </c>
      <c r="D4073" s="31">
        <v>2</v>
      </c>
      <c r="E4073" s="25">
        <v>1766.57</v>
      </c>
      <c r="F4073" s="25">
        <v>29643.06</v>
      </c>
    </row>
    <row r="4074" spans="1:6" ht="22.5" customHeight="1" outlineLevel="1" x14ac:dyDescent="0.2">
      <c r="A4074" s="21">
        <v>376</v>
      </c>
      <c r="B4074" s="22" t="s">
        <v>2465</v>
      </c>
      <c r="C4074" s="23" t="s">
        <v>2466</v>
      </c>
      <c r="D4074" s="30">
        <v>0.02</v>
      </c>
      <c r="E4074" s="25">
        <v>1540.48</v>
      </c>
      <c r="F4074" s="25">
        <v>690.84</v>
      </c>
    </row>
    <row r="4075" spans="1:6" outlineLevel="1" x14ac:dyDescent="0.2">
      <c r="A4075" s="26"/>
      <c r="B4075" s="27"/>
      <c r="C4075" s="28" t="s">
        <v>2467</v>
      </c>
      <c r="D4075" s="28"/>
      <c r="E4075" s="28"/>
      <c r="F4075" s="29">
        <v>556.88</v>
      </c>
    </row>
    <row r="4076" spans="1:6" outlineLevel="1" x14ac:dyDescent="0.2">
      <c r="A4076" s="26"/>
      <c r="B4076" s="27"/>
      <c r="C4076" s="28" t="s">
        <v>2468</v>
      </c>
      <c r="D4076" s="28"/>
      <c r="E4076" s="28"/>
      <c r="F4076" s="29">
        <v>349.31</v>
      </c>
    </row>
    <row r="4077" spans="1:6" outlineLevel="1" x14ac:dyDescent="0.2">
      <c r="A4077" s="26"/>
      <c r="B4077" s="27"/>
      <c r="C4077" s="28" t="s">
        <v>917</v>
      </c>
      <c r="D4077" s="28"/>
      <c r="E4077" s="28"/>
      <c r="F4077" s="29">
        <v>1597.03</v>
      </c>
    </row>
    <row r="4078" spans="1:6" ht="22.5" customHeight="1" outlineLevel="1" x14ac:dyDescent="0.2">
      <c r="A4078" s="21">
        <v>377</v>
      </c>
      <c r="B4078" s="22" t="s">
        <v>1377</v>
      </c>
      <c r="C4078" s="23" t="s">
        <v>2582</v>
      </c>
      <c r="D4078" s="31">
        <v>1</v>
      </c>
      <c r="E4078" s="25">
        <v>744.19</v>
      </c>
      <c r="F4078" s="25">
        <v>6243.78</v>
      </c>
    </row>
    <row r="4079" spans="1:6" ht="11.4" outlineLevel="1" x14ac:dyDescent="0.2">
      <c r="A4079" s="443" t="s">
        <v>2470</v>
      </c>
      <c r="B4079" s="444"/>
      <c r="C4079" s="444"/>
      <c r="D4079" s="444"/>
      <c r="E4079" s="444"/>
      <c r="F4079" s="445"/>
    </row>
    <row r="4080" spans="1:6" ht="22.5" customHeight="1" outlineLevel="1" x14ac:dyDescent="0.2">
      <c r="A4080" s="21">
        <v>378</v>
      </c>
      <c r="B4080" s="22" t="s">
        <v>946</v>
      </c>
      <c r="C4080" s="23" t="s">
        <v>947</v>
      </c>
      <c r="D4080" s="24">
        <v>4.7E-2</v>
      </c>
      <c r="E4080" s="25">
        <v>768.92</v>
      </c>
      <c r="F4080" s="25">
        <v>1569.96</v>
      </c>
    </row>
    <row r="4081" spans="1:6" outlineLevel="1" x14ac:dyDescent="0.2">
      <c r="A4081" s="26"/>
      <c r="B4081" s="27"/>
      <c r="C4081" s="28" t="s">
        <v>2471</v>
      </c>
      <c r="D4081" s="28"/>
      <c r="E4081" s="28"/>
      <c r="F4081" s="29">
        <v>1586.73</v>
      </c>
    </row>
    <row r="4082" spans="1:6" outlineLevel="1" x14ac:dyDescent="0.2">
      <c r="A4082" s="26"/>
      <c r="B4082" s="27"/>
      <c r="C4082" s="28" t="s">
        <v>2472</v>
      </c>
      <c r="D4082" s="28"/>
      <c r="E4082" s="28"/>
      <c r="F4082" s="29">
        <v>902.26</v>
      </c>
    </row>
    <row r="4083" spans="1:6" outlineLevel="1" x14ac:dyDescent="0.2">
      <c r="A4083" s="26"/>
      <c r="B4083" s="27"/>
      <c r="C4083" s="28" t="s">
        <v>917</v>
      </c>
      <c r="D4083" s="28"/>
      <c r="E4083" s="28"/>
      <c r="F4083" s="29">
        <v>4058.95</v>
      </c>
    </row>
    <row r="4084" spans="1:6" ht="56.25" customHeight="1" outlineLevel="1" x14ac:dyDescent="0.2">
      <c r="A4084" s="21">
        <v>379</v>
      </c>
      <c r="B4084" s="22" t="s">
        <v>950</v>
      </c>
      <c r="C4084" s="23" t="s">
        <v>951</v>
      </c>
      <c r="D4084" s="24">
        <v>4.7E-2</v>
      </c>
      <c r="E4084" s="25">
        <v>6800</v>
      </c>
      <c r="F4084" s="25">
        <v>3224.76</v>
      </c>
    </row>
    <row r="4085" spans="1:6" ht="22.5" customHeight="1" outlineLevel="1" x14ac:dyDescent="0.2">
      <c r="A4085" s="21">
        <v>380</v>
      </c>
      <c r="B4085" s="22" t="s">
        <v>2473</v>
      </c>
      <c r="C4085" s="23" t="s">
        <v>2474</v>
      </c>
      <c r="D4085" s="31">
        <v>3</v>
      </c>
      <c r="E4085" s="25">
        <v>597.15</v>
      </c>
      <c r="F4085" s="25">
        <v>29825.81</v>
      </c>
    </row>
    <row r="4086" spans="1:6" outlineLevel="1" x14ac:dyDescent="0.2">
      <c r="A4086" s="26"/>
      <c r="B4086" s="27"/>
      <c r="C4086" s="28" t="s">
        <v>2475</v>
      </c>
      <c r="D4086" s="28"/>
      <c r="E4086" s="28"/>
      <c r="F4086" s="29">
        <v>19483.400000000001</v>
      </c>
    </row>
    <row r="4087" spans="1:6" outlineLevel="1" x14ac:dyDescent="0.2">
      <c r="A4087" s="26"/>
      <c r="B4087" s="27"/>
      <c r="C4087" s="28" t="s">
        <v>2476</v>
      </c>
      <c r="D4087" s="28"/>
      <c r="E4087" s="28"/>
      <c r="F4087" s="29">
        <v>11078.79</v>
      </c>
    </row>
    <row r="4088" spans="1:6" outlineLevel="1" x14ac:dyDescent="0.2">
      <c r="A4088" s="26"/>
      <c r="B4088" s="27"/>
      <c r="C4088" s="28" t="s">
        <v>917</v>
      </c>
      <c r="D4088" s="28"/>
      <c r="E4088" s="28"/>
      <c r="F4088" s="29">
        <v>60388</v>
      </c>
    </row>
    <row r="4089" spans="1:6" ht="33.75" customHeight="1" outlineLevel="1" x14ac:dyDescent="0.2">
      <c r="A4089" s="21">
        <v>381</v>
      </c>
      <c r="B4089" s="22" t="s">
        <v>2190</v>
      </c>
      <c r="C4089" s="23" t="s">
        <v>2191</v>
      </c>
      <c r="D4089" s="30">
        <v>3.06</v>
      </c>
      <c r="E4089" s="25">
        <v>745.24</v>
      </c>
      <c r="F4089" s="25">
        <v>16077.06</v>
      </c>
    </row>
    <row r="4090" spans="1:6" ht="11.4" outlineLevel="1" x14ac:dyDescent="0.2">
      <c r="A4090" s="443"/>
      <c r="B4090" s="444"/>
      <c r="C4090" s="444"/>
      <c r="D4090" s="444"/>
      <c r="E4090" s="444"/>
      <c r="F4090" s="445"/>
    </row>
    <row r="4091" spans="1:6" ht="12" customHeight="1" outlineLevel="1" x14ac:dyDescent="0.2">
      <c r="A4091" s="443" t="s">
        <v>2477</v>
      </c>
      <c r="B4091" s="444"/>
      <c r="C4091" s="444"/>
      <c r="D4091" s="444"/>
      <c r="E4091" s="444"/>
      <c r="F4091" s="445"/>
    </row>
    <row r="4092" spans="1:6" ht="22.5" customHeight="1" outlineLevel="1" x14ac:dyDescent="0.2">
      <c r="A4092" s="21">
        <v>382</v>
      </c>
      <c r="B4092" s="22" t="s">
        <v>1363</v>
      </c>
      <c r="C4092" s="23" t="s">
        <v>1364</v>
      </c>
      <c r="D4092" s="24">
        <v>5.0000000000000001E-3</v>
      </c>
      <c r="E4092" s="25">
        <v>4711.5</v>
      </c>
      <c r="F4092" s="25">
        <v>501.05</v>
      </c>
    </row>
    <row r="4093" spans="1:6" outlineLevel="1" x14ac:dyDescent="0.2">
      <c r="A4093" s="26"/>
      <c r="B4093" s="27"/>
      <c r="C4093" s="28" t="s">
        <v>2583</v>
      </c>
      <c r="D4093" s="28"/>
      <c r="E4093" s="28"/>
      <c r="F4093" s="29">
        <v>419.58</v>
      </c>
    </row>
    <row r="4094" spans="1:6" outlineLevel="1" x14ac:dyDescent="0.2">
      <c r="A4094" s="26"/>
      <c r="B4094" s="27"/>
      <c r="C4094" s="28" t="s">
        <v>2584</v>
      </c>
      <c r="D4094" s="28"/>
      <c r="E4094" s="28"/>
      <c r="F4094" s="29">
        <v>238.58</v>
      </c>
    </row>
    <row r="4095" spans="1:6" outlineLevel="1" x14ac:dyDescent="0.2">
      <c r="A4095" s="26"/>
      <c r="B4095" s="27"/>
      <c r="C4095" s="28" t="s">
        <v>917</v>
      </c>
      <c r="D4095" s="28"/>
      <c r="E4095" s="28"/>
      <c r="F4095" s="29">
        <v>1159.21</v>
      </c>
    </row>
    <row r="4096" spans="1:6" ht="22.5" customHeight="1" outlineLevel="1" x14ac:dyDescent="0.2">
      <c r="A4096" s="21">
        <v>383</v>
      </c>
      <c r="B4096" s="22" t="s">
        <v>1367</v>
      </c>
      <c r="C4096" s="23" t="s">
        <v>2185</v>
      </c>
      <c r="D4096" s="30">
        <v>0.51</v>
      </c>
      <c r="E4096" s="25">
        <v>560</v>
      </c>
      <c r="F4096" s="25">
        <v>2173.42</v>
      </c>
    </row>
    <row r="4097" spans="1:6" ht="22.5" customHeight="1" outlineLevel="1" x14ac:dyDescent="0.2">
      <c r="A4097" s="21">
        <v>384</v>
      </c>
      <c r="B4097" s="22" t="s">
        <v>2480</v>
      </c>
      <c r="C4097" s="23" t="s">
        <v>2481</v>
      </c>
      <c r="D4097" s="31">
        <v>4</v>
      </c>
      <c r="E4097" s="25">
        <v>609.37</v>
      </c>
      <c r="F4097" s="25">
        <v>41453.83</v>
      </c>
    </row>
    <row r="4098" spans="1:6" outlineLevel="1" x14ac:dyDescent="0.2">
      <c r="A4098" s="26"/>
      <c r="B4098" s="27"/>
      <c r="C4098" s="28" t="s">
        <v>2585</v>
      </c>
      <c r="D4098" s="28"/>
      <c r="E4098" s="28"/>
      <c r="F4098" s="29">
        <v>27571.24</v>
      </c>
    </row>
    <row r="4099" spans="1:6" outlineLevel="1" x14ac:dyDescent="0.2">
      <c r="A4099" s="26"/>
      <c r="B4099" s="27"/>
      <c r="C4099" s="28" t="s">
        <v>2586</v>
      </c>
      <c r="D4099" s="28"/>
      <c r="E4099" s="28"/>
      <c r="F4099" s="29">
        <v>15677.77</v>
      </c>
    </row>
    <row r="4100" spans="1:6" outlineLevel="1" x14ac:dyDescent="0.2">
      <c r="A4100" s="26"/>
      <c r="B4100" s="27"/>
      <c r="C4100" s="28" t="s">
        <v>917</v>
      </c>
      <c r="D4100" s="28"/>
      <c r="E4100" s="28"/>
      <c r="F4100" s="29">
        <v>84702.84</v>
      </c>
    </row>
    <row r="4101" spans="1:6" ht="33.75" customHeight="1" outlineLevel="1" x14ac:dyDescent="0.2">
      <c r="A4101" s="21">
        <v>385</v>
      </c>
      <c r="B4101" s="22" t="s">
        <v>2190</v>
      </c>
      <c r="C4101" s="23" t="s">
        <v>2191</v>
      </c>
      <c r="D4101" s="30">
        <v>4.0599999999999996</v>
      </c>
      <c r="E4101" s="25">
        <v>745.24</v>
      </c>
      <c r="F4101" s="25">
        <v>21331</v>
      </c>
    </row>
    <row r="4102" spans="1:6" ht="33.75" customHeight="1" outlineLevel="1" x14ac:dyDescent="0.2">
      <c r="A4102" s="21">
        <v>386</v>
      </c>
      <c r="B4102" s="22" t="s">
        <v>2484</v>
      </c>
      <c r="C4102" s="23" t="s">
        <v>2485</v>
      </c>
      <c r="D4102" s="35">
        <v>1.6049999999999998E-2</v>
      </c>
      <c r="E4102" s="25">
        <v>5520</v>
      </c>
      <c r="F4102" s="25">
        <v>940.89</v>
      </c>
    </row>
    <row r="4103" spans="1:6" ht="33.75" customHeight="1" outlineLevel="1" x14ac:dyDescent="0.2">
      <c r="A4103" s="21">
        <v>387</v>
      </c>
      <c r="B4103" s="22" t="s">
        <v>2192</v>
      </c>
      <c r="C4103" s="23" t="s">
        <v>2193</v>
      </c>
      <c r="D4103" s="24">
        <v>0.17299999999999999</v>
      </c>
      <c r="E4103" s="25">
        <v>5584.58</v>
      </c>
      <c r="F4103" s="25">
        <v>9062.32</v>
      </c>
    </row>
    <row r="4104" spans="1:6" ht="33.75" customHeight="1" outlineLevel="1" x14ac:dyDescent="0.2">
      <c r="A4104" s="21">
        <v>388</v>
      </c>
      <c r="B4104" s="22" t="s">
        <v>2192</v>
      </c>
      <c r="C4104" s="23" t="s">
        <v>2193</v>
      </c>
      <c r="D4104" s="24">
        <v>0.17699999999999999</v>
      </c>
      <c r="E4104" s="25">
        <v>5584.58</v>
      </c>
      <c r="F4104" s="25">
        <v>9271.85</v>
      </c>
    </row>
    <row r="4105" spans="1:6" ht="22.5" customHeight="1" outlineLevel="1" x14ac:dyDescent="0.2">
      <c r="A4105" s="21">
        <v>389</v>
      </c>
      <c r="B4105" s="22" t="s">
        <v>1213</v>
      </c>
      <c r="C4105" s="23" t="s">
        <v>1214</v>
      </c>
      <c r="D4105" s="24">
        <v>8.0000000000000002E-3</v>
      </c>
      <c r="E4105" s="25">
        <v>6780</v>
      </c>
      <c r="F4105" s="25">
        <v>488.16</v>
      </c>
    </row>
    <row r="4106" spans="1:6" ht="22.5" customHeight="1" outlineLevel="1" x14ac:dyDescent="0.2">
      <c r="A4106" s="21">
        <v>390</v>
      </c>
      <c r="B4106" s="22" t="s">
        <v>946</v>
      </c>
      <c r="C4106" s="23" t="s">
        <v>947</v>
      </c>
      <c r="D4106" s="24">
        <v>4.1000000000000002E-2</v>
      </c>
      <c r="E4106" s="25">
        <v>768.92</v>
      </c>
      <c r="F4106" s="25">
        <v>1369.53</v>
      </c>
    </row>
    <row r="4107" spans="1:6" outlineLevel="1" x14ac:dyDescent="0.2">
      <c r="A4107" s="26"/>
      <c r="B4107" s="27"/>
      <c r="C4107" s="28" t="s">
        <v>2587</v>
      </c>
      <c r="D4107" s="28"/>
      <c r="E4107" s="28"/>
      <c r="F4107" s="29">
        <v>1384.16</v>
      </c>
    </row>
    <row r="4108" spans="1:6" outlineLevel="1" x14ac:dyDescent="0.2">
      <c r="A4108" s="26"/>
      <c r="B4108" s="27"/>
      <c r="C4108" s="28" t="s">
        <v>2588</v>
      </c>
      <c r="D4108" s="28"/>
      <c r="E4108" s="28"/>
      <c r="F4108" s="29">
        <v>787.07</v>
      </c>
    </row>
    <row r="4109" spans="1:6" outlineLevel="1" x14ac:dyDescent="0.2">
      <c r="A4109" s="26"/>
      <c r="B4109" s="27"/>
      <c r="C4109" s="28" t="s">
        <v>917</v>
      </c>
      <c r="D4109" s="28"/>
      <c r="E4109" s="28"/>
      <c r="F4109" s="29">
        <v>3540.76</v>
      </c>
    </row>
    <row r="4110" spans="1:6" ht="56.25" customHeight="1" outlineLevel="1" x14ac:dyDescent="0.2">
      <c r="A4110" s="21">
        <v>391</v>
      </c>
      <c r="B4110" s="22" t="s">
        <v>950</v>
      </c>
      <c r="C4110" s="23" t="s">
        <v>951</v>
      </c>
      <c r="D4110" s="24">
        <v>4.1000000000000002E-2</v>
      </c>
      <c r="E4110" s="25">
        <v>6800</v>
      </c>
      <c r="F4110" s="25">
        <v>2813.09</v>
      </c>
    </row>
    <row r="4111" spans="1:6" ht="33.75" customHeight="1" outlineLevel="1" x14ac:dyDescent="0.2">
      <c r="A4111" s="21">
        <v>392</v>
      </c>
      <c r="B4111" s="22" t="s">
        <v>1077</v>
      </c>
      <c r="C4111" s="23" t="s">
        <v>1270</v>
      </c>
      <c r="D4111" s="24">
        <v>1.4E-2</v>
      </c>
      <c r="E4111" s="25">
        <v>1027.6500000000001</v>
      </c>
      <c r="F4111" s="25">
        <v>294.62</v>
      </c>
    </row>
    <row r="4112" spans="1:6" outlineLevel="1" x14ac:dyDescent="0.2">
      <c r="A4112" s="26"/>
      <c r="B4112" s="27"/>
      <c r="C4112" s="28" t="s">
        <v>2589</v>
      </c>
      <c r="D4112" s="28"/>
      <c r="E4112" s="28"/>
      <c r="F4112" s="29">
        <v>167.2</v>
      </c>
    </row>
    <row r="4113" spans="1:6" outlineLevel="1" x14ac:dyDescent="0.2">
      <c r="A4113" s="26"/>
      <c r="B4113" s="27"/>
      <c r="C4113" s="28" t="s">
        <v>2590</v>
      </c>
      <c r="D4113" s="28"/>
      <c r="E4113" s="28"/>
      <c r="F4113" s="29">
        <v>111.47</v>
      </c>
    </row>
    <row r="4114" spans="1:6" outlineLevel="1" x14ac:dyDescent="0.2">
      <c r="A4114" s="26"/>
      <c r="B4114" s="27"/>
      <c r="C4114" s="28" t="s">
        <v>917</v>
      </c>
      <c r="D4114" s="28"/>
      <c r="E4114" s="28"/>
      <c r="F4114" s="29">
        <v>573.29</v>
      </c>
    </row>
    <row r="4115" spans="1:6" ht="33.75" customHeight="1" outlineLevel="1" x14ac:dyDescent="0.2">
      <c r="A4115" s="21">
        <v>393</v>
      </c>
      <c r="B4115" s="22" t="s">
        <v>2490</v>
      </c>
      <c r="C4115" s="23" t="s">
        <v>2491</v>
      </c>
      <c r="D4115" s="24">
        <v>1.4E-2</v>
      </c>
      <c r="E4115" s="25">
        <v>8060</v>
      </c>
      <c r="F4115" s="25">
        <v>1296.53</v>
      </c>
    </row>
    <row r="4116" spans="1:6" ht="33.75" customHeight="1" outlineLevel="1" x14ac:dyDescent="0.2">
      <c r="A4116" s="21">
        <v>394</v>
      </c>
      <c r="B4116" s="22" t="s">
        <v>2212</v>
      </c>
      <c r="C4116" s="23" t="s">
        <v>2213</v>
      </c>
      <c r="D4116" s="30">
        <v>0.05</v>
      </c>
      <c r="E4116" s="25">
        <v>933.28</v>
      </c>
      <c r="F4116" s="25">
        <v>719.39</v>
      </c>
    </row>
    <row r="4117" spans="1:6" outlineLevel="1" x14ac:dyDescent="0.2">
      <c r="A4117" s="26"/>
      <c r="B4117" s="27"/>
      <c r="C4117" s="28" t="s">
        <v>2591</v>
      </c>
      <c r="D4117" s="28"/>
      <c r="E4117" s="28"/>
      <c r="F4117" s="29">
        <v>202.63</v>
      </c>
    </row>
    <row r="4118" spans="1:6" outlineLevel="1" x14ac:dyDescent="0.2">
      <c r="A4118" s="26"/>
      <c r="B4118" s="27"/>
      <c r="C4118" s="28" t="s">
        <v>2592</v>
      </c>
      <c r="D4118" s="28"/>
      <c r="E4118" s="28"/>
      <c r="F4118" s="29">
        <v>134.47</v>
      </c>
    </row>
    <row r="4119" spans="1:6" outlineLevel="1" x14ac:dyDescent="0.2">
      <c r="A4119" s="26"/>
      <c r="B4119" s="27"/>
      <c r="C4119" s="28" t="s">
        <v>917</v>
      </c>
      <c r="D4119" s="28"/>
      <c r="E4119" s="28"/>
      <c r="F4119" s="29">
        <v>1056.49</v>
      </c>
    </row>
    <row r="4120" spans="1:6" ht="22.5" customHeight="1" outlineLevel="1" x14ac:dyDescent="0.2">
      <c r="A4120" s="21">
        <v>395</v>
      </c>
      <c r="B4120" s="22" t="s">
        <v>1583</v>
      </c>
      <c r="C4120" s="23" t="s">
        <v>1584</v>
      </c>
      <c r="D4120" s="24">
        <v>-1.7330000000000001</v>
      </c>
      <c r="E4120" s="25">
        <v>17.82</v>
      </c>
      <c r="F4120" s="25">
        <v>-483.3</v>
      </c>
    </row>
    <row r="4121" spans="1:6" ht="22.5" customHeight="1" outlineLevel="1" x14ac:dyDescent="0.2">
      <c r="A4121" s="21">
        <v>396</v>
      </c>
      <c r="B4121" s="22" t="s">
        <v>1377</v>
      </c>
      <c r="C4121" s="23" t="s">
        <v>2445</v>
      </c>
      <c r="D4121" s="31">
        <v>5</v>
      </c>
      <c r="E4121" s="25">
        <v>95.25</v>
      </c>
      <c r="F4121" s="25">
        <v>3995.77</v>
      </c>
    </row>
    <row r="4122" spans="1:6" ht="33.75" customHeight="1" outlineLevel="1" x14ac:dyDescent="0.2">
      <c r="A4122" s="21">
        <v>397</v>
      </c>
      <c r="B4122" s="22" t="s">
        <v>2239</v>
      </c>
      <c r="C4122" s="23" t="s">
        <v>2240</v>
      </c>
      <c r="D4122" s="30">
        <v>0.17</v>
      </c>
      <c r="E4122" s="25">
        <v>448.43</v>
      </c>
      <c r="F4122" s="25">
        <v>2500.37</v>
      </c>
    </row>
    <row r="4123" spans="1:6" outlineLevel="1" x14ac:dyDescent="0.2">
      <c r="A4123" s="26"/>
      <c r="B4123" s="27"/>
      <c r="C4123" s="28" t="s">
        <v>2593</v>
      </c>
      <c r="D4123" s="28"/>
      <c r="E4123" s="28"/>
      <c r="F4123" s="29">
        <v>2381.59</v>
      </c>
    </row>
    <row r="4124" spans="1:6" outlineLevel="1" x14ac:dyDescent="0.2">
      <c r="A4124" s="26"/>
      <c r="B4124" s="27"/>
      <c r="C4124" s="28" t="s">
        <v>2594</v>
      </c>
      <c r="D4124" s="28"/>
      <c r="E4124" s="28"/>
      <c r="F4124" s="29">
        <v>1493.91</v>
      </c>
    </row>
    <row r="4125" spans="1:6" outlineLevel="1" x14ac:dyDescent="0.2">
      <c r="A4125" s="26"/>
      <c r="B4125" s="27"/>
      <c r="C4125" s="28" t="s">
        <v>917</v>
      </c>
      <c r="D4125" s="28"/>
      <c r="E4125" s="28"/>
      <c r="F4125" s="29">
        <v>6375.87</v>
      </c>
    </row>
    <row r="4126" spans="1:6" ht="22.5" customHeight="1" outlineLevel="1" x14ac:dyDescent="0.2">
      <c r="A4126" s="21">
        <v>398</v>
      </c>
      <c r="B4126" s="22" t="s">
        <v>2243</v>
      </c>
      <c r="C4126" s="23" t="s">
        <v>2244</v>
      </c>
      <c r="D4126" s="32">
        <v>-0.4</v>
      </c>
      <c r="E4126" s="25">
        <v>45</v>
      </c>
      <c r="F4126" s="25">
        <v>-73.44</v>
      </c>
    </row>
    <row r="4127" spans="1:6" outlineLevel="1" x14ac:dyDescent="0.2">
      <c r="A4127" s="26"/>
      <c r="B4127" s="27"/>
      <c r="C4127" s="28" t="s">
        <v>2245</v>
      </c>
      <c r="D4127" s="28"/>
      <c r="E4127" s="28"/>
      <c r="F4127" s="29"/>
    </row>
    <row r="4128" spans="1:6" outlineLevel="1" x14ac:dyDescent="0.2">
      <c r="A4128" s="26"/>
      <c r="B4128" s="27"/>
      <c r="C4128" s="28" t="s">
        <v>2246</v>
      </c>
      <c r="D4128" s="28"/>
      <c r="E4128" s="28"/>
      <c r="F4128" s="29"/>
    </row>
    <row r="4129" spans="1:6" outlineLevel="1" x14ac:dyDescent="0.2">
      <c r="A4129" s="26"/>
      <c r="B4129" s="27"/>
      <c r="C4129" s="28" t="s">
        <v>917</v>
      </c>
      <c r="D4129" s="28"/>
      <c r="E4129" s="28"/>
      <c r="F4129" s="29">
        <v>-73.44</v>
      </c>
    </row>
    <row r="4130" spans="1:6" ht="22.5" customHeight="1" outlineLevel="1" x14ac:dyDescent="0.2">
      <c r="A4130" s="21">
        <v>399</v>
      </c>
      <c r="B4130" s="22" t="s">
        <v>2247</v>
      </c>
      <c r="C4130" s="23" t="s">
        <v>2248</v>
      </c>
      <c r="D4130" s="33">
        <v>-0.39779999999999999</v>
      </c>
      <c r="E4130" s="25">
        <v>13.12</v>
      </c>
      <c r="F4130" s="25">
        <v>-236.03</v>
      </c>
    </row>
    <row r="4131" spans="1:6" outlineLevel="1" x14ac:dyDescent="0.2">
      <c r="A4131" s="26"/>
      <c r="B4131" s="27"/>
      <c r="C4131" s="28" t="s">
        <v>2595</v>
      </c>
      <c r="D4131" s="28"/>
      <c r="E4131" s="28"/>
      <c r="F4131" s="29">
        <v>-259.63</v>
      </c>
    </row>
    <row r="4132" spans="1:6" outlineLevel="1" x14ac:dyDescent="0.2">
      <c r="A4132" s="26"/>
      <c r="B4132" s="27"/>
      <c r="C4132" s="28" t="s">
        <v>2596</v>
      </c>
      <c r="D4132" s="28"/>
      <c r="E4132" s="28"/>
      <c r="F4132" s="29">
        <v>-162.86000000000001</v>
      </c>
    </row>
    <row r="4133" spans="1:6" outlineLevel="1" x14ac:dyDescent="0.2">
      <c r="A4133" s="26"/>
      <c r="B4133" s="27"/>
      <c r="C4133" s="28" t="s">
        <v>917</v>
      </c>
      <c r="D4133" s="28"/>
      <c r="E4133" s="28"/>
      <c r="F4133" s="29">
        <v>-658.52</v>
      </c>
    </row>
    <row r="4134" spans="1:6" ht="33.75" customHeight="1" outlineLevel="1" x14ac:dyDescent="0.2">
      <c r="A4134" s="21">
        <v>400</v>
      </c>
      <c r="B4134" s="22" t="s">
        <v>2251</v>
      </c>
      <c r="C4134" s="23" t="s">
        <v>2252</v>
      </c>
      <c r="D4134" s="24">
        <v>4.0000000000000001E-3</v>
      </c>
      <c r="E4134" s="25">
        <v>11885.47</v>
      </c>
      <c r="F4134" s="25">
        <v>784.44</v>
      </c>
    </row>
    <row r="4135" spans="1:6" ht="78.75" customHeight="1" outlineLevel="1" x14ac:dyDescent="0.2">
      <c r="A4135" s="21">
        <v>401</v>
      </c>
      <c r="B4135" s="22" t="s">
        <v>2253</v>
      </c>
      <c r="C4135" s="23" t="s">
        <v>1146</v>
      </c>
      <c r="D4135" s="31">
        <v>51</v>
      </c>
      <c r="E4135" s="25">
        <v>13.91</v>
      </c>
      <c r="F4135" s="25">
        <v>19217.919999999998</v>
      </c>
    </row>
    <row r="4136" spans="1:6" ht="33.75" customHeight="1" outlineLevel="1" x14ac:dyDescent="0.2">
      <c r="A4136" s="21">
        <v>402</v>
      </c>
      <c r="B4136" s="22" t="s">
        <v>2268</v>
      </c>
      <c r="C4136" s="23" t="s">
        <v>2269</v>
      </c>
      <c r="D4136" s="24">
        <v>1.0999999999999999E-2</v>
      </c>
      <c r="E4136" s="25">
        <v>6149.21</v>
      </c>
      <c r="F4136" s="25">
        <v>2998.84</v>
      </c>
    </row>
    <row r="4137" spans="1:6" outlineLevel="1" x14ac:dyDescent="0.2">
      <c r="A4137" s="26"/>
      <c r="B4137" s="27"/>
      <c r="C4137" s="28" t="s">
        <v>2597</v>
      </c>
      <c r="D4137" s="28"/>
      <c r="E4137" s="28"/>
      <c r="F4137" s="29">
        <v>2776.6</v>
      </c>
    </row>
    <row r="4138" spans="1:6" outlineLevel="1" x14ac:dyDescent="0.2">
      <c r="A4138" s="26"/>
      <c r="B4138" s="27"/>
      <c r="C4138" s="28" t="s">
        <v>2598</v>
      </c>
      <c r="D4138" s="28"/>
      <c r="E4138" s="28"/>
      <c r="F4138" s="29">
        <v>1851.07</v>
      </c>
    </row>
    <row r="4139" spans="1:6" outlineLevel="1" x14ac:dyDescent="0.2">
      <c r="A4139" s="26"/>
      <c r="B4139" s="27"/>
      <c r="C4139" s="28" t="s">
        <v>917</v>
      </c>
      <c r="D4139" s="28"/>
      <c r="E4139" s="28"/>
      <c r="F4139" s="29">
        <v>7626.51</v>
      </c>
    </row>
    <row r="4140" spans="1:6" ht="33.75" customHeight="1" outlineLevel="1" x14ac:dyDescent="0.2">
      <c r="A4140" s="21">
        <v>403</v>
      </c>
      <c r="B4140" s="22" t="s">
        <v>2272</v>
      </c>
      <c r="C4140" s="23" t="s">
        <v>2561</v>
      </c>
      <c r="D4140" s="33">
        <v>0.33660000000000001</v>
      </c>
      <c r="E4140" s="25">
        <v>10154.75</v>
      </c>
      <c r="F4140" s="25">
        <v>26456.01</v>
      </c>
    </row>
    <row r="4141" spans="1:6" ht="33.75" customHeight="1" outlineLevel="1" x14ac:dyDescent="0.2">
      <c r="A4141" s="21">
        <v>404</v>
      </c>
      <c r="B4141" s="22" t="s">
        <v>1767</v>
      </c>
      <c r="C4141" s="23" t="s">
        <v>1768</v>
      </c>
      <c r="D4141" s="24">
        <v>3.5000000000000003E-2</v>
      </c>
      <c r="E4141" s="25">
        <v>243.91</v>
      </c>
      <c r="F4141" s="25">
        <v>240.83</v>
      </c>
    </row>
    <row r="4142" spans="1:6" outlineLevel="1" x14ac:dyDescent="0.2">
      <c r="A4142" s="26"/>
      <c r="B4142" s="27"/>
      <c r="C4142" s="28" t="s">
        <v>2497</v>
      </c>
      <c r="D4142" s="28"/>
      <c r="E4142" s="28"/>
      <c r="F4142" s="29">
        <v>116.57</v>
      </c>
    </row>
    <row r="4143" spans="1:6" outlineLevel="1" x14ac:dyDescent="0.2">
      <c r="A4143" s="26"/>
      <c r="B4143" s="27"/>
      <c r="C4143" s="28" t="s">
        <v>2498</v>
      </c>
      <c r="D4143" s="28"/>
      <c r="E4143" s="28"/>
      <c r="F4143" s="29">
        <v>63.25</v>
      </c>
    </row>
    <row r="4144" spans="1:6" outlineLevel="1" x14ac:dyDescent="0.2">
      <c r="A4144" s="26"/>
      <c r="B4144" s="27"/>
      <c r="C4144" s="28" t="s">
        <v>917</v>
      </c>
      <c r="D4144" s="28"/>
      <c r="E4144" s="28"/>
      <c r="F4144" s="29">
        <v>420.65</v>
      </c>
    </row>
    <row r="4145" spans="1:6" ht="33.75" customHeight="1" outlineLevel="1" x14ac:dyDescent="0.2">
      <c r="A4145" s="21">
        <v>405</v>
      </c>
      <c r="B4145" s="22" t="s">
        <v>1053</v>
      </c>
      <c r="C4145" s="23" t="s">
        <v>2276</v>
      </c>
      <c r="D4145" s="24">
        <v>3.5000000000000003E-2</v>
      </c>
      <c r="E4145" s="25">
        <v>347.67</v>
      </c>
      <c r="F4145" s="25">
        <v>208.51</v>
      </c>
    </row>
    <row r="4146" spans="1:6" outlineLevel="1" x14ac:dyDescent="0.2">
      <c r="A4146" s="26"/>
      <c r="B4146" s="27"/>
      <c r="C4146" s="28" t="s">
        <v>2499</v>
      </c>
      <c r="D4146" s="28"/>
      <c r="E4146" s="28"/>
      <c r="F4146" s="29">
        <v>81.28</v>
      </c>
    </row>
    <row r="4147" spans="1:6" outlineLevel="1" x14ac:dyDescent="0.2">
      <c r="A4147" s="26"/>
      <c r="B4147" s="27"/>
      <c r="C4147" s="28" t="s">
        <v>2500</v>
      </c>
      <c r="D4147" s="28"/>
      <c r="E4147" s="28"/>
      <c r="F4147" s="29">
        <v>44.1</v>
      </c>
    </row>
    <row r="4148" spans="1:6" outlineLevel="1" x14ac:dyDescent="0.2">
      <c r="A4148" s="26"/>
      <c r="B4148" s="27"/>
      <c r="C4148" s="28" t="s">
        <v>917</v>
      </c>
      <c r="D4148" s="28"/>
      <c r="E4148" s="28"/>
      <c r="F4148" s="29">
        <v>333.89</v>
      </c>
    </row>
    <row r="4149" spans="1:6" ht="22.5" customHeight="1" outlineLevel="1" x14ac:dyDescent="0.2">
      <c r="A4149" s="21">
        <v>406</v>
      </c>
      <c r="B4149" s="22" t="s">
        <v>2186</v>
      </c>
      <c r="C4149" s="23" t="s">
        <v>2187</v>
      </c>
      <c r="D4149" s="24">
        <v>1E-3</v>
      </c>
      <c r="E4149" s="25">
        <v>6373.37</v>
      </c>
      <c r="F4149" s="25">
        <v>148.26</v>
      </c>
    </row>
    <row r="4150" spans="1:6" outlineLevel="1" x14ac:dyDescent="0.2">
      <c r="A4150" s="26"/>
      <c r="B4150" s="27"/>
      <c r="C4150" s="28" t="s">
        <v>2501</v>
      </c>
      <c r="D4150" s="28"/>
      <c r="E4150" s="28"/>
      <c r="F4150" s="29">
        <v>123.59</v>
      </c>
    </row>
    <row r="4151" spans="1:6" outlineLevel="1" x14ac:dyDescent="0.2">
      <c r="A4151" s="26"/>
      <c r="B4151" s="27"/>
      <c r="C4151" s="28" t="s">
        <v>2502</v>
      </c>
      <c r="D4151" s="28"/>
      <c r="E4151" s="28"/>
      <c r="F4151" s="29">
        <v>70.28</v>
      </c>
    </row>
    <row r="4152" spans="1:6" outlineLevel="1" x14ac:dyDescent="0.2">
      <c r="A4152" s="26"/>
      <c r="B4152" s="27"/>
      <c r="C4152" s="28" t="s">
        <v>917</v>
      </c>
      <c r="D4152" s="28"/>
      <c r="E4152" s="28"/>
      <c r="F4152" s="29">
        <v>342.13</v>
      </c>
    </row>
    <row r="4153" spans="1:6" ht="22.5" customHeight="1" outlineLevel="1" x14ac:dyDescent="0.2">
      <c r="A4153" s="21">
        <v>407</v>
      </c>
      <c r="B4153" s="22" t="s">
        <v>942</v>
      </c>
      <c r="C4153" s="23" t="s">
        <v>1052</v>
      </c>
      <c r="D4153" s="33">
        <v>0.10150000000000001</v>
      </c>
      <c r="E4153" s="25">
        <v>665</v>
      </c>
      <c r="F4153" s="25">
        <v>479.91</v>
      </c>
    </row>
    <row r="4154" spans="1:6" ht="33.75" customHeight="1" outlineLevel="1" x14ac:dyDescent="0.2">
      <c r="A4154" s="21">
        <v>408</v>
      </c>
      <c r="B4154" s="22" t="s">
        <v>2192</v>
      </c>
      <c r="C4154" s="23" t="s">
        <v>2193</v>
      </c>
      <c r="D4154" s="24">
        <v>3.1E-2</v>
      </c>
      <c r="E4154" s="25">
        <v>5584.58</v>
      </c>
      <c r="F4154" s="25">
        <v>1623.88</v>
      </c>
    </row>
    <row r="4155" spans="1:6" ht="22.5" customHeight="1" outlineLevel="1" x14ac:dyDescent="0.2">
      <c r="A4155" s="21">
        <v>409</v>
      </c>
      <c r="B4155" s="22" t="s">
        <v>2334</v>
      </c>
      <c r="C4155" s="23" t="s">
        <v>2335</v>
      </c>
      <c r="D4155" s="24">
        <v>4.9000000000000002E-2</v>
      </c>
      <c r="E4155" s="25">
        <v>2521.25</v>
      </c>
      <c r="F4155" s="25">
        <v>5518.66</v>
      </c>
    </row>
    <row r="4156" spans="1:6" outlineLevel="1" x14ac:dyDescent="0.2">
      <c r="A4156" s="26"/>
      <c r="B4156" s="27"/>
      <c r="C4156" s="28" t="s">
        <v>2503</v>
      </c>
      <c r="D4156" s="28"/>
      <c r="E4156" s="28"/>
      <c r="F4156" s="29">
        <v>5613.78</v>
      </c>
    </row>
    <row r="4157" spans="1:6" outlineLevel="1" x14ac:dyDescent="0.2">
      <c r="A4157" s="26"/>
      <c r="B4157" s="27"/>
      <c r="C4157" s="28" t="s">
        <v>2504</v>
      </c>
      <c r="D4157" s="28"/>
      <c r="E4157" s="28"/>
      <c r="F4157" s="29">
        <v>3192.15</v>
      </c>
    </row>
    <row r="4158" spans="1:6" outlineLevel="1" x14ac:dyDescent="0.2">
      <c r="A4158" s="26"/>
      <c r="B4158" s="27"/>
      <c r="C4158" s="28" t="s">
        <v>917</v>
      </c>
      <c r="D4158" s="28"/>
      <c r="E4158" s="28"/>
      <c r="F4158" s="29">
        <v>14324.59</v>
      </c>
    </row>
    <row r="4159" spans="1:6" ht="22.5" customHeight="1" outlineLevel="1" x14ac:dyDescent="0.2">
      <c r="A4159" s="21">
        <v>410</v>
      </c>
      <c r="B4159" s="22" t="s">
        <v>2338</v>
      </c>
      <c r="C4159" s="23" t="s">
        <v>2339</v>
      </c>
      <c r="D4159" s="24">
        <v>4.9000000000000002E-2</v>
      </c>
      <c r="E4159" s="25">
        <v>11684</v>
      </c>
      <c r="F4159" s="25">
        <v>3051.51</v>
      </c>
    </row>
    <row r="4160" spans="1:6" ht="22.5" customHeight="1" outlineLevel="1" x14ac:dyDescent="0.2">
      <c r="A4160" s="21">
        <v>411</v>
      </c>
      <c r="B4160" s="22" t="s">
        <v>1215</v>
      </c>
      <c r="C4160" s="23" t="s">
        <v>1216</v>
      </c>
      <c r="D4160" s="33">
        <v>4.5199999999999997E-2</v>
      </c>
      <c r="E4160" s="25">
        <v>1275.18</v>
      </c>
      <c r="F4160" s="25">
        <v>1557</v>
      </c>
    </row>
    <row r="4161" spans="1:6" outlineLevel="1" x14ac:dyDescent="0.2">
      <c r="A4161" s="26"/>
      <c r="B4161" s="27"/>
      <c r="C4161" s="28" t="s">
        <v>2505</v>
      </c>
      <c r="D4161" s="28"/>
      <c r="E4161" s="28"/>
      <c r="F4161" s="29">
        <v>1337.32</v>
      </c>
    </row>
    <row r="4162" spans="1:6" outlineLevel="1" x14ac:dyDescent="0.2">
      <c r="A4162" s="26"/>
      <c r="B4162" s="27"/>
      <c r="C4162" s="28" t="s">
        <v>2506</v>
      </c>
      <c r="D4162" s="28"/>
      <c r="E4162" s="28"/>
      <c r="F4162" s="29">
        <v>760.44</v>
      </c>
    </row>
    <row r="4163" spans="1:6" outlineLevel="1" x14ac:dyDescent="0.2">
      <c r="A4163" s="26"/>
      <c r="B4163" s="27"/>
      <c r="C4163" s="28" t="s">
        <v>917</v>
      </c>
      <c r="D4163" s="28"/>
      <c r="E4163" s="28"/>
      <c r="F4163" s="29">
        <v>3654.76</v>
      </c>
    </row>
    <row r="4164" spans="1:6" ht="33.75" customHeight="1" outlineLevel="1" x14ac:dyDescent="0.2">
      <c r="A4164" s="21">
        <v>412</v>
      </c>
      <c r="B4164" s="22" t="s">
        <v>2342</v>
      </c>
      <c r="C4164" s="23" t="s">
        <v>2343</v>
      </c>
      <c r="D4164" s="33">
        <v>4.5199999999999997E-2</v>
      </c>
      <c r="E4164" s="25">
        <v>12319.52</v>
      </c>
      <c r="F4164" s="25">
        <v>5273.3</v>
      </c>
    </row>
    <row r="4165" spans="1:6" ht="11.4" outlineLevel="1" x14ac:dyDescent="0.2">
      <c r="A4165" s="443" t="s">
        <v>2599</v>
      </c>
      <c r="B4165" s="444"/>
      <c r="C4165" s="444"/>
      <c r="D4165" s="444"/>
      <c r="E4165" s="444"/>
      <c r="F4165" s="445"/>
    </row>
    <row r="4166" spans="1:6" ht="22.5" customHeight="1" outlineLevel="1" x14ac:dyDescent="0.2">
      <c r="A4166" s="21">
        <v>413</v>
      </c>
      <c r="B4166" s="22" t="s">
        <v>1363</v>
      </c>
      <c r="C4166" s="23" t="s">
        <v>1364</v>
      </c>
      <c r="D4166" s="24">
        <v>4.0000000000000001E-3</v>
      </c>
      <c r="E4166" s="25">
        <v>4711.5</v>
      </c>
      <c r="F4166" s="25">
        <v>400.84</v>
      </c>
    </row>
    <row r="4167" spans="1:6" outlineLevel="1" x14ac:dyDescent="0.2">
      <c r="A4167" s="26"/>
      <c r="B4167" s="27"/>
      <c r="C4167" s="28" t="s">
        <v>2385</v>
      </c>
      <c r="D4167" s="28"/>
      <c r="E4167" s="28"/>
      <c r="F4167" s="29">
        <v>335.66</v>
      </c>
    </row>
    <row r="4168" spans="1:6" outlineLevel="1" x14ac:dyDescent="0.2">
      <c r="A4168" s="26"/>
      <c r="B4168" s="27"/>
      <c r="C4168" s="28" t="s">
        <v>2386</v>
      </c>
      <c r="D4168" s="28"/>
      <c r="E4168" s="28"/>
      <c r="F4168" s="29">
        <v>190.87</v>
      </c>
    </row>
    <row r="4169" spans="1:6" outlineLevel="1" x14ac:dyDescent="0.2">
      <c r="A4169" s="26"/>
      <c r="B4169" s="27"/>
      <c r="C4169" s="28" t="s">
        <v>917</v>
      </c>
      <c r="D4169" s="28"/>
      <c r="E4169" s="28"/>
      <c r="F4169" s="29">
        <v>927.37</v>
      </c>
    </row>
    <row r="4170" spans="1:6" ht="22.5" customHeight="1" outlineLevel="1" x14ac:dyDescent="0.2">
      <c r="A4170" s="21">
        <v>414</v>
      </c>
      <c r="B4170" s="22" t="s">
        <v>1367</v>
      </c>
      <c r="C4170" s="23" t="s">
        <v>2185</v>
      </c>
      <c r="D4170" s="24">
        <v>0.40799999999999997</v>
      </c>
      <c r="E4170" s="25">
        <v>560</v>
      </c>
      <c r="F4170" s="25">
        <v>1738.73</v>
      </c>
    </row>
    <row r="4171" spans="1:6" ht="22.5" customHeight="1" outlineLevel="1" x14ac:dyDescent="0.2">
      <c r="A4171" s="21">
        <v>415</v>
      </c>
      <c r="B4171" s="22" t="s">
        <v>2480</v>
      </c>
      <c r="C4171" s="23" t="s">
        <v>2481</v>
      </c>
      <c r="D4171" s="31">
        <v>3</v>
      </c>
      <c r="E4171" s="25">
        <v>609.37</v>
      </c>
      <c r="F4171" s="25">
        <v>31090.38</v>
      </c>
    </row>
    <row r="4172" spans="1:6" outlineLevel="1" x14ac:dyDescent="0.2">
      <c r="A4172" s="26"/>
      <c r="B4172" s="27"/>
      <c r="C4172" s="28" t="s">
        <v>2600</v>
      </c>
      <c r="D4172" s="28"/>
      <c r="E4172" s="28"/>
      <c r="F4172" s="29">
        <v>20678.43</v>
      </c>
    </row>
    <row r="4173" spans="1:6" outlineLevel="1" x14ac:dyDescent="0.2">
      <c r="A4173" s="26"/>
      <c r="B4173" s="27"/>
      <c r="C4173" s="28" t="s">
        <v>2601</v>
      </c>
      <c r="D4173" s="28"/>
      <c r="E4173" s="28"/>
      <c r="F4173" s="29">
        <v>11758.32</v>
      </c>
    </row>
    <row r="4174" spans="1:6" outlineLevel="1" x14ac:dyDescent="0.2">
      <c r="A4174" s="26"/>
      <c r="B4174" s="27"/>
      <c r="C4174" s="28" t="s">
        <v>917</v>
      </c>
      <c r="D4174" s="28"/>
      <c r="E4174" s="28"/>
      <c r="F4174" s="29">
        <v>63527.13</v>
      </c>
    </row>
    <row r="4175" spans="1:6" ht="33.75" customHeight="1" outlineLevel="1" x14ac:dyDescent="0.2">
      <c r="A4175" s="21">
        <v>416</v>
      </c>
      <c r="B4175" s="22" t="s">
        <v>2190</v>
      </c>
      <c r="C4175" s="23" t="s">
        <v>2191</v>
      </c>
      <c r="D4175" s="24">
        <v>3.0449999999999999</v>
      </c>
      <c r="E4175" s="25">
        <v>745.24</v>
      </c>
      <c r="F4175" s="25">
        <v>15998.25</v>
      </c>
    </row>
    <row r="4176" spans="1:6" ht="33.75" customHeight="1" outlineLevel="1" x14ac:dyDescent="0.2">
      <c r="A4176" s="21">
        <v>417</v>
      </c>
      <c r="B4176" s="22" t="s">
        <v>2484</v>
      </c>
      <c r="C4176" s="23" t="s">
        <v>2485</v>
      </c>
      <c r="D4176" s="24">
        <v>1.6E-2</v>
      </c>
      <c r="E4176" s="25">
        <v>5520</v>
      </c>
      <c r="F4176" s="25">
        <v>937.96</v>
      </c>
    </row>
    <row r="4177" spans="1:6" ht="33.75" customHeight="1" outlineLevel="1" x14ac:dyDescent="0.2">
      <c r="A4177" s="21">
        <v>418</v>
      </c>
      <c r="B4177" s="22" t="s">
        <v>2192</v>
      </c>
      <c r="C4177" s="23" t="s">
        <v>2193</v>
      </c>
      <c r="D4177" s="24">
        <v>0.124</v>
      </c>
      <c r="E4177" s="25">
        <v>5584.58</v>
      </c>
      <c r="F4177" s="25">
        <v>6495.54</v>
      </c>
    </row>
    <row r="4178" spans="1:6" ht="33.75" customHeight="1" outlineLevel="1" x14ac:dyDescent="0.2">
      <c r="A4178" s="21">
        <v>419</v>
      </c>
      <c r="B4178" s="22" t="s">
        <v>2192</v>
      </c>
      <c r="C4178" s="23" t="s">
        <v>2193</v>
      </c>
      <c r="D4178" s="24">
        <v>0.16800000000000001</v>
      </c>
      <c r="E4178" s="25">
        <v>5584.58</v>
      </c>
      <c r="F4178" s="25">
        <v>8800.4</v>
      </c>
    </row>
    <row r="4179" spans="1:6" ht="22.5" customHeight="1" outlineLevel="1" x14ac:dyDescent="0.2">
      <c r="A4179" s="21">
        <v>420</v>
      </c>
      <c r="B4179" s="22" t="s">
        <v>1213</v>
      </c>
      <c r="C4179" s="23" t="s">
        <v>1214</v>
      </c>
      <c r="D4179" s="24">
        <v>8.0000000000000002E-3</v>
      </c>
      <c r="E4179" s="25">
        <v>6780</v>
      </c>
      <c r="F4179" s="25">
        <v>488.16</v>
      </c>
    </row>
    <row r="4180" spans="1:6" ht="33.75" customHeight="1" outlineLevel="1" x14ac:dyDescent="0.2">
      <c r="A4180" s="21">
        <v>421</v>
      </c>
      <c r="B4180" s="22" t="s">
        <v>1077</v>
      </c>
      <c r="C4180" s="23" t="s">
        <v>1270</v>
      </c>
      <c r="D4180" s="24">
        <v>1.4E-2</v>
      </c>
      <c r="E4180" s="25">
        <v>1027.6500000000001</v>
      </c>
      <c r="F4180" s="25">
        <v>294.62</v>
      </c>
    </row>
    <row r="4181" spans="1:6" outlineLevel="1" x14ac:dyDescent="0.2">
      <c r="A4181" s="26"/>
      <c r="B4181" s="27"/>
      <c r="C4181" s="28" t="s">
        <v>2589</v>
      </c>
      <c r="D4181" s="28"/>
      <c r="E4181" s="28"/>
      <c r="F4181" s="29">
        <v>167.2</v>
      </c>
    </row>
    <row r="4182" spans="1:6" outlineLevel="1" x14ac:dyDescent="0.2">
      <c r="A4182" s="26"/>
      <c r="B4182" s="27"/>
      <c r="C4182" s="28" t="s">
        <v>2590</v>
      </c>
      <c r="D4182" s="28"/>
      <c r="E4182" s="28"/>
      <c r="F4182" s="29">
        <v>111.47</v>
      </c>
    </row>
    <row r="4183" spans="1:6" outlineLevel="1" x14ac:dyDescent="0.2">
      <c r="A4183" s="26"/>
      <c r="B4183" s="27"/>
      <c r="C4183" s="28" t="s">
        <v>917</v>
      </c>
      <c r="D4183" s="28"/>
      <c r="E4183" s="28"/>
      <c r="F4183" s="29">
        <v>573.29</v>
      </c>
    </row>
    <row r="4184" spans="1:6" ht="33.75" customHeight="1" outlineLevel="1" x14ac:dyDescent="0.2">
      <c r="A4184" s="21">
        <v>422</v>
      </c>
      <c r="B4184" s="22" t="s">
        <v>2490</v>
      </c>
      <c r="C4184" s="23" t="s">
        <v>2491</v>
      </c>
      <c r="D4184" s="24">
        <v>1.4E-2</v>
      </c>
      <c r="E4184" s="25">
        <v>8060</v>
      </c>
      <c r="F4184" s="25">
        <v>1296.53</v>
      </c>
    </row>
    <row r="4185" spans="1:6" ht="33.75" customHeight="1" outlineLevel="1" x14ac:dyDescent="0.2">
      <c r="A4185" s="21">
        <v>423</v>
      </c>
      <c r="B4185" s="22" t="s">
        <v>2212</v>
      </c>
      <c r="C4185" s="23" t="s">
        <v>2213</v>
      </c>
      <c r="D4185" s="30">
        <v>0.05</v>
      </c>
      <c r="E4185" s="25">
        <v>933.28</v>
      </c>
      <c r="F4185" s="25">
        <v>719.39</v>
      </c>
    </row>
    <row r="4186" spans="1:6" outlineLevel="1" x14ac:dyDescent="0.2">
      <c r="A4186" s="26"/>
      <c r="B4186" s="27"/>
      <c r="C4186" s="28" t="s">
        <v>2591</v>
      </c>
      <c r="D4186" s="28"/>
      <c r="E4186" s="28"/>
      <c r="F4186" s="29">
        <v>202.63</v>
      </c>
    </row>
    <row r="4187" spans="1:6" outlineLevel="1" x14ac:dyDescent="0.2">
      <c r="A4187" s="26"/>
      <c r="B4187" s="27"/>
      <c r="C4187" s="28" t="s">
        <v>2592</v>
      </c>
      <c r="D4187" s="28"/>
      <c r="E4187" s="28"/>
      <c r="F4187" s="29">
        <v>134.47</v>
      </c>
    </row>
    <row r="4188" spans="1:6" outlineLevel="1" x14ac:dyDescent="0.2">
      <c r="A4188" s="26"/>
      <c r="B4188" s="27"/>
      <c r="C4188" s="28" t="s">
        <v>917</v>
      </c>
      <c r="D4188" s="28"/>
      <c r="E4188" s="28"/>
      <c r="F4188" s="29">
        <v>1056.49</v>
      </c>
    </row>
    <row r="4189" spans="1:6" ht="22.5" customHeight="1" outlineLevel="1" x14ac:dyDescent="0.2">
      <c r="A4189" s="21">
        <v>424</v>
      </c>
      <c r="B4189" s="22" t="s">
        <v>1583</v>
      </c>
      <c r="C4189" s="23" t="s">
        <v>1584</v>
      </c>
      <c r="D4189" s="24">
        <v>-1.7330000000000001</v>
      </c>
      <c r="E4189" s="25">
        <v>17.82</v>
      </c>
      <c r="F4189" s="25">
        <v>-483.3</v>
      </c>
    </row>
    <row r="4190" spans="1:6" ht="22.5" customHeight="1" outlineLevel="1" x14ac:dyDescent="0.2">
      <c r="A4190" s="21">
        <v>425</v>
      </c>
      <c r="B4190" s="22" t="s">
        <v>1377</v>
      </c>
      <c r="C4190" s="23" t="s">
        <v>2445</v>
      </c>
      <c r="D4190" s="31">
        <v>5</v>
      </c>
      <c r="E4190" s="25">
        <v>95.25</v>
      </c>
      <c r="F4190" s="25">
        <v>3995.77</v>
      </c>
    </row>
    <row r="4191" spans="1:6" ht="33.75" customHeight="1" outlineLevel="1" x14ac:dyDescent="0.2">
      <c r="A4191" s="21">
        <v>426</v>
      </c>
      <c r="B4191" s="22" t="s">
        <v>2239</v>
      </c>
      <c r="C4191" s="23" t="s">
        <v>2240</v>
      </c>
      <c r="D4191" s="24">
        <v>0.14099999999999999</v>
      </c>
      <c r="E4191" s="25">
        <v>448.43</v>
      </c>
      <c r="F4191" s="25">
        <v>2073.84</v>
      </c>
    </row>
    <row r="4192" spans="1:6" outlineLevel="1" x14ac:dyDescent="0.2">
      <c r="A4192" s="26"/>
      <c r="B4192" s="27"/>
      <c r="C4192" s="28" t="s">
        <v>2602</v>
      </c>
      <c r="D4192" s="28"/>
      <c r="E4192" s="28"/>
      <c r="F4192" s="29">
        <v>1975.31</v>
      </c>
    </row>
    <row r="4193" spans="1:6" outlineLevel="1" x14ac:dyDescent="0.2">
      <c r="A4193" s="26"/>
      <c r="B4193" s="27"/>
      <c r="C4193" s="28" t="s">
        <v>2603</v>
      </c>
      <c r="D4193" s="28"/>
      <c r="E4193" s="28"/>
      <c r="F4193" s="29">
        <v>1239.06</v>
      </c>
    </row>
    <row r="4194" spans="1:6" outlineLevel="1" x14ac:dyDescent="0.2">
      <c r="A4194" s="26"/>
      <c r="B4194" s="27"/>
      <c r="C4194" s="28" t="s">
        <v>917</v>
      </c>
      <c r="D4194" s="28"/>
      <c r="E4194" s="28"/>
      <c r="F4194" s="29">
        <v>5288.21</v>
      </c>
    </row>
    <row r="4195" spans="1:6" ht="22.5" customHeight="1" outlineLevel="1" x14ac:dyDescent="0.2">
      <c r="A4195" s="21">
        <v>427</v>
      </c>
      <c r="B4195" s="22" t="s">
        <v>2243</v>
      </c>
      <c r="C4195" s="23" t="s">
        <v>2244</v>
      </c>
      <c r="D4195" s="30">
        <v>-0.33</v>
      </c>
      <c r="E4195" s="25">
        <v>45</v>
      </c>
      <c r="F4195" s="25">
        <v>-60.59</v>
      </c>
    </row>
    <row r="4196" spans="1:6" outlineLevel="1" x14ac:dyDescent="0.2">
      <c r="A4196" s="26"/>
      <c r="B4196" s="27"/>
      <c r="C4196" s="28" t="s">
        <v>2245</v>
      </c>
      <c r="D4196" s="28"/>
      <c r="E4196" s="28"/>
      <c r="F4196" s="29"/>
    </row>
    <row r="4197" spans="1:6" outlineLevel="1" x14ac:dyDescent="0.2">
      <c r="A4197" s="26"/>
      <c r="B4197" s="27"/>
      <c r="C4197" s="28" t="s">
        <v>2246</v>
      </c>
      <c r="D4197" s="28"/>
      <c r="E4197" s="28"/>
      <c r="F4197" s="29"/>
    </row>
    <row r="4198" spans="1:6" outlineLevel="1" x14ac:dyDescent="0.2">
      <c r="A4198" s="26"/>
      <c r="B4198" s="27"/>
      <c r="C4198" s="28" t="s">
        <v>917</v>
      </c>
      <c r="D4198" s="28"/>
      <c r="E4198" s="28"/>
      <c r="F4198" s="29">
        <v>-60.59</v>
      </c>
    </row>
    <row r="4199" spans="1:6" ht="22.5" customHeight="1" outlineLevel="1" x14ac:dyDescent="0.2">
      <c r="A4199" s="21">
        <v>428</v>
      </c>
      <c r="B4199" s="22" t="s">
        <v>2247</v>
      </c>
      <c r="C4199" s="23" t="s">
        <v>2248</v>
      </c>
      <c r="D4199" s="35">
        <v>-0.32994000000000001</v>
      </c>
      <c r="E4199" s="25">
        <v>13.12</v>
      </c>
      <c r="F4199" s="25">
        <v>-195.76</v>
      </c>
    </row>
    <row r="4200" spans="1:6" outlineLevel="1" x14ac:dyDescent="0.2">
      <c r="A4200" s="26"/>
      <c r="B4200" s="27"/>
      <c r="C4200" s="28" t="s">
        <v>2604</v>
      </c>
      <c r="D4200" s="28"/>
      <c r="E4200" s="28"/>
      <c r="F4200" s="29">
        <v>-215.34</v>
      </c>
    </row>
    <row r="4201" spans="1:6" outlineLevel="1" x14ac:dyDescent="0.2">
      <c r="A4201" s="26"/>
      <c r="B4201" s="27"/>
      <c r="C4201" s="28" t="s">
        <v>2605</v>
      </c>
      <c r="D4201" s="28"/>
      <c r="E4201" s="28"/>
      <c r="F4201" s="29">
        <v>-135.07</v>
      </c>
    </row>
    <row r="4202" spans="1:6" outlineLevel="1" x14ac:dyDescent="0.2">
      <c r="A4202" s="26"/>
      <c r="B4202" s="27"/>
      <c r="C4202" s="28" t="s">
        <v>917</v>
      </c>
      <c r="D4202" s="28"/>
      <c r="E4202" s="28"/>
      <c r="F4202" s="29">
        <v>-546.16999999999996</v>
      </c>
    </row>
    <row r="4203" spans="1:6" ht="33.75" customHeight="1" outlineLevel="1" x14ac:dyDescent="0.2">
      <c r="A4203" s="21">
        <v>429</v>
      </c>
      <c r="B4203" s="22" t="s">
        <v>2251</v>
      </c>
      <c r="C4203" s="23" t="s">
        <v>2252</v>
      </c>
      <c r="D4203" s="24">
        <v>4.0000000000000001E-3</v>
      </c>
      <c r="E4203" s="25">
        <v>11885.47</v>
      </c>
      <c r="F4203" s="25">
        <v>784.44</v>
      </c>
    </row>
    <row r="4204" spans="1:6" ht="78.75" customHeight="1" outlineLevel="1" x14ac:dyDescent="0.2">
      <c r="A4204" s="21">
        <v>430</v>
      </c>
      <c r="B4204" s="22" t="s">
        <v>2253</v>
      </c>
      <c r="C4204" s="23" t="s">
        <v>1146</v>
      </c>
      <c r="D4204" s="32">
        <v>42.3</v>
      </c>
      <c r="E4204" s="25">
        <v>13.91</v>
      </c>
      <c r="F4204" s="25">
        <v>15939.57</v>
      </c>
    </row>
    <row r="4205" spans="1:6" ht="33.75" customHeight="1" outlineLevel="1" x14ac:dyDescent="0.2">
      <c r="A4205" s="21">
        <v>431</v>
      </c>
      <c r="B4205" s="22" t="s">
        <v>2268</v>
      </c>
      <c r="C4205" s="23" t="s">
        <v>2269</v>
      </c>
      <c r="D4205" s="43">
        <v>1.0812E-2</v>
      </c>
      <c r="E4205" s="25">
        <v>6149.21</v>
      </c>
      <c r="F4205" s="25">
        <v>2947.59</v>
      </c>
    </row>
    <row r="4206" spans="1:6" outlineLevel="1" x14ac:dyDescent="0.2">
      <c r="A4206" s="26"/>
      <c r="B4206" s="27"/>
      <c r="C4206" s="28" t="s">
        <v>2494</v>
      </c>
      <c r="D4206" s="28"/>
      <c r="E4206" s="28"/>
      <c r="F4206" s="29">
        <v>2729.14</v>
      </c>
    </row>
    <row r="4207" spans="1:6" outlineLevel="1" x14ac:dyDescent="0.2">
      <c r="A4207" s="26"/>
      <c r="B4207" s="27"/>
      <c r="C4207" s="28" t="s">
        <v>2495</v>
      </c>
      <c r="D4207" s="28"/>
      <c r="E4207" s="28"/>
      <c r="F4207" s="29">
        <v>1819.43</v>
      </c>
    </row>
    <row r="4208" spans="1:6" outlineLevel="1" x14ac:dyDescent="0.2">
      <c r="A4208" s="26"/>
      <c r="B4208" s="27"/>
      <c r="C4208" s="28" t="s">
        <v>917</v>
      </c>
      <c r="D4208" s="28"/>
      <c r="E4208" s="28"/>
      <c r="F4208" s="29">
        <v>7496.16</v>
      </c>
    </row>
    <row r="4209" spans="1:6" ht="33.75" customHeight="1" outlineLevel="1" x14ac:dyDescent="0.2">
      <c r="A4209" s="21">
        <v>432</v>
      </c>
      <c r="B4209" s="22" t="s">
        <v>2272</v>
      </c>
      <c r="C4209" s="23" t="s">
        <v>2561</v>
      </c>
      <c r="D4209" s="33">
        <v>0.33660000000000001</v>
      </c>
      <c r="E4209" s="25">
        <v>10154.75</v>
      </c>
      <c r="F4209" s="25">
        <v>26456.01</v>
      </c>
    </row>
    <row r="4210" spans="1:6" ht="33.75" customHeight="1" outlineLevel="1" x14ac:dyDescent="0.2">
      <c r="A4210" s="21">
        <v>433</v>
      </c>
      <c r="B4210" s="22" t="s">
        <v>1767</v>
      </c>
      <c r="C4210" s="23" t="s">
        <v>1768</v>
      </c>
      <c r="D4210" s="24">
        <v>3.5000000000000003E-2</v>
      </c>
      <c r="E4210" s="25">
        <v>243.91</v>
      </c>
      <c r="F4210" s="25">
        <v>240.83</v>
      </c>
    </row>
    <row r="4211" spans="1:6" outlineLevel="1" x14ac:dyDescent="0.2">
      <c r="A4211" s="26"/>
      <c r="B4211" s="27"/>
      <c r="C4211" s="28" t="s">
        <v>2497</v>
      </c>
      <c r="D4211" s="28"/>
      <c r="E4211" s="28"/>
      <c r="F4211" s="29">
        <v>116.57</v>
      </c>
    </row>
    <row r="4212" spans="1:6" outlineLevel="1" x14ac:dyDescent="0.2">
      <c r="A4212" s="26"/>
      <c r="B4212" s="27"/>
      <c r="C4212" s="28" t="s">
        <v>2498</v>
      </c>
      <c r="D4212" s="28"/>
      <c r="E4212" s="28"/>
      <c r="F4212" s="29">
        <v>63.25</v>
      </c>
    </row>
    <row r="4213" spans="1:6" outlineLevel="1" x14ac:dyDescent="0.2">
      <c r="A4213" s="26"/>
      <c r="B4213" s="27"/>
      <c r="C4213" s="28" t="s">
        <v>917</v>
      </c>
      <c r="D4213" s="28"/>
      <c r="E4213" s="28"/>
      <c r="F4213" s="29">
        <v>420.65</v>
      </c>
    </row>
    <row r="4214" spans="1:6" ht="33.75" customHeight="1" outlineLevel="1" x14ac:dyDescent="0.2">
      <c r="A4214" s="21">
        <v>434</v>
      </c>
      <c r="B4214" s="22" t="s">
        <v>1053</v>
      </c>
      <c r="C4214" s="23" t="s">
        <v>2276</v>
      </c>
      <c r="D4214" s="24">
        <v>3.5000000000000003E-2</v>
      </c>
      <c r="E4214" s="25">
        <v>347.67</v>
      </c>
      <c r="F4214" s="25">
        <v>208.51</v>
      </c>
    </row>
    <row r="4215" spans="1:6" outlineLevel="1" x14ac:dyDescent="0.2">
      <c r="A4215" s="26"/>
      <c r="B4215" s="27"/>
      <c r="C4215" s="28" t="s">
        <v>2499</v>
      </c>
      <c r="D4215" s="28"/>
      <c r="E4215" s="28"/>
      <c r="F4215" s="29">
        <v>81.28</v>
      </c>
    </row>
    <row r="4216" spans="1:6" outlineLevel="1" x14ac:dyDescent="0.2">
      <c r="A4216" s="26"/>
      <c r="B4216" s="27"/>
      <c r="C4216" s="28" t="s">
        <v>2500</v>
      </c>
      <c r="D4216" s="28"/>
      <c r="E4216" s="28"/>
      <c r="F4216" s="29">
        <v>44.1</v>
      </c>
    </row>
    <row r="4217" spans="1:6" outlineLevel="1" x14ac:dyDescent="0.2">
      <c r="A4217" s="26"/>
      <c r="B4217" s="27"/>
      <c r="C4217" s="28" t="s">
        <v>917</v>
      </c>
      <c r="D4217" s="28"/>
      <c r="E4217" s="28"/>
      <c r="F4217" s="29">
        <v>333.89</v>
      </c>
    </row>
    <row r="4218" spans="1:6" ht="11.25" customHeight="1" outlineLevel="1" x14ac:dyDescent="0.2">
      <c r="A4218" s="435" t="s">
        <v>1007</v>
      </c>
      <c r="B4218" s="436"/>
      <c r="C4218" s="436"/>
      <c r="D4218" s="436"/>
      <c r="E4218" s="437"/>
      <c r="F4218" s="36">
        <v>3263237.53</v>
      </c>
    </row>
    <row r="4219" spans="1:6" outlineLevel="1" x14ac:dyDescent="0.2">
      <c r="A4219" s="435" t="s">
        <v>1008</v>
      </c>
      <c r="B4219" s="436"/>
      <c r="C4219" s="436"/>
      <c r="D4219" s="436"/>
      <c r="E4219" s="437"/>
      <c r="F4219" s="36">
        <v>687293.39</v>
      </c>
    </row>
    <row r="4220" spans="1:6" outlineLevel="1" x14ac:dyDescent="0.2">
      <c r="A4220" s="435" t="s">
        <v>1009</v>
      </c>
      <c r="B4220" s="436"/>
      <c r="C4220" s="436"/>
      <c r="D4220" s="436"/>
      <c r="E4220" s="437"/>
      <c r="F4220" s="36">
        <v>356836.38</v>
      </c>
    </row>
    <row r="4221" spans="1:6" ht="11.25" customHeight="1" outlineLevel="1" x14ac:dyDescent="0.2">
      <c r="A4221" s="435" t="s">
        <v>2606</v>
      </c>
      <c r="B4221" s="436"/>
      <c r="C4221" s="436"/>
      <c r="D4221" s="436"/>
      <c r="E4221" s="437"/>
      <c r="F4221" s="36">
        <v>4307367.3</v>
      </c>
    </row>
    <row r="4222" spans="1:6" ht="12.75" customHeight="1" outlineLevel="1" x14ac:dyDescent="0.2">
      <c r="A4222" s="432" t="s">
        <v>2607</v>
      </c>
      <c r="B4222" s="433"/>
      <c r="C4222" s="433"/>
      <c r="D4222" s="433"/>
      <c r="E4222" s="433"/>
      <c r="F4222" s="434"/>
    </row>
    <row r="4223" spans="1:6" ht="11.4" outlineLevel="1" x14ac:dyDescent="0.2">
      <c r="A4223" s="443" t="s">
        <v>2428</v>
      </c>
      <c r="B4223" s="444"/>
      <c r="C4223" s="444"/>
      <c r="D4223" s="444"/>
      <c r="E4223" s="444"/>
      <c r="F4223" s="445"/>
    </row>
    <row r="4224" spans="1:6" ht="22.5" customHeight="1" outlineLevel="1" x14ac:dyDescent="0.2">
      <c r="A4224" s="21">
        <v>435</v>
      </c>
      <c r="B4224" s="22" t="s">
        <v>1363</v>
      </c>
      <c r="C4224" s="23" t="s">
        <v>1364</v>
      </c>
      <c r="D4224" s="32">
        <v>0.3</v>
      </c>
      <c r="E4224" s="25">
        <v>4711.5</v>
      </c>
      <c r="F4224" s="25">
        <v>30062.880000000001</v>
      </c>
    </row>
    <row r="4225" spans="1:6" outlineLevel="1" x14ac:dyDescent="0.2">
      <c r="A4225" s="26"/>
      <c r="B4225" s="27"/>
      <c r="C4225" s="28" t="s">
        <v>2513</v>
      </c>
      <c r="D4225" s="28"/>
      <c r="E4225" s="28"/>
      <c r="F4225" s="29">
        <v>25174.55</v>
      </c>
    </row>
    <row r="4226" spans="1:6" outlineLevel="1" x14ac:dyDescent="0.2">
      <c r="A4226" s="26"/>
      <c r="B4226" s="27"/>
      <c r="C4226" s="28" t="s">
        <v>2514</v>
      </c>
      <c r="D4226" s="28"/>
      <c r="E4226" s="28"/>
      <c r="F4226" s="29">
        <v>14314.94</v>
      </c>
    </row>
    <row r="4227" spans="1:6" outlineLevel="1" x14ac:dyDescent="0.2">
      <c r="A4227" s="26"/>
      <c r="B4227" s="27"/>
      <c r="C4227" s="28" t="s">
        <v>917</v>
      </c>
      <c r="D4227" s="28"/>
      <c r="E4227" s="28"/>
      <c r="F4227" s="29">
        <v>69552.37</v>
      </c>
    </row>
    <row r="4228" spans="1:6" ht="22.5" customHeight="1" outlineLevel="1" x14ac:dyDescent="0.2">
      <c r="A4228" s="21">
        <v>436</v>
      </c>
      <c r="B4228" s="22" t="s">
        <v>1367</v>
      </c>
      <c r="C4228" s="23" t="s">
        <v>2185</v>
      </c>
      <c r="D4228" s="32">
        <v>30.6</v>
      </c>
      <c r="E4228" s="25">
        <v>560</v>
      </c>
      <c r="F4228" s="25">
        <v>130404.96</v>
      </c>
    </row>
    <row r="4229" spans="1:6" ht="22.5" customHeight="1" outlineLevel="1" x14ac:dyDescent="0.2">
      <c r="A4229" s="21">
        <v>437</v>
      </c>
      <c r="B4229" s="22" t="s">
        <v>2431</v>
      </c>
      <c r="C4229" s="23" t="s">
        <v>2432</v>
      </c>
      <c r="D4229" s="30">
        <v>1.95</v>
      </c>
      <c r="E4229" s="25">
        <v>9266.6200000000008</v>
      </c>
      <c r="F4229" s="25">
        <v>554852.84</v>
      </c>
    </row>
    <row r="4230" spans="1:6" outlineLevel="1" x14ac:dyDescent="0.2">
      <c r="A4230" s="26"/>
      <c r="B4230" s="27"/>
      <c r="C4230" s="28" t="s">
        <v>2515</v>
      </c>
      <c r="D4230" s="28"/>
      <c r="E4230" s="28"/>
      <c r="F4230" s="29">
        <v>603760.05000000005</v>
      </c>
    </row>
    <row r="4231" spans="1:6" outlineLevel="1" x14ac:dyDescent="0.2">
      <c r="A4231" s="26"/>
      <c r="B4231" s="27"/>
      <c r="C4231" s="28" t="s">
        <v>2516</v>
      </c>
      <c r="D4231" s="28"/>
      <c r="E4231" s="28"/>
      <c r="F4231" s="29">
        <v>287504.78000000003</v>
      </c>
    </row>
    <row r="4232" spans="1:6" outlineLevel="1" x14ac:dyDescent="0.2">
      <c r="A4232" s="26"/>
      <c r="B4232" s="27"/>
      <c r="C4232" s="28" t="s">
        <v>917</v>
      </c>
      <c r="D4232" s="28"/>
      <c r="E4232" s="28"/>
      <c r="F4232" s="29">
        <v>1446117.67</v>
      </c>
    </row>
    <row r="4233" spans="1:6" ht="33.75" customHeight="1" outlineLevel="1" x14ac:dyDescent="0.2">
      <c r="A4233" s="21">
        <v>438</v>
      </c>
      <c r="B4233" s="22" t="s">
        <v>2190</v>
      </c>
      <c r="C4233" s="23" t="s">
        <v>2191</v>
      </c>
      <c r="D4233" s="32">
        <v>197.9</v>
      </c>
      <c r="E4233" s="25">
        <v>745.24</v>
      </c>
      <c r="F4233" s="25">
        <v>1039755.12</v>
      </c>
    </row>
    <row r="4234" spans="1:6" ht="33.75" customHeight="1" outlineLevel="1" x14ac:dyDescent="0.2">
      <c r="A4234" s="21">
        <v>439</v>
      </c>
      <c r="B4234" s="22" t="s">
        <v>2435</v>
      </c>
      <c r="C4234" s="23" t="s">
        <v>2436</v>
      </c>
      <c r="D4234" s="24">
        <v>2.2189999999999999</v>
      </c>
      <c r="E4234" s="25">
        <v>5488.69</v>
      </c>
      <c r="F4234" s="25">
        <v>99992.9</v>
      </c>
    </row>
    <row r="4235" spans="1:6" ht="33.75" customHeight="1" outlineLevel="1" x14ac:dyDescent="0.2">
      <c r="A4235" s="21">
        <v>440</v>
      </c>
      <c r="B4235" s="22" t="s">
        <v>2192</v>
      </c>
      <c r="C4235" s="23" t="s">
        <v>2193</v>
      </c>
      <c r="D4235" s="24">
        <v>8.0809999999999995</v>
      </c>
      <c r="E4235" s="25">
        <v>5584.58</v>
      </c>
      <c r="F4235" s="25">
        <v>423309.94</v>
      </c>
    </row>
    <row r="4236" spans="1:6" ht="33.75" customHeight="1" outlineLevel="1" x14ac:dyDescent="0.2">
      <c r="A4236" s="21">
        <v>441</v>
      </c>
      <c r="B4236" s="22" t="s">
        <v>2192</v>
      </c>
      <c r="C4236" s="23" t="s">
        <v>2193</v>
      </c>
      <c r="D4236" s="24">
        <v>8.6829999999999998</v>
      </c>
      <c r="E4236" s="25">
        <v>5584.58</v>
      </c>
      <c r="F4236" s="25">
        <v>454844.72</v>
      </c>
    </row>
    <row r="4237" spans="1:6" ht="22.5" customHeight="1" outlineLevel="1" x14ac:dyDescent="0.2">
      <c r="A4237" s="21">
        <v>442</v>
      </c>
      <c r="B4237" s="22" t="s">
        <v>1213</v>
      </c>
      <c r="C4237" s="23" t="s">
        <v>1214</v>
      </c>
      <c r="D4237" s="24">
        <v>0.47699999999999998</v>
      </c>
      <c r="E4237" s="25">
        <v>6780</v>
      </c>
      <c r="F4237" s="25">
        <v>29106.54</v>
      </c>
    </row>
    <row r="4238" spans="1:6" ht="22.5" customHeight="1" outlineLevel="1" x14ac:dyDescent="0.2">
      <c r="A4238" s="21">
        <v>443</v>
      </c>
      <c r="B4238" s="22" t="s">
        <v>2194</v>
      </c>
      <c r="C4238" s="23" t="s">
        <v>2195</v>
      </c>
      <c r="D4238" s="24">
        <v>0.26500000000000001</v>
      </c>
      <c r="E4238" s="25">
        <v>6726.18</v>
      </c>
      <c r="F4238" s="25">
        <v>16790.560000000001</v>
      </c>
    </row>
    <row r="4239" spans="1:6" ht="22.5" customHeight="1" outlineLevel="1" x14ac:dyDescent="0.2">
      <c r="A4239" s="21">
        <v>444</v>
      </c>
      <c r="B4239" s="22" t="s">
        <v>946</v>
      </c>
      <c r="C4239" s="23" t="s">
        <v>947</v>
      </c>
      <c r="D4239" s="24">
        <v>2.903</v>
      </c>
      <c r="E4239" s="25">
        <v>768.92</v>
      </c>
      <c r="F4239" s="25">
        <v>96969.83</v>
      </c>
    </row>
    <row r="4240" spans="1:6" outlineLevel="1" x14ac:dyDescent="0.2">
      <c r="A4240" s="26"/>
      <c r="B4240" s="27"/>
      <c r="C4240" s="28" t="s">
        <v>2517</v>
      </c>
      <c r="D4240" s="28"/>
      <c r="E4240" s="28"/>
      <c r="F4240" s="29">
        <v>98005.59</v>
      </c>
    </row>
    <row r="4241" spans="1:6" outlineLevel="1" x14ac:dyDescent="0.2">
      <c r="A4241" s="26"/>
      <c r="B4241" s="27"/>
      <c r="C4241" s="28" t="s">
        <v>2518</v>
      </c>
      <c r="D4241" s="28"/>
      <c r="E4241" s="28"/>
      <c r="F4241" s="29">
        <v>55728.67</v>
      </c>
    </row>
    <row r="4242" spans="1:6" outlineLevel="1" x14ac:dyDescent="0.2">
      <c r="A4242" s="26"/>
      <c r="B4242" s="27"/>
      <c r="C4242" s="28" t="s">
        <v>917</v>
      </c>
      <c r="D4242" s="28"/>
      <c r="E4242" s="28"/>
      <c r="F4242" s="29">
        <v>250704.09</v>
      </c>
    </row>
    <row r="4243" spans="1:6" ht="56.25" customHeight="1" outlineLevel="1" x14ac:dyDescent="0.2">
      <c r="A4243" s="21">
        <v>445</v>
      </c>
      <c r="B4243" s="22" t="s">
        <v>950</v>
      </c>
      <c r="C4243" s="23" t="s">
        <v>951</v>
      </c>
      <c r="D4243" s="24">
        <v>2.903</v>
      </c>
      <c r="E4243" s="25">
        <v>6800</v>
      </c>
      <c r="F4243" s="25">
        <v>199180.64</v>
      </c>
    </row>
    <row r="4244" spans="1:6" ht="22.5" customHeight="1" outlineLevel="1" x14ac:dyDescent="0.2">
      <c r="A4244" s="21">
        <v>446</v>
      </c>
      <c r="B4244" s="22" t="s">
        <v>1215</v>
      </c>
      <c r="C4244" s="23" t="s">
        <v>1216</v>
      </c>
      <c r="D4244" s="24">
        <v>0.84899999999999998</v>
      </c>
      <c r="E4244" s="25">
        <v>1275.18</v>
      </c>
      <c r="F4244" s="25">
        <v>29245.53</v>
      </c>
    </row>
    <row r="4245" spans="1:6" outlineLevel="1" x14ac:dyDescent="0.2">
      <c r="A4245" s="26"/>
      <c r="B4245" s="27"/>
      <c r="C4245" s="28" t="s">
        <v>2608</v>
      </c>
      <c r="D4245" s="28"/>
      <c r="E4245" s="28"/>
      <c r="F4245" s="29">
        <v>25119.17</v>
      </c>
    </row>
    <row r="4246" spans="1:6" outlineLevel="1" x14ac:dyDescent="0.2">
      <c r="A4246" s="26"/>
      <c r="B4246" s="27"/>
      <c r="C4246" s="28" t="s">
        <v>2609</v>
      </c>
      <c r="D4246" s="28"/>
      <c r="E4246" s="28"/>
      <c r="F4246" s="29">
        <v>14283.45</v>
      </c>
    </row>
    <row r="4247" spans="1:6" outlineLevel="1" x14ac:dyDescent="0.2">
      <c r="A4247" s="26"/>
      <c r="B4247" s="27"/>
      <c r="C4247" s="28" t="s">
        <v>917</v>
      </c>
      <c r="D4247" s="28"/>
      <c r="E4247" s="28"/>
      <c r="F4247" s="29">
        <v>68648.149999999994</v>
      </c>
    </row>
    <row r="4248" spans="1:6" ht="45" customHeight="1" outlineLevel="1" x14ac:dyDescent="0.2">
      <c r="A4248" s="21">
        <v>447</v>
      </c>
      <c r="B4248" s="22" t="s">
        <v>2441</v>
      </c>
      <c r="C4248" s="23" t="s">
        <v>2442</v>
      </c>
      <c r="D4248" s="31">
        <v>310</v>
      </c>
      <c r="E4248" s="25">
        <v>18.739999999999998</v>
      </c>
      <c r="F4248" s="25">
        <v>53156.01</v>
      </c>
    </row>
    <row r="4249" spans="1:6" ht="33.75" customHeight="1" outlineLevel="1" x14ac:dyDescent="0.2">
      <c r="A4249" s="21">
        <v>448</v>
      </c>
      <c r="B4249" s="22" t="s">
        <v>2212</v>
      </c>
      <c r="C4249" s="23" t="s">
        <v>2213</v>
      </c>
      <c r="D4249" s="32">
        <v>2.1</v>
      </c>
      <c r="E4249" s="25">
        <v>933.28</v>
      </c>
      <c r="F4249" s="25">
        <v>30214.36</v>
      </c>
    </row>
    <row r="4250" spans="1:6" outlineLevel="1" x14ac:dyDescent="0.2">
      <c r="A4250" s="26"/>
      <c r="B4250" s="27"/>
      <c r="C4250" s="28" t="s">
        <v>2523</v>
      </c>
      <c r="D4250" s="28"/>
      <c r="E4250" s="28"/>
      <c r="F4250" s="29">
        <v>8510.32</v>
      </c>
    </row>
    <row r="4251" spans="1:6" outlineLevel="1" x14ac:dyDescent="0.2">
      <c r="A4251" s="26"/>
      <c r="B4251" s="27"/>
      <c r="C4251" s="28" t="s">
        <v>2524</v>
      </c>
      <c r="D4251" s="28"/>
      <c r="E4251" s="28"/>
      <c r="F4251" s="29">
        <v>5647.75</v>
      </c>
    </row>
    <row r="4252" spans="1:6" outlineLevel="1" x14ac:dyDescent="0.2">
      <c r="A4252" s="26"/>
      <c r="B4252" s="27"/>
      <c r="C4252" s="28" t="s">
        <v>917</v>
      </c>
      <c r="D4252" s="28"/>
      <c r="E4252" s="28"/>
      <c r="F4252" s="29">
        <v>44372.43</v>
      </c>
    </row>
    <row r="4253" spans="1:6" ht="22.5" customHeight="1" outlineLevel="1" x14ac:dyDescent="0.2">
      <c r="A4253" s="21">
        <v>449</v>
      </c>
      <c r="B4253" s="22" t="s">
        <v>1583</v>
      </c>
      <c r="C4253" s="23" t="s">
        <v>1584</v>
      </c>
      <c r="D4253" s="30">
        <v>-72.77</v>
      </c>
      <c r="E4253" s="25">
        <v>17.82</v>
      </c>
      <c r="F4253" s="25">
        <v>-20294.32</v>
      </c>
    </row>
    <row r="4254" spans="1:6" ht="22.5" customHeight="1" outlineLevel="1" x14ac:dyDescent="0.2">
      <c r="A4254" s="21">
        <v>450</v>
      </c>
      <c r="B4254" s="22" t="s">
        <v>1377</v>
      </c>
      <c r="C4254" s="23" t="s">
        <v>2445</v>
      </c>
      <c r="D4254" s="31">
        <v>210</v>
      </c>
      <c r="E4254" s="25">
        <v>95.25</v>
      </c>
      <c r="F4254" s="25">
        <v>167822.48</v>
      </c>
    </row>
    <row r="4255" spans="1:6" ht="33.75" customHeight="1" outlineLevel="1" x14ac:dyDescent="0.2">
      <c r="A4255" s="21">
        <v>451</v>
      </c>
      <c r="B4255" s="22" t="s">
        <v>2315</v>
      </c>
      <c r="C4255" s="23" t="s">
        <v>2316</v>
      </c>
      <c r="D4255" s="30">
        <v>0.01</v>
      </c>
      <c r="E4255" s="25">
        <v>10463.23</v>
      </c>
      <c r="F4255" s="25">
        <v>1075.29</v>
      </c>
    </row>
    <row r="4256" spans="1:6" outlineLevel="1" x14ac:dyDescent="0.2">
      <c r="A4256" s="26"/>
      <c r="B4256" s="27"/>
      <c r="C4256" s="28" t="s">
        <v>2393</v>
      </c>
      <c r="D4256" s="28"/>
      <c r="E4256" s="28"/>
      <c r="F4256" s="29">
        <v>477.89</v>
      </c>
    </row>
    <row r="4257" spans="1:6" outlineLevel="1" x14ac:dyDescent="0.2">
      <c r="A4257" s="26"/>
      <c r="B4257" s="27"/>
      <c r="C4257" s="28" t="s">
        <v>2394</v>
      </c>
      <c r="D4257" s="28"/>
      <c r="E4257" s="28"/>
      <c r="F4257" s="29">
        <v>271.74</v>
      </c>
    </row>
    <row r="4258" spans="1:6" outlineLevel="1" x14ac:dyDescent="0.2">
      <c r="A4258" s="26"/>
      <c r="B4258" s="27"/>
      <c r="C4258" s="28" t="s">
        <v>917</v>
      </c>
      <c r="D4258" s="28"/>
      <c r="E4258" s="28"/>
      <c r="F4258" s="29">
        <v>1824.92</v>
      </c>
    </row>
    <row r="4259" spans="1:6" ht="22.5" customHeight="1" outlineLevel="1" x14ac:dyDescent="0.2">
      <c r="A4259" s="21">
        <v>452</v>
      </c>
      <c r="B4259" s="22" t="s">
        <v>2319</v>
      </c>
      <c r="C4259" s="23" t="s">
        <v>2320</v>
      </c>
      <c r="D4259" s="32">
        <v>-3.6</v>
      </c>
      <c r="E4259" s="25">
        <v>23.09</v>
      </c>
      <c r="F4259" s="25">
        <v>-442.22</v>
      </c>
    </row>
    <row r="4260" spans="1:6" ht="22.5" customHeight="1" outlineLevel="1" x14ac:dyDescent="0.2">
      <c r="A4260" s="21">
        <v>453</v>
      </c>
      <c r="B4260" s="22" t="s">
        <v>1377</v>
      </c>
      <c r="C4260" s="23" t="s">
        <v>2321</v>
      </c>
      <c r="D4260" s="31">
        <v>1</v>
      </c>
      <c r="E4260" s="25">
        <v>93.8</v>
      </c>
      <c r="F4260" s="25">
        <v>787</v>
      </c>
    </row>
    <row r="4261" spans="1:6" ht="22.5" customHeight="1" outlineLevel="1" x14ac:dyDescent="0.2">
      <c r="A4261" s="21">
        <v>454</v>
      </c>
      <c r="B4261" s="22" t="s">
        <v>2446</v>
      </c>
      <c r="C4261" s="23" t="s">
        <v>2447</v>
      </c>
      <c r="D4261" s="30">
        <v>0.03</v>
      </c>
      <c r="E4261" s="25">
        <v>50.21</v>
      </c>
      <c r="F4261" s="25">
        <v>59.93</v>
      </c>
    </row>
    <row r="4262" spans="1:6" outlineLevel="1" x14ac:dyDescent="0.2">
      <c r="A4262" s="26"/>
      <c r="B4262" s="27"/>
      <c r="C4262" s="28" t="s">
        <v>2448</v>
      </c>
      <c r="D4262" s="28"/>
      <c r="E4262" s="28"/>
      <c r="F4262" s="29">
        <v>64.290000000000006</v>
      </c>
    </row>
    <row r="4263" spans="1:6" outlineLevel="1" x14ac:dyDescent="0.2">
      <c r="A4263" s="26"/>
      <c r="B4263" s="27"/>
      <c r="C4263" s="28" t="s">
        <v>2449</v>
      </c>
      <c r="D4263" s="28"/>
      <c r="E4263" s="28"/>
      <c r="F4263" s="29">
        <v>37.31</v>
      </c>
    </row>
    <row r="4264" spans="1:6" outlineLevel="1" x14ac:dyDescent="0.2">
      <c r="A4264" s="26"/>
      <c r="B4264" s="27"/>
      <c r="C4264" s="28" t="s">
        <v>917</v>
      </c>
      <c r="D4264" s="28"/>
      <c r="E4264" s="28"/>
      <c r="F4264" s="29">
        <v>161.53</v>
      </c>
    </row>
    <row r="4265" spans="1:6" ht="22.5" customHeight="1" outlineLevel="1" x14ac:dyDescent="0.2">
      <c r="A4265" s="21">
        <v>455</v>
      </c>
      <c r="B4265" s="22" t="s">
        <v>1536</v>
      </c>
      <c r="C4265" s="23" t="s">
        <v>1537</v>
      </c>
      <c r="D4265" s="33">
        <v>3.0599999999999999E-2</v>
      </c>
      <c r="E4265" s="25">
        <v>600</v>
      </c>
      <c r="F4265" s="25">
        <v>156.06</v>
      </c>
    </row>
    <row r="4266" spans="1:6" ht="33.75" customHeight="1" outlineLevel="1" x14ac:dyDescent="0.2">
      <c r="A4266" s="21">
        <v>456</v>
      </c>
      <c r="B4266" s="22" t="s">
        <v>2239</v>
      </c>
      <c r="C4266" s="23" t="s">
        <v>2240</v>
      </c>
      <c r="D4266" s="31">
        <v>7</v>
      </c>
      <c r="E4266" s="25">
        <v>448.43</v>
      </c>
      <c r="F4266" s="25">
        <v>102956.31</v>
      </c>
    </row>
    <row r="4267" spans="1:6" outlineLevel="1" x14ac:dyDescent="0.2">
      <c r="A4267" s="26"/>
      <c r="B4267" s="27"/>
      <c r="C4267" s="28" t="s">
        <v>2525</v>
      </c>
      <c r="D4267" s="28"/>
      <c r="E4267" s="28"/>
      <c r="F4267" s="29">
        <v>98065.19</v>
      </c>
    </row>
    <row r="4268" spans="1:6" outlineLevel="1" x14ac:dyDescent="0.2">
      <c r="A4268" s="26"/>
      <c r="B4268" s="27"/>
      <c r="C4268" s="28" t="s">
        <v>2526</v>
      </c>
      <c r="D4268" s="28"/>
      <c r="E4268" s="28"/>
      <c r="F4268" s="29">
        <v>61513.62</v>
      </c>
    </row>
    <row r="4269" spans="1:6" outlineLevel="1" x14ac:dyDescent="0.2">
      <c r="A4269" s="26"/>
      <c r="B4269" s="27"/>
      <c r="C4269" s="28" t="s">
        <v>917</v>
      </c>
      <c r="D4269" s="28"/>
      <c r="E4269" s="28"/>
      <c r="F4269" s="29">
        <v>262535.12</v>
      </c>
    </row>
    <row r="4270" spans="1:6" ht="22.5" customHeight="1" outlineLevel="1" x14ac:dyDescent="0.2">
      <c r="A4270" s="21">
        <v>457</v>
      </c>
      <c r="B4270" s="22" t="s">
        <v>2243</v>
      </c>
      <c r="C4270" s="23" t="s">
        <v>2244</v>
      </c>
      <c r="D4270" s="30">
        <v>-16.38</v>
      </c>
      <c r="E4270" s="25">
        <v>45</v>
      </c>
      <c r="F4270" s="25">
        <v>-3007.37</v>
      </c>
    </row>
    <row r="4271" spans="1:6" outlineLevel="1" x14ac:dyDescent="0.2">
      <c r="A4271" s="26"/>
      <c r="B4271" s="27"/>
      <c r="C4271" s="28" t="s">
        <v>2245</v>
      </c>
      <c r="D4271" s="28"/>
      <c r="E4271" s="28"/>
      <c r="F4271" s="29"/>
    </row>
    <row r="4272" spans="1:6" outlineLevel="1" x14ac:dyDescent="0.2">
      <c r="A4272" s="26"/>
      <c r="B4272" s="27"/>
      <c r="C4272" s="28" t="s">
        <v>2246</v>
      </c>
      <c r="D4272" s="28"/>
      <c r="E4272" s="28"/>
      <c r="F4272" s="29"/>
    </row>
    <row r="4273" spans="1:6" outlineLevel="1" x14ac:dyDescent="0.2">
      <c r="A4273" s="26"/>
      <c r="B4273" s="27"/>
      <c r="C4273" s="28" t="s">
        <v>917</v>
      </c>
      <c r="D4273" s="28"/>
      <c r="E4273" s="28"/>
      <c r="F4273" s="29">
        <v>-3007.37</v>
      </c>
    </row>
    <row r="4274" spans="1:6" ht="22.5" customHeight="1" outlineLevel="1" x14ac:dyDescent="0.2">
      <c r="A4274" s="21">
        <v>458</v>
      </c>
      <c r="B4274" s="22" t="s">
        <v>2247</v>
      </c>
      <c r="C4274" s="23" t="s">
        <v>2248</v>
      </c>
      <c r="D4274" s="30">
        <v>-16.38</v>
      </c>
      <c r="E4274" s="25">
        <v>13.12</v>
      </c>
      <c r="F4274" s="25">
        <v>-9718.7000000000007</v>
      </c>
    </row>
    <row r="4275" spans="1:6" outlineLevel="1" x14ac:dyDescent="0.2">
      <c r="A4275" s="26"/>
      <c r="B4275" s="27"/>
      <c r="C4275" s="28" t="s">
        <v>2527</v>
      </c>
      <c r="D4275" s="28"/>
      <c r="E4275" s="28"/>
      <c r="F4275" s="29">
        <v>-10690.57</v>
      </c>
    </row>
    <row r="4276" spans="1:6" outlineLevel="1" x14ac:dyDescent="0.2">
      <c r="A4276" s="26"/>
      <c r="B4276" s="27"/>
      <c r="C4276" s="28" t="s">
        <v>2528</v>
      </c>
      <c r="D4276" s="28"/>
      <c r="E4276" s="28"/>
      <c r="F4276" s="29">
        <v>-6705.9</v>
      </c>
    </row>
    <row r="4277" spans="1:6" outlineLevel="1" x14ac:dyDescent="0.2">
      <c r="A4277" s="26"/>
      <c r="B4277" s="27"/>
      <c r="C4277" s="28" t="s">
        <v>917</v>
      </c>
      <c r="D4277" s="28"/>
      <c r="E4277" s="28"/>
      <c r="F4277" s="29">
        <v>-27115.17</v>
      </c>
    </row>
    <row r="4278" spans="1:6" ht="33.75" customHeight="1" outlineLevel="1" x14ac:dyDescent="0.2">
      <c r="A4278" s="21">
        <v>459</v>
      </c>
      <c r="B4278" s="22" t="s">
        <v>2251</v>
      </c>
      <c r="C4278" s="23" t="s">
        <v>2252</v>
      </c>
      <c r="D4278" s="24">
        <v>0.17499999999999999</v>
      </c>
      <c r="E4278" s="25">
        <v>11885.47</v>
      </c>
      <c r="F4278" s="25">
        <v>34319.29</v>
      </c>
    </row>
    <row r="4279" spans="1:6" ht="78.75" customHeight="1" outlineLevel="1" x14ac:dyDescent="0.2">
      <c r="A4279" s="21">
        <v>460</v>
      </c>
      <c r="B4279" s="22" t="s">
        <v>2253</v>
      </c>
      <c r="C4279" s="23" t="s">
        <v>1146</v>
      </c>
      <c r="D4279" s="31">
        <v>2100</v>
      </c>
      <c r="E4279" s="25">
        <v>13.91</v>
      </c>
      <c r="F4279" s="25">
        <v>791325.99</v>
      </c>
    </row>
    <row r="4280" spans="1:6" ht="33.75" customHeight="1" outlineLevel="1" x14ac:dyDescent="0.2">
      <c r="A4280" s="21">
        <v>461</v>
      </c>
      <c r="B4280" s="22" t="s">
        <v>2212</v>
      </c>
      <c r="C4280" s="23" t="s">
        <v>2213</v>
      </c>
      <c r="D4280" s="30">
        <v>0.04</v>
      </c>
      <c r="E4280" s="25">
        <v>933.28</v>
      </c>
      <c r="F4280" s="25">
        <v>575.51</v>
      </c>
    </row>
    <row r="4281" spans="1:6" outlineLevel="1" x14ac:dyDescent="0.2">
      <c r="A4281" s="26"/>
      <c r="B4281" s="27"/>
      <c r="C4281" s="28" t="s">
        <v>2529</v>
      </c>
      <c r="D4281" s="28"/>
      <c r="E4281" s="28"/>
      <c r="F4281" s="29">
        <v>162.1</v>
      </c>
    </row>
    <row r="4282" spans="1:6" outlineLevel="1" x14ac:dyDescent="0.2">
      <c r="A4282" s="26"/>
      <c r="B4282" s="27"/>
      <c r="C4282" s="28" t="s">
        <v>2530</v>
      </c>
      <c r="D4282" s="28"/>
      <c r="E4282" s="28"/>
      <c r="F4282" s="29">
        <v>107.57</v>
      </c>
    </row>
    <row r="4283" spans="1:6" outlineLevel="1" x14ac:dyDescent="0.2">
      <c r="A4283" s="26"/>
      <c r="B4283" s="27"/>
      <c r="C4283" s="28" t="s">
        <v>917</v>
      </c>
      <c r="D4283" s="28"/>
      <c r="E4283" s="28"/>
      <c r="F4283" s="29">
        <v>845.18</v>
      </c>
    </row>
    <row r="4284" spans="1:6" ht="22.5" customHeight="1" outlineLevel="1" x14ac:dyDescent="0.2">
      <c r="A4284" s="21">
        <v>462</v>
      </c>
      <c r="B4284" s="22" t="s">
        <v>1583</v>
      </c>
      <c r="C4284" s="23" t="s">
        <v>1584</v>
      </c>
      <c r="D4284" s="24">
        <v>-1.3859999999999999</v>
      </c>
      <c r="E4284" s="25">
        <v>17.82</v>
      </c>
      <c r="F4284" s="25">
        <v>-386.53</v>
      </c>
    </row>
    <row r="4285" spans="1:6" ht="22.5" customHeight="1" outlineLevel="1" x14ac:dyDescent="0.2">
      <c r="A4285" s="21">
        <v>463</v>
      </c>
      <c r="B4285" s="22" t="s">
        <v>1377</v>
      </c>
      <c r="C4285" s="23" t="s">
        <v>2217</v>
      </c>
      <c r="D4285" s="31">
        <v>4</v>
      </c>
      <c r="E4285" s="25">
        <v>242.58</v>
      </c>
      <c r="F4285" s="25">
        <v>8140.92</v>
      </c>
    </row>
    <row r="4286" spans="1:6" ht="33.75" customHeight="1" outlineLevel="1" x14ac:dyDescent="0.2">
      <c r="A4286" s="21">
        <v>464</v>
      </c>
      <c r="B4286" s="22" t="s">
        <v>2221</v>
      </c>
      <c r="C4286" s="23" t="s">
        <v>2222</v>
      </c>
      <c r="D4286" s="30">
        <v>0.04</v>
      </c>
      <c r="E4286" s="25">
        <v>157.12</v>
      </c>
      <c r="F4286" s="25">
        <v>95.56</v>
      </c>
    </row>
    <row r="4287" spans="1:6" outlineLevel="1" x14ac:dyDescent="0.2">
      <c r="A4287" s="26"/>
      <c r="B4287" s="27"/>
      <c r="C4287" s="28" t="s">
        <v>2531</v>
      </c>
      <c r="D4287" s="28"/>
      <c r="E4287" s="28"/>
      <c r="F4287" s="29">
        <v>79.599999999999994</v>
      </c>
    </row>
    <row r="4288" spans="1:6" outlineLevel="1" x14ac:dyDescent="0.2">
      <c r="A4288" s="26"/>
      <c r="B4288" s="27"/>
      <c r="C4288" s="28" t="s">
        <v>2532</v>
      </c>
      <c r="D4288" s="28"/>
      <c r="E4288" s="28"/>
      <c r="F4288" s="29">
        <v>45.6</v>
      </c>
    </row>
    <row r="4289" spans="1:6" outlineLevel="1" x14ac:dyDescent="0.2">
      <c r="A4289" s="26"/>
      <c r="B4289" s="27"/>
      <c r="C4289" s="28" t="s">
        <v>917</v>
      </c>
      <c r="D4289" s="28"/>
      <c r="E4289" s="28"/>
      <c r="F4289" s="29">
        <v>220.76</v>
      </c>
    </row>
    <row r="4290" spans="1:6" ht="22.5" customHeight="1" outlineLevel="1" x14ac:dyDescent="0.2">
      <c r="A4290" s="21">
        <v>465</v>
      </c>
      <c r="B4290" s="22" t="s">
        <v>1377</v>
      </c>
      <c r="C4290" s="23" t="s">
        <v>2225</v>
      </c>
      <c r="D4290" s="24">
        <v>4.0720000000000001</v>
      </c>
      <c r="E4290" s="25">
        <v>14.59</v>
      </c>
      <c r="F4290" s="25">
        <v>498.56</v>
      </c>
    </row>
    <row r="4291" spans="1:6" ht="45" customHeight="1" outlineLevel="1" x14ac:dyDescent="0.2">
      <c r="A4291" s="21">
        <v>466</v>
      </c>
      <c r="B4291" s="22" t="s">
        <v>985</v>
      </c>
      <c r="C4291" s="23" t="s">
        <v>2226</v>
      </c>
      <c r="D4291" s="30">
        <v>0.03</v>
      </c>
      <c r="E4291" s="25">
        <v>2703.52</v>
      </c>
      <c r="F4291" s="25">
        <v>1899.71</v>
      </c>
    </row>
    <row r="4292" spans="1:6" outlineLevel="1" x14ac:dyDescent="0.2">
      <c r="A4292" s="26"/>
      <c r="B4292" s="27"/>
      <c r="C4292" s="28" t="s">
        <v>2533</v>
      </c>
      <c r="D4292" s="28"/>
      <c r="E4292" s="28"/>
      <c r="F4292" s="29">
        <v>210.79</v>
      </c>
    </row>
    <row r="4293" spans="1:6" outlineLevel="1" x14ac:dyDescent="0.2">
      <c r="A4293" s="26"/>
      <c r="B4293" s="27"/>
      <c r="C4293" s="28" t="s">
        <v>2534</v>
      </c>
      <c r="D4293" s="28"/>
      <c r="E4293" s="28"/>
      <c r="F4293" s="29">
        <v>119.52</v>
      </c>
    </row>
    <row r="4294" spans="1:6" outlineLevel="1" x14ac:dyDescent="0.2">
      <c r="A4294" s="26"/>
      <c r="B4294" s="27"/>
      <c r="C4294" s="28" t="s">
        <v>917</v>
      </c>
      <c r="D4294" s="28"/>
      <c r="E4294" s="28"/>
      <c r="F4294" s="29">
        <v>2230.02</v>
      </c>
    </row>
    <row r="4295" spans="1:6" ht="22.5" customHeight="1" outlineLevel="1" x14ac:dyDescent="0.2">
      <c r="A4295" s="21">
        <v>467</v>
      </c>
      <c r="B4295" s="22" t="s">
        <v>2460</v>
      </c>
      <c r="C4295" s="23" t="s">
        <v>2461</v>
      </c>
      <c r="D4295" s="30">
        <v>-12.27</v>
      </c>
      <c r="E4295" s="25">
        <v>6.2</v>
      </c>
      <c r="F4295" s="25">
        <v>-1681.24</v>
      </c>
    </row>
    <row r="4296" spans="1:6" ht="33.75" customHeight="1" outlineLevel="1" x14ac:dyDescent="0.2">
      <c r="A4296" s="21">
        <v>468</v>
      </c>
      <c r="B4296" s="22" t="s">
        <v>2229</v>
      </c>
      <c r="C4296" s="23" t="s">
        <v>2230</v>
      </c>
      <c r="D4296" s="30">
        <v>0.15</v>
      </c>
      <c r="E4296" s="25">
        <v>1208.43</v>
      </c>
      <c r="F4296" s="25">
        <v>1261.5999999999999</v>
      </c>
    </row>
    <row r="4297" spans="1:6" ht="22.5" customHeight="1" outlineLevel="1" x14ac:dyDescent="0.2">
      <c r="A4297" s="21">
        <v>469</v>
      </c>
      <c r="B4297" s="22" t="s">
        <v>1282</v>
      </c>
      <c r="C4297" s="23" t="s">
        <v>1283</v>
      </c>
      <c r="D4297" s="31">
        <v>3</v>
      </c>
      <c r="E4297" s="25">
        <v>80.19</v>
      </c>
      <c r="F4297" s="25">
        <v>5932.42</v>
      </c>
    </row>
    <row r="4298" spans="1:6" outlineLevel="1" x14ac:dyDescent="0.2">
      <c r="A4298" s="26"/>
      <c r="B4298" s="27"/>
      <c r="C4298" s="28" t="s">
        <v>2547</v>
      </c>
      <c r="D4298" s="28"/>
      <c r="E4298" s="28"/>
      <c r="F4298" s="29">
        <v>4517.28</v>
      </c>
    </row>
    <row r="4299" spans="1:6" outlineLevel="1" x14ac:dyDescent="0.2">
      <c r="A4299" s="26"/>
      <c r="B4299" s="27"/>
      <c r="C4299" s="28" t="s">
        <v>2548</v>
      </c>
      <c r="D4299" s="28"/>
      <c r="E4299" s="28"/>
      <c r="F4299" s="29">
        <v>3011.52</v>
      </c>
    </row>
    <row r="4300" spans="1:6" outlineLevel="1" x14ac:dyDescent="0.2">
      <c r="A4300" s="26"/>
      <c r="B4300" s="27"/>
      <c r="C4300" s="28" t="s">
        <v>917</v>
      </c>
      <c r="D4300" s="28"/>
      <c r="E4300" s="28"/>
      <c r="F4300" s="29">
        <v>13461.22</v>
      </c>
    </row>
    <row r="4301" spans="1:6" ht="33.75" customHeight="1" outlineLevel="1" x14ac:dyDescent="0.2">
      <c r="A4301" s="21">
        <v>470</v>
      </c>
      <c r="B4301" s="22" t="s">
        <v>1377</v>
      </c>
      <c r="C4301" s="23" t="s">
        <v>2464</v>
      </c>
      <c r="D4301" s="31">
        <v>3</v>
      </c>
      <c r="E4301" s="25">
        <v>1766.57</v>
      </c>
      <c r="F4301" s="25">
        <v>44464.59</v>
      </c>
    </row>
    <row r="4302" spans="1:6" ht="22.5" customHeight="1" outlineLevel="1" x14ac:dyDescent="0.2">
      <c r="A4302" s="21">
        <v>471</v>
      </c>
      <c r="B4302" s="22" t="s">
        <v>2465</v>
      </c>
      <c r="C4302" s="23" t="s">
        <v>2466</v>
      </c>
      <c r="D4302" s="30">
        <v>0.02</v>
      </c>
      <c r="E4302" s="25">
        <v>1540.48</v>
      </c>
      <c r="F4302" s="25">
        <v>690.84</v>
      </c>
    </row>
    <row r="4303" spans="1:6" outlineLevel="1" x14ac:dyDescent="0.2">
      <c r="A4303" s="26"/>
      <c r="B4303" s="27"/>
      <c r="C4303" s="28" t="s">
        <v>2467</v>
      </c>
      <c r="D4303" s="28"/>
      <c r="E4303" s="28"/>
      <c r="F4303" s="29">
        <v>556.88</v>
      </c>
    </row>
    <row r="4304" spans="1:6" outlineLevel="1" x14ac:dyDescent="0.2">
      <c r="A4304" s="26"/>
      <c r="B4304" s="27"/>
      <c r="C4304" s="28" t="s">
        <v>2468</v>
      </c>
      <c r="D4304" s="28"/>
      <c r="E4304" s="28"/>
      <c r="F4304" s="29">
        <v>349.31</v>
      </c>
    </row>
    <row r="4305" spans="1:6" outlineLevel="1" x14ac:dyDescent="0.2">
      <c r="A4305" s="26"/>
      <c r="B4305" s="27"/>
      <c r="C4305" s="28" t="s">
        <v>917</v>
      </c>
      <c r="D4305" s="28"/>
      <c r="E4305" s="28"/>
      <c r="F4305" s="29">
        <v>1597.03</v>
      </c>
    </row>
    <row r="4306" spans="1:6" ht="22.5" customHeight="1" outlineLevel="1" x14ac:dyDescent="0.2">
      <c r="A4306" s="21">
        <v>472</v>
      </c>
      <c r="B4306" s="22" t="s">
        <v>1377</v>
      </c>
      <c r="C4306" s="23" t="s">
        <v>2469</v>
      </c>
      <c r="D4306" s="31">
        <v>1</v>
      </c>
      <c r="E4306" s="25">
        <v>744.19</v>
      </c>
      <c r="F4306" s="25">
        <v>6243.78</v>
      </c>
    </row>
    <row r="4307" spans="1:6" ht="11.4" outlineLevel="1" x14ac:dyDescent="0.2">
      <c r="A4307" s="443" t="s">
        <v>2470</v>
      </c>
      <c r="B4307" s="444"/>
      <c r="C4307" s="444"/>
      <c r="D4307" s="444"/>
      <c r="E4307" s="444"/>
      <c r="F4307" s="445"/>
    </row>
    <row r="4308" spans="1:6" ht="22.5" customHeight="1" outlineLevel="1" x14ac:dyDescent="0.2">
      <c r="A4308" s="21">
        <v>473</v>
      </c>
      <c r="B4308" s="22" t="s">
        <v>946</v>
      </c>
      <c r="C4308" s="23" t="s">
        <v>947</v>
      </c>
      <c r="D4308" s="24">
        <v>4.7E-2</v>
      </c>
      <c r="E4308" s="25">
        <v>768.92</v>
      </c>
      <c r="F4308" s="25">
        <v>1569.96</v>
      </c>
    </row>
    <row r="4309" spans="1:6" outlineLevel="1" x14ac:dyDescent="0.2">
      <c r="A4309" s="26"/>
      <c r="B4309" s="27"/>
      <c r="C4309" s="28" t="s">
        <v>2471</v>
      </c>
      <c r="D4309" s="28"/>
      <c r="E4309" s="28"/>
      <c r="F4309" s="29">
        <v>1586.73</v>
      </c>
    </row>
    <row r="4310" spans="1:6" outlineLevel="1" x14ac:dyDescent="0.2">
      <c r="A4310" s="26"/>
      <c r="B4310" s="27"/>
      <c r="C4310" s="28" t="s">
        <v>2472</v>
      </c>
      <c r="D4310" s="28"/>
      <c r="E4310" s="28"/>
      <c r="F4310" s="29">
        <v>902.26</v>
      </c>
    </row>
    <row r="4311" spans="1:6" outlineLevel="1" x14ac:dyDescent="0.2">
      <c r="A4311" s="26"/>
      <c r="B4311" s="27"/>
      <c r="C4311" s="28" t="s">
        <v>917</v>
      </c>
      <c r="D4311" s="28"/>
      <c r="E4311" s="28"/>
      <c r="F4311" s="29">
        <v>4058.95</v>
      </c>
    </row>
    <row r="4312" spans="1:6" ht="56.25" customHeight="1" outlineLevel="1" x14ac:dyDescent="0.2">
      <c r="A4312" s="21">
        <v>474</v>
      </c>
      <c r="B4312" s="22" t="s">
        <v>950</v>
      </c>
      <c r="C4312" s="23" t="s">
        <v>951</v>
      </c>
      <c r="D4312" s="24">
        <v>4.7E-2</v>
      </c>
      <c r="E4312" s="25">
        <v>6800</v>
      </c>
      <c r="F4312" s="25">
        <v>3224.76</v>
      </c>
    </row>
    <row r="4313" spans="1:6" ht="22.5" customHeight="1" outlineLevel="1" x14ac:dyDescent="0.2">
      <c r="A4313" s="21">
        <v>475</v>
      </c>
      <c r="B4313" s="22" t="s">
        <v>2473</v>
      </c>
      <c r="C4313" s="23" t="s">
        <v>2474</v>
      </c>
      <c r="D4313" s="31">
        <v>3</v>
      </c>
      <c r="E4313" s="25">
        <v>597.15</v>
      </c>
      <c r="F4313" s="25">
        <v>29825.81</v>
      </c>
    </row>
    <row r="4314" spans="1:6" outlineLevel="1" x14ac:dyDescent="0.2">
      <c r="A4314" s="26"/>
      <c r="B4314" s="27"/>
      <c r="C4314" s="28" t="s">
        <v>2475</v>
      </c>
      <c r="D4314" s="28"/>
      <c r="E4314" s="28"/>
      <c r="F4314" s="29">
        <v>19483.400000000001</v>
      </c>
    </row>
    <row r="4315" spans="1:6" outlineLevel="1" x14ac:dyDescent="0.2">
      <c r="A4315" s="26"/>
      <c r="B4315" s="27"/>
      <c r="C4315" s="28" t="s">
        <v>2476</v>
      </c>
      <c r="D4315" s="28"/>
      <c r="E4315" s="28"/>
      <c r="F4315" s="29">
        <v>11078.79</v>
      </c>
    </row>
    <row r="4316" spans="1:6" outlineLevel="1" x14ac:dyDescent="0.2">
      <c r="A4316" s="26"/>
      <c r="B4316" s="27"/>
      <c r="C4316" s="28" t="s">
        <v>917</v>
      </c>
      <c r="D4316" s="28"/>
      <c r="E4316" s="28"/>
      <c r="F4316" s="29">
        <v>60388</v>
      </c>
    </row>
    <row r="4317" spans="1:6" ht="33.75" customHeight="1" outlineLevel="1" x14ac:dyDescent="0.2">
      <c r="A4317" s="21">
        <v>476</v>
      </c>
      <c r="B4317" s="22" t="s">
        <v>2190</v>
      </c>
      <c r="C4317" s="23" t="s">
        <v>2191</v>
      </c>
      <c r="D4317" s="30">
        <v>3.06</v>
      </c>
      <c r="E4317" s="25">
        <v>745.24</v>
      </c>
      <c r="F4317" s="25">
        <v>16077.06</v>
      </c>
    </row>
    <row r="4318" spans="1:6" ht="11.4" outlineLevel="1" x14ac:dyDescent="0.2">
      <c r="A4318" s="443"/>
      <c r="B4318" s="444"/>
      <c r="C4318" s="444"/>
      <c r="D4318" s="444"/>
      <c r="E4318" s="444"/>
      <c r="F4318" s="445"/>
    </row>
    <row r="4319" spans="1:6" ht="12" customHeight="1" outlineLevel="1" x14ac:dyDescent="0.2">
      <c r="A4319" s="443" t="s">
        <v>2477</v>
      </c>
      <c r="B4319" s="444"/>
      <c r="C4319" s="444"/>
      <c r="D4319" s="444"/>
      <c r="E4319" s="444"/>
      <c r="F4319" s="445"/>
    </row>
    <row r="4320" spans="1:6" ht="22.5" customHeight="1" outlineLevel="1" x14ac:dyDescent="0.2">
      <c r="A4320" s="21">
        <v>477</v>
      </c>
      <c r="B4320" s="22" t="s">
        <v>1363</v>
      </c>
      <c r="C4320" s="23" t="s">
        <v>1364</v>
      </c>
      <c r="D4320" s="24">
        <v>1.4999999999999999E-2</v>
      </c>
      <c r="E4320" s="25">
        <v>4711.5</v>
      </c>
      <c r="F4320" s="25">
        <v>1503.15</v>
      </c>
    </row>
    <row r="4321" spans="1:6" outlineLevel="1" x14ac:dyDescent="0.2">
      <c r="A4321" s="26"/>
      <c r="B4321" s="27"/>
      <c r="C4321" s="28" t="s">
        <v>2549</v>
      </c>
      <c r="D4321" s="28"/>
      <c r="E4321" s="28"/>
      <c r="F4321" s="29">
        <v>1258.73</v>
      </c>
    </row>
    <row r="4322" spans="1:6" outlineLevel="1" x14ac:dyDescent="0.2">
      <c r="A4322" s="26"/>
      <c r="B4322" s="27"/>
      <c r="C4322" s="28" t="s">
        <v>2550</v>
      </c>
      <c r="D4322" s="28"/>
      <c r="E4322" s="28"/>
      <c r="F4322" s="29">
        <v>715.75</v>
      </c>
    </row>
    <row r="4323" spans="1:6" outlineLevel="1" x14ac:dyDescent="0.2">
      <c r="A4323" s="26"/>
      <c r="B4323" s="27"/>
      <c r="C4323" s="28" t="s">
        <v>917</v>
      </c>
      <c r="D4323" s="28"/>
      <c r="E4323" s="28"/>
      <c r="F4323" s="29">
        <v>3477.63</v>
      </c>
    </row>
    <row r="4324" spans="1:6" ht="22.5" customHeight="1" outlineLevel="1" x14ac:dyDescent="0.2">
      <c r="A4324" s="21">
        <v>478</v>
      </c>
      <c r="B4324" s="22" t="s">
        <v>1367</v>
      </c>
      <c r="C4324" s="23" t="s">
        <v>2185</v>
      </c>
      <c r="D4324" s="30">
        <v>1.53</v>
      </c>
      <c r="E4324" s="25">
        <v>560</v>
      </c>
      <c r="F4324" s="25">
        <v>6520.25</v>
      </c>
    </row>
    <row r="4325" spans="1:6" ht="22.5" customHeight="1" outlineLevel="1" x14ac:dyDescent="0.2">
      <c r="A4325" s="21">
        <v>479</v>
      </c>
      <c r="B4325" s="22" t="s">
        <v>2480</v>
      </c>
      <c r="C4325" s="23" t="s">
        <v>2481</v>
      </c>
      <c r="D4325" s="31">
        <v>12</v>
      </c>
      <c r="E4325" s="25">
        <v>609.37</v>
      </c>
      <c r="F4325" s="25">
        <v>124361.48</v>
      </c>
    </row>
    <row r="4326" spans="1:6" outlineLevel="1" x14ac:dyDescent="0.2">
      <c r="A4326" s="26"/>
      <c r="B4326" s="27"/>
      <c r="C4326" s="28" t="s">
        <v>2551</v>
      </c>
      <c r="D4326" s="28"/>
      <c r="E4326" s="28"/>
      <c r="F4326" s="29">
        <v>82713.72</v>
      </c>
    </row>
    <row r="4327" spans="1:6" outlineLevel="1" x14ac:dyDescent="0.2">
      <c r="A4327" s="26"/>
      <c r="B4327" s="27"/>
      <c r="C4327" s="28" t="s">
        <v>2552</v>
      </c>
      <c r="D4327" s="28"/>
      <c r="E4327" s="28"/>
      <c r="F4327" s="29">
        <v>47033.29</v>
      </c>
    </row>
    <row r="4328" spans="1:6" outlineLevel="1" x14ac:dyDescent="0.2">
      <c r="A4328" s="26"/>
      <c r="B4328" s="27"/>
      <c r="C4328" s="28" t="s">
        <v>917</v>
      </c>
      <c r="D4328" s="28"/>
      <c r="E4328" s="28"/>
      <c r="F4328" s="29">
        <v>254108.49</v>
      </c>
    </row>
    <row r="4329" spans="1:6" ht="33.75" customHeight="1" outlineLevel="1" x14ac:dyDescent="0.2">
      <c r="A4329" s="21">
        <v>480</v>
      </c>
      <c r="B4329" s="22" t="s">
        <v>2190</v>
      </c>
      <c r="C4329" s="23" t="s">
        <v>2191</v>
      </c>
      <c r="D4329" s="30">
        <v>12.18</v>
      </c>
      <c r="E4329" s="25">
        <v>745.24</v>
      </c>
      <c r="F4329" s="25">
        <v>63993.01</v>
      </c>
    </row>
    <row r="4330" spans="1:6" ht="33.75" customHeight="1" outlineLevel="1" x14ac:dyDescent="0.2">
      <c r="A4330" s="21">
        <v>481</v>
      </c>
      <c r="B4330" s="22" t="s">
        <v>2484</v>
      </c>
      <c r="C4330" s="23" t="s">
        <v>2485</v>
      </c>
      <c r="D4330" s="24">
        <v>4.8000000000000001E-2</v>
      </c>
      <c r="E4330" s="25">
        <v>5520</v>
      </c>
      <c r="F4330" s="25">
        <v>2813.88</v>
      </c>
    </row>
    <row r="4331" spans="1:6" ht="33.75" customHeight="1" outlineLevel="1" x14ac:dyDescent="0.2">
      <c r="A4331" s="21">
        <v>482</v>
      </c>
      <c r="B4331" s="22" t="s">
        <v>2192</v>
      </c>
      <c r="C4331" s="23" t="s">
        <v>2193</v>
      </c>
      <c r="D4331" s="24">
        <v>0.51900000000000002</v>
      </c>
      <c r="E4331" s="25">
        <v>5584.58</v>
      </c>
      <c r="F4331" s="25">
        <v>27186.959999999999</v>
      </c>
    </row>
    <row r="4332" spans="1:6" ht="33.75" customHeight="1" outlineLevel="1" x14ac:dyDescent="0.2">
      <c r="A4332" s="21">
        <v>483</v>
      </c>
      <c r="B4332" s="22" t="s">
        <v>2192</v>
      </c>
      <c r="C4332" s="23" t="s">
        <v>2193</v>
      </c>
      <c r="D4332" s="24">
        <v>0.53100000000000003</v>
      </c>
      <c r="E4332" s="25">
        <v>5584.58</v>
      </c>
      <c r="F4332" s="25">
        <v>27815.56</v>
      </c>
    </row>
    <row r="4333" spans="1:6" ht="22.5" customHeight="1" outlineLevel="1" x14ac:dyDescent="0.2">
      <c r="A4333" s="21">
        <v>484</v>
      </c>
      <c r="B4333" s="22" t="s">
        <v>1213</v>
      </c>
      <c r="C4333" s="23" t="s">
        <v>1214</v>
      </c>
      <c r="D4333" s="24">
        <v>2.4E-2</v>
      </c>
      <c r="E4333" s="25">
        <v>6780</v>
      </c>
      <c r="F4333" s="25">
        <v>1464.48</v>
      </c>
    </row>
    <row r="4334" spans="1:6" ht="22.5" customHeight="1" outlineLevel="1" x14ac:dyDescent="0.2">
      <c r="A4334" s="21">
        <v>485</v>
      </c>
      <c r="B4334" s="22" t="s">
        <v>946</v>
      </c>
      <c r="C4334" s="23" t="s">
        <v>947</v>
      </c>
      <c r="D4334" s="24">
        <v>0.124</v>
      </c>
      <c r="E4334" s="25">
        <v>768.92</v>
      </c>
      <c r="F4334" s="25">
        <v>4142.01</v>
      </c>
    </row>
    <row r="4335" spans="1:6" outlineLevel="1" x14ac:dyDescent="0.2">
      <c r="A4335" s="26"/>
      <c r="B4335" s="27"/>
      <c r="C4335" s="28" t="s">
        <v>2553</v>
      </c>
      <c r="D4335" s="28"/>
      <c r="E4335" s="28"/>
      <c r="F4335" s="29">
        <v>4186.25</v>
      </c>
    </row>
    <row r="4336" spans="1:6" outlineLevel="1" x14ac:dyDescent="0.2">
      <c r="A4336" s="26"/>
      <c r="B4336" s="27"/>
      <c r="C4336" s="28" t="s">
        <v>2554</v>
      </c>
      <c r="D4336" s="28"/>
      <c r="E4336" s="28"/>
      <c r="F4336" s="29">
        <v>2380.42</v>
      </c>
    </row>
    <row r="4337" spans="1:6" outlineLevel="1" x14ac:dyDescent="0.2">
      <c r="A4337" s="26"/>
      <c r="B4337" s="27"/>
      <c r="C4337" s="28" t="s">
        <v>917</v>
      </c>
      <c r="D4337" s="28"/>
      <c r="E4337" s="28"/>
      <c r="F4337" s="29">
        <v>10708.68</v>
      </c>
    </row>
    <row r="4338" spans="1:6" ht="56.25" customHeight="1" outlineLevel="1" x14ac:dyDescent="0.2">
      <c r="A4338" s="21">
        <v>486</v>
      </c>
      <c r="B4338" s="22" t="s">
        <v>950</v>
      </c>
      <c r="C4338" s="23" t="s">
        <v>951</v>
      </c>
      <c r="D4338" s="24">
        <v>0.124</v>
      </c>
      <c r="E4338" s="25">
        <v>6800</v>
      </c>
      <c r="F4338" s="25">
        <v>8507.89</v>
      </c>
    </row>
    <row r="4339" spans="1:6" ht="33.75" customHeight="1" outlineLevel="1" x14ac:dyDescent="0.2">
      <c r="A4339" s="21">
        <v>487</v>
      </c>
      <c r="B4339" s="22" t="s">
        <v>1077</v>
      </c>
      <c r="C4339" s="23" t="s">
        <v>1270</v>
      </c>
      <c r="D4339" s="24">
        <v>4.2999999999999997E-2</v>
      </c>
      <c r="E4339" s="25">
        <v>1027.6500000000001</v>
      </c>
      <c r="F4339" s="25">
        <v>904.91</v>
      </c>
    </row>
    <row r="4340" spans="1:6" outlineLevel="1" x14ac:dyDescent="0.2">
      <c r="A4340" s="26"/>
      <c r="B4340" s="27"/>
      <c r="C4340" s="28" t="s">
        <v>2555</v>
      </c>
      <c r="D4340" s="28"/>
      <c r="E4340" s="28"/>
      <c r="F4340" s="29">
        <v>513.57000000000005</v>
      </c>
    </row>
    <row r="4341" spans="1:6" outlineLevel="1" x14ac:dyDescent="0.2">
      <c r="A4341" s="26"/>
      <c r="B4341" s="27"/>
      <c r="C4341" s="28" t="s">
        <v>2556</v>
      </c>
      <c r="D4341" s="28"/>
      <c r="E4341" s="28"/>
      <c r="F4341" s="29">
        <v>342.38</v>
      </c>
    </row>
    <row r="4342" spans="1:6" outlineLevel="1" x14ac:dyDescent="0.2">
      <c r="A4342" s="26"/>
      <c r="B4342" s="27"/>
      <c r="C4342" s="28" t="s">
        <v>917</v>
      </c>
      <c r="D4342" s="28"/>
      <c r="E4342" s="28"/>
      <c r="F4342" s="29">
        <v>1760.86</v>
      </c>
    </row>
    <row r="4343" spans="1:6" ht="33.75" customHeight="1" outlineLevel="1" x14ac:dyDescent="0.2">
      <c r="A4343" s="21">
        <v>488</v>
      </c>
      <c r="B4343" s="22" t="s">
        <v>2490</v>
      </c>
      <c r="C4343" s="23" t="s">
        <v>2491</v>
      </c>
      <c r="D4343" s="24">
        <v>2E-3</v>
      </c>
      <c r="E4343" s="25">
        <v>8060</v>
      </c>
      <c r="F4343" s="25">
        <v>185.22</v>
      </c>
    </row>
    <row r="4344" spans="1:6" ht="33.75" customHeight="1" outlineLevel="1" x14ac:dyDescent="0.2">
      <c r="A4344" s="21">
        <v>489</v>
      </c>
      <c r="B4344" s="22" t="s">
        <v>2212</v>
      </c>
      <c r="C4344" s="23" t="s">
        <v>2213</v>
      </c>
      <c r="D4344" s="30">
        <v>0.15</v>
      </c>
      <c r="E4344" s="25">
        <v>933.28</v>
      </c>
      <c r="F4344" s="25">
        <v>2158.17</v>
      </c>
    </row>
    <row r="4345" spans="1:6" outlineLevel="1" x14ac:dyDescent="0.2">
      <c r="A4345" s="26"/>
      <c r="B4345" s="27"/>
      <c r="C4345" s="28" t="s">
        <v>2557</v>
      </c>
      <c r="D4345" s="28"/>
      <c r="E4345" s="28"/>
      <c r="F4345" s="29">
        <v>607.88</v>
      </c>
    </row>
    <row r="4346" spans="1:6" outlineLevel="1" x14ac:dyDescent="0.2">
      <c r="A4346" s="26"/>
      <c r="B4346" s="27"/>
      <c r="C4346" s="28" t="s">
        <v>2558</v>
      </c>
      <c r="D4346" s="28"/>
      <c r="E4346" s="28"/>
      <c r="F4346" s="29">
        <v>403.41</v>
      </c>
    </row>
    <row r="4347" spans="1:6" outlineLevel="1" x14ac:dyDescent="0.2">
      <c r="A4347" s="26"/>
      <c r="B4347" s="27"/>
      <c r="C4347" s="28" t="s">
        <v>917</v>
      </c>
      <c r="D4347" s="28"/>
      <c r="E4347" s="28"/>
      <c r="F4347" s="29">
        <v>3169.46</v>
      </c>
    </row>
    <row r="4348" spans="1:6" ht="22.5" customHeight="1" outlineLevel="1" x14ac:dyDescent="0.2">
      <c r="A4348" s="21">
        <v>490</v>
      </c>
      <c r="B4348" s="22" t="s">
        <v>1583</v>
      </c>
      <c r="C4348" s="23" t="s">
        <v>1584</v>
      </c>
      <c r="D4348" s="24">
        <v>-5.1980000000000004</v>
      </c>
      <c r="E4348" s="25">
        <v>17.82</v>
      </c>
      <c r="F4348" s="25">
        <v>-1449.63</v>
      </c>
    </row>
    <row r="4349" spans="1:6" ht="22.5" customHeight="1" outlineLevel="1" x14ac:dyDescent="0.2">
      <c r="A4349" s="21">
        <v>491</v>
      </c>
      <c r="B4349" s="22" t="s">
        <v>1377</v>
      </c>
      <c r="C4349" s="23" t="s">
        <v>2445</v>
      </c>
      <c r="D4349" s="31">
        <v>15</v>
      </c>
      <c r="E4349" s="25">
        <v>95.25</v>
      </c>
      <c r="F4349" s="25">
        <v>11987.32</v>
      </c>
    </row>
    <row r="4350" spans="1:6" ht="33.75" customHeight="1" outlineLevel="1" x14ac:dyDescent="0.2">
      <c r="A4350" s="21">
        <v>492</v>
      </c>
      <c r="B4350" s="22" t="s">
        <v>2239</v>
      </c>
      <c r="C4350" s="23" t="s">
        <v>2240</v>
      </c>
      <c r="D4350" s="30">
        <v>0.51</v>
      </c>
      <c r="E4350" s="25">
        <v>448.43</v>
      </c>
      <c r="F4350" s="25">
        <v>7501.1</v>
      </c>
    </row>
    <row r="4351" spans="1:6" outlineLevel="1" x14ac:dyDescent="0.2">
      <c r="A4351" s="26"/>
      <c r="B4351" s="27"/>
      <c r="C4351" s="28" t="s">
        <v>2572</v>
      </c>
      <c r="D4351" s="28"/>
      <c r="E4351" s="28"/>
      <c r="F4351" s="29">
        <v>7144.75</v>
      </c>
    </row>
    <row r="4352" spans="1:6" outlineLevel="1" x14ac:dyDescent="0.2">
      <c r="A4352" s="26"/>
      <c r="B4352" s="27"/>
      <c r="C4352" s="28" t="s">
        <v>2573</v>
      </c>
      <c r="D4352" s="28"/>
      <c r="E4352" s="28"/>
      <c r="F4352" s="29">
        <v>4481.71</v>
      </c>
    </row>
    <row r="4353" spans="1:6" outlineLevel="1" x14ac:dyDescent="0.2">
      <c r="A4353" s="26"/>
      <c r="B4353" s="27"/>
      <c r="C4353" s="28" t="s">
        <v>917</v>
      </c>
      <c r="D4353" s="28"/>
      <c r="E4353" s="28"/>
      <c r="F4353" s="29">
        <v>19127.560000000001</v>
      </c>
    </row>
    <row r="4354" spans="1:6" ht="22.5" customHeight="1" outlineLevel="1" x14ac:dyDescent="0.2">
      <c r="A4354" s="21">
        <v>493</v>
      </c>
      <c r="B4354" s="22" t="s">
        <v>2243</v>
      </c>
      <c r="C4354" s="23" t="s">
        <v>2244</v>
      </c>
      <c r="D4354" s="33">
        <v>-1.1934</v>
      </c>
      <c r="E4354" s="25">
        <v>45</v>
      </c>
      <c r="F4354" s="25">
        <v>-219.11</v>
      </c>
    </row>
    <row r="4355" spans="1:6" outlineLevel="1" x14ac:dyDescent="0.2">
      <c r="A4355" s="26"/>
      <c r="B4355" s="27"/>
      <c r="C4355" s="28" t="s">
        <v>2245</v>
      </c>
      <c r="D4355" s="28"/>
      <c r="E4355" s="28"/>
      <c r="F4355" s="29"/>
    </row>
    <row r="4356" spans="1:6" outlineLevel="1" x14ac:dyDescent="0.2">
      <c r="A4356" s="26"/>
      <c r="B4356" s="27"/>
      <c r="C4356" s="28" t="s">
        <v>2246</v>
      </c>
      <c r="D4356" s="28"/>
      <c r="E4356" s="28"/>
      <c r="F4356" s="29"/>
    </row>
    <row r="4357" spans="1:6" outlineLevel="1" x14ac:dyDescent="0.2">
      <c r="A4357" s="26"/>
      <c r="B4357" s="27"/>
      <c r="C4357" s="28" t="s">
        <v>917</v>
      </c>
      <c r="D4357" s="28"/>
      <c r="E4357" s="28"/>
      <c r="F4357" s="29">
        <v>-219.11</v>
      </c>
    </row>
    <row r="4358" spans="1:6" ht="22.5" customHeight="1" outlineLevel="1" x14ac:dyDescent="0.2">
      <c r="A4358" s="21">
        <v>494</v>
      </c>
      <c r="B4358" s="22" t="s">
        <v>2247</v>
      </c>
      <c r="C4358" s="23" t="s">
        <v>2248</v>
      </c>
      <c r="D4358" s="33">
        <v>-1.1934</v>
      </c>
      <c r="E4358" s="25">
        <v>13.12</v>
      </c>
      <c r="F4358" s="25">
        <v>-708.08</v>
      </c>
    </row>
    <row r="4359" spans="1:6" outlineLevel="1" x14ac:dyDescent="0.2">
      <c r="A4359" s="26"/>
      <c r="B4359" s="27"/>
      <c r="C4359" s="28" t="s">
        <v>2574</v>
      </c>
      <c r="D4359" s="28"/>
      <c r="E4359" s="28"/>
      <c r="F4359" s="29">
        <v>-778.89</v>
      </c>
    </row>
    <row r="4360" spans="1:6" outlineLevel="1" x14ac:dyDescent="0.2">
      <c r="A4360" s="26"/>
      <c r="B4360" s="27"/>
      <c r="C4360" s="28" t="s">
        <v>2575</v>
      </c>
      <c r="D4360" s="28"/>
      <c r="E4360" s="28"/>
      <c r="F4360" s="29">
        <v>-488.58</v>
      </c>
    </row>
    <row r="4361" spans="1:6" outlineLevel="1" x14ac:dyDescent="0.2">
      <c r="A4361" s="26"/>
      <c r="B4361" s="27"/>
      <c r="C4361" s="28" t="s">
        <v>917</v>
      </c>
      <c r="D4361" s="28"/>
      <c r="E4361" s="28"/>
      <c r="F4361" s="29">
        <v>-1975.55</v>
      </c>
    </row>
    <row r="4362" spans="1:6" ht="33.75" customHeight="1" outlineLevel="1" x14ac:dyDescent="0.2">
      <c r="A4362" s="21">
        <v>495</v>
      </c>
      <c r="B4362" s="22" t="s">
        <v>2251</v>
      </c>
      <c r="C4362" s="23" t="s">
        <v>2252</v>
      </c>
      <c r="D4362" s="24">
        <v>1.2999999999999999E-2</v>
      </c>
      <c r="E4362" s="25">
        <v>11885.47</v>
      </c>
      <c r="F4362" s="25">
        <v>2549.4299999999998</v>
      </c>
    </row>
    <row r="4363" spans="1:6" ht="78.75" customHeight="1" outlineLevel="1" x14ac:dyDescent="0.2">
      <c r="A4363" s="21">
        <v>496</v>
      </c>
      <c r="B4363" s="22" t="s">
        <v>2253</v>
      </c>
      <c r="C4363" s="23" t="s">
        <v>1146</v>
      </c>
      <c r="D4363" s="31">
        <v>153</v>
      </c>
      <c r="E4363" s="25">
        <v>13.91</v>
      </c>
      <c r="F4363" s="25">
        <v>57653.75</v>
      </c>
    </row>
    <row r="4364" spans="1:6" ht="33.75" customHeight="1" outlineLevel="1" x14ac:dyDescent="0.2">
      <c r="A4364" s="21">
        <v>497</v>
      </c>
      <c r="B4364" s="22" t="s">
        <v>2268</v>
      </c>
      <c r="C4364" s="23" t="s">
        <v>2269</v>
      </c>
      <c r="D4364" s="24">
        <v>1.7999999999999999E-2</v>
      </c>
      <c r="E4364" s="25">
        <v>6149.21</v>
      </c>
      <c r="F4364" s="25">
        <v>4907.1899999999996</v>
      </c>
    </row>
    <row r="4365" spans="1:6" outlineLevel="1" x14ac:dyDescent="0.2">
      <c r="A4365" s="26"/>
      <c r="B4365" s="27"/>
      <c r="C4365" s="28" t="s">
        <v>2610</v>
      </c>
      <c r="D4365" s="28"/>
      <c r="E4365" s="28"/>
      <c r="F4365" s="29">
        <v>4543.5200000000004</v>
      </c>
    </row>
    <row r="4366" spans="1:6" outlineLevel="1" x14ac:dyDescent="0.2">
      <c r="A4366" s="26"/>
      <c r="B4366" s="27"/>
      <c r="C4366" s="28" t="s">
        <v>2611</v>
      </c>
      <c r="D4366" s="28"/>
      <c r="E4366" s="28"/>
      <c r="F4366" s="29">
        <v>3029.02</v>
      </c>
    </row>
    <row r="4367" spans="1:6" outlineLevel="1" x14ac:dyDescent="0.2">
      <c r="A4367" s="26"/>
      <c r="B4367" s="27"/>
      <c r="C4367" s="28" t="s">
        <v>917</v>
      </c>
      <c r="D4367" s="28"/>
      <c r="E4367" s="28"/>
      <c r="F4367" s="29">
        <v>12479.73</v>
      </c>
    </row>
    <row r="4368" spans="1:6" ht="33.75" customHeight="1" outlineLevel="1" x14ac:dyDescent="0.2">
      <c r="A4368" s="21">
        <v>498</v>
      </c>
      <c r="B4368" s="22" t="s">
        <v>2272</v>
      </c>
      <c r="C4368" s="23" t="s">
        <v>2561</v>
      </c>
      <c r="D4368" s="24">
        <v>0.54400000000000004</v>
      </c>
      <c r="E4368" s="25">
        <v>10154.75</v>
      </c>
      <c r="F4368" s="25">
        <v>42757.18</v>
      </c>
    </row>
    <row r="4369" spans="1:7" ht="33.75" customHeight="1" outlineLevel="1" x14ac:dyDescent="0.2">
      <c r="A4369" s="21">
        <v>499</v>
      </c>
      <c r="B4369" s="22" t="s">
        <v>1767</v>
      </c>
      <c r="C4369" s="23" t="s">
        <v>1768</v>
      </c>
      <c r="D4369" s="43">
        <v>0.114444</v>
      </c>
      <c r="E4369" s="25">
        <v>243.91</v>
      </c>
      <c r="F4369" s="25">
        <v>787.45</v>
      </c>
    </row>
    <row r="4370" spans="1:7" outlineLevel="1" x14ac:dyDescent="0.2">
      <c r="A4370" s="26"/>
      <c r="B4370" s="27"/>
      <c r="C4370" s="28" t="s">
        <v>2612</v>
      </c>
      <c r="D4370" s="28"/>
      <c r="E4370" s="28"/>
      <c r="F4370" s="29">
        <v>381.15</v>
      </c>
    </row>
    <row r="4371" spans="1:7" outlineLevel="1" x14ac:dyDescent="0.2">
      <c r="A4371" s="26"/>
      <c r="B4371" s="27"/>
      <c r="C4371" s="28" t="s">
        <v>2613</v>
      </c>
      <c r="D4371" s="28"/>
      <c r="E4371" s="28"/>
      <c r="F4371" s="29">
        <v>206.79</v>
      </c>
    </row>
    <row r="4372" spans="1:7" outlineLevel="1" x14ac:dyDescent="0.2">
      <c r="A4372" s="26"/>
      <c r="B4372" s="27"/>
      <c r="C4372" s="28" t="s">
        <v>917</v>
      </c>
      <c r="D4372" s="28"/>
      <c r="E4372" s="28"/>
      <c r="F4372" s="29">
        <v>1375.39</v>
      </c>
    </row>
    <row r="4373" spans="1:7" ht="33.75" customHeight="1" outlineLevel="1" x14ac:dyDescent="0.2">
      <c r="A4373" s="21">
        <v>500</v>
      </c>
      <c r="B4373" s="22" t="s">
        <v>1053</v>
      </c>
      <c r="C4373" s="23" t="s">
        <v>2276</v>
      </c>
      <c r="D4373" s="43">
        <v>0.114444</v>
      </c>
      <c r="E4373" s="25">
        <v>347.67</v>
      </c>
      <c r="F4373" s="25">
        <v>681.77</v>
      </c>
    </row>
    <row r="4374" spans="1:7" outlineLevel="1" x14ac:dyDescent="0.2">
      <c r="A4374" s="26"/>
      <c r="B4374" s="27"/>
      <c r="C4374" s="28" t="s">
        <v>2614</v>
      </c>
      <c r="D4374" s="28"/>
      <c r="E4374" s="28"/>
      <c r="F4374" s="29">
        <v>265.76</v>
      </c>
    </row>
    <row r="4375" spans="1:7" outlineLevel="1" x14ac:dyDescent="0.2">
      <c r="A4375" s="26"/>
      <c r="B4375" s="27"/>
      <c r="C4375" s="28" t="s">
        <v>2615</v>
      </c>
      <c r="D4375" s="28"/>
      <c r="E4375" s="28"/>
      <c r="F4375" s="29">
        <v>144.19</v>
      </c>
    </row>
    <row r="4376" spans="1:7" outlineLevel="1" x14ac:dyDescent="0.2">
      <c r="A4376" s="26"/>
      <c r="B4376" s="27"/>
      <c r="C4376" s="28" t="s">
        <v>917</v>
      </c>
      <c r="D4376" s="28"/>
      <c r="E4376" s="28"/>
      <c r="F4376" s="29">
        <v>1091.72</v>
      </c>
    </row>
    <row r="4377" spans="1:7" ht="22.5" customHeight="1" outlineLevel="1" x14ac:dyDescent="0.2">
      <c r="A4377" s="21">
        <v>501</v>
      </c>
      <c r="B4377" s="22" t="s">
        <v>2186</v>
      </c>
      <c r="C4377" s="23" t="s">
        <v>2187</v>
      </c>
      <c r="D4377" s="24">
        <v>3.0000000000000001E-3</v>
      </c>
      <c r="E4377" s="25">
        <v>6373.37</v>
      </c>
      <c r="F4377" s="25">
        <v>444.77</v>
      </c>
    </row>
    <row r="4378" spans="1:7" outlineLevel="1" x14ac:dyDescent="0.2">
      <c r="A4378" s="26"/>
      <c r="B4378" s="27"/>
      <c r="C4378" s="28" t="s">
        <v>2566</v>
      </c>
      <c r="D4378" s="28"/>
      <c r="E4378" s="28"/>
      <c r="F4378" s="29">
        <v>370.79</v>
      </c>
    </row>
    <row r="4379" spans="1:7" outlineLevel="1" x14ac:dyDescent="0.2">
      <c r="A4379" s="26"/>
      <c r="B4379" s="27"/>
      <c r="C4379" s="28" t="s">
        <v>2567</v>
      </c>
      <c r="D4379" s="28"/>
      <c r="E4379" s="28"/>
      <c r="F4379" s="29">
        <v>210.84</v>
      </c>
    </row>
    <row r="4380" spans="1:7" outlineLevel="1" x14ac:dyDescent="0.2">
      <c r="A4380" s="26"/>
      <c r="B4380" s="27"/>
      <c r="C4380" s="28" t="s">
        <v>917</v>
      </c>
      <c r="D4380" s="28"/>
      <c r="E4380" s="28"/>
      <c r="F4380" s="29">
        <v>1026.4000000000001</v>
      </c>
    </row>
    <row r="4381" spans="1:7" ht="22.5" customHeight="1" outlineLevel="1" x14ac:dyDescent="0.2">
      <c r="A4381" s="21">
        <v>502</v>
      </c>
      <c r="B4381" s="22" t="s">
        <v>942</v>
      </c>
      <c r="C4381" s="23" t="s">
        <v>1052</v>
      </c>
      <c r="D4381" s="33">
        <v>0.30449999999999999</v>
      </c>
      <c r="E4381" s="25">
        <v>665</v>
      </c>
      <c r="F4381" s="25">
        <v>1439.72</v>
      </c>
    </row>
    <row r="4382" spans="1:7" ht="33.75" customHeight="1" outlineLevel="1" x14ac:dyDescent="0.2">
      <c r="A4382" s="21">
        <v>503</v>
      </c>
      <c r="B4382" s="22" t="s">
        <v>2192</v>
      </c>
      <c r="C4382" s="23" t="s">
        <v>2193</v>
      </c>
      <c r="D4382" s="24">
        <v>9.4E-2</v>
      </c>
      <c r="E4382" s="25">
        <v>5584.58</v>
      </c>
      <c r="F4382" s="25">
        <v>4924.04</v>
      </c>
      <c r="G4382" s="194">
        <f>F4382/D4382*1.2*1.0224*1.0192</f>
        <v>65502.099512211069</v>
      </c>
    </row>
    <row r="4383" spans="1:7" ht="22.5" customHeight="1" outlineLevel="1" x14ac:dyDescent="0.2">
      <c r="A4383" s="21">
        <v>504</v>
      </c>
      <c r="B4383" s="22" t="s">
        <v>2334</v>
      </c>
      <c r="C4383" s="23" t="s">
        <v>2335</v>
      </c>
      <c r="D4383" s="24">
        <v>0.14699999999999999</v>
      </c>
      <c r="E4383" s="25">
        <v>2521.25</v>
      </c>
      <c r="F4383" s="25">
        <v>16556</v>
      </c>
    </row>
    <row r="4384" spans="1:7" outlineLevel="1" x14ac:dyDescent="0.2">
      <c r="A4384" s="26"/>
      <c r="B4384" s="27"/>
      <c r="C4384" s="28" t="s">
        <v>2568</v>
      </c>
      <c r="D4384" s="28"/>
      <c r="E4384" s="28"/>
      <c r="F4384" s="29">
        <v>16841.36</v>
      </c>
    </row>
    <row r="4385" spans="1:6" outlineLevel="1" x14ac:dyDescent="0.2">
      <c r="A4385" s="26"/>
      <c r="B4385" s="27"/>
      <c r="C4385" s="28" t="s">
        <v>2569</v>
      </c>
      <c r="D4385" s="28"/>
      <c r="E4385" s="28"/>
      <c r="F4385" s="29">
        <v>9576.4599999999991</v>
      </c>
    </row>
    <row r="4386" spans="1:6" outlineLevel="1" x14ac:dyDescent="0.2">
      <c r="A4386" s="26"/>
      <c r="B4386" s="27"/>
      <c r="C4386" s="28" t="s">
        <v>917</v>
      </c>
      <c r="D4386" s="28"/>
      <c r="E4386" s="28"/>
      <c r="F4386" s="29">
        <v>42973.82</v>
      </c>
    </row>
    <row r="4387" spans="1:6" ht="22.5" customHeight="1" outlineLevel="1" x14ac:dyDescent="0.2">
      <c r="A4387" s="21">
        <v>505</v>
      </c>
      <c r="B4387" s="22" t="s">
        <v>2338</v>
      </c>
      <c r="C4387" s="23" t="s">
        <v>2339</v>
      </c>
      <c r="D4387" s="24">
        <v>0.14699999999999999</v>
      </c>
      <c r="E4387" s="25">
        <v>11684</v>
      </c>
      <c r="F4387" s="25">
        <v>9154.5300000000007</v>
      </c>
    </row>
    <row r="4388" spans="1:6" ht="22.5" customHeight="1" outlineLevel="1" x14ac:dyDescent="0.2">
      <c r="A4388" s="21">
        <v>506</v>
      </c>
      <c r="B4388" s="22" t="s">
        <v>1215</v>
      </c>
      <c r="C4388" s="23" t="s">
        <v>1216</v>
      </c>
      <c r="D4388" s="33">
        <v>0.1356</v>
      </c>
      <c r="E4388" s="25">
        <v>1275.18</v>
      </c>
      <c r="F4388" s="25">
        <v>4671.01</v>
      </c>
    </row>
    <row r="4389" spans="1:6" outlineLevel="1" x14ac:dyDescent="0.2">
      <c r="A4389" s="26"/>
      <c r="B4389" s="27"/>
      <c r="C4389" s="28" t="s">
        <v>2570</v>
      </c>
      <c r="D4389" s="28"/>
      <c r="E4389" s="28"/>
      <c r="F4389" s="29">
        <v>4011.97</v>
      </c>
    </row>
    <row r="4390" spans="1:6" outlineLevel="1" x14ac:dyDescent="0.2">
      <c r="A4390" s="26"/>
      <c r="B4390" s="27"/>
      <c r="C4390" s="28" t="s">
        <v>2571</v>
      </c>
      <c r="D4390" s="28"/>
      <c r="E4390" s="28"/>
      <c r="F4390" s="29">
        <v>2281.31</v>
      </c>
    </row>
    <row r="4391" spans="1:6" outlineLevel="1" x14ac:dyDescent="0.2">
      <c r="A4391" s="26"/>
      <c r="B4391" s="27"/>
      <c r="C4391" s="28" t="s">
        <v>917</v>
      </c>
      <c r="D4391" s="28"/>
      <c r="E4391" s="28"/>
      <c r="F4391" s="29">
        <v>10964.29</v>
      </c>
    </row>
    <row r="4392" spans="1:6" ht="33.75" customHeight="1" outlineLevel="1" x14ac:dyDescent="0.2">
      <c r="A4392" s="21">
        <v>507</v>
      </c>
      <c r="B4392" s="22" t="s">
        <v>2342</v>
      </c>
      <c r="C4392" s="23" t="s">
        <v>2343</v>
      </c>
      <c r="D4392" s="33">
        <v>0.1356</v>
      </c>
      <c r="E4392" s="25">
        <v>12319.52</v>
      </c>
      <c r="F4392" s="25">
        <v>15819.89</v>
      </c>
    </row>
    <row r="4393" spans="1:6" ht="11.4" outlineLevel="1" x14ac:dyDescent="0.2">
      <c r="A4393" s="443" t="s">
        <v>2599</v>
      </c>
      <c r="B4393" s="444"/>
      <c r="C4393" s="444"/>
      <c r="D4393" s="444"/>
      <c r="E4393" s="444"/>
      <c r="F4393" s="445"/>
    </row>
    <row r="4394" spans="1:6" ht="22.5" customHeight="1" outlineLevel="1" x14ac:dyDescent="0.2">
      <c r="A4394" s="21">
        <v>508</v>
      </c>
      <c r="B4394" s="22" t="s">
        <v>1363</v>
      </c>
      <c r="C4394" s="23" t="s">
        <v>1364</v>
      </c>
      <c r="D4394" s="24">
        <v>4.0000000000000001E-3</v>
      </c>
      <c r="E4394" s="25">
        <v>4711.5</v>
      </c>
      <c r="F4394" s="25">
        <v>400.84</v>
      </c>
    </row>
    <row r="4395" spans="1:6" outlineLevel="1" x14ac:dyDescent="0.2">
      <c r="A4395" s="26"/>
      <c r="B4395" s="27"/>
      <c r="C4395" s="28" t="s">
        <v>2385</v>
      </c>
      <c r="D4395" s="28"/>
      <c r="E4395" s="28"/>
      <c r="F4395" s="29">
        <v>335.66</v>
      </c>
    </row>
    <row r="4396" spans="1:6" outlineLevel="1" x14ac:dyDescent="0.2">
      <c r="A4396" s="26"/>
      <c r="B4396" s="27"/>
      <c r="C4396" s="28" t="s">
        <v>2386</v>
      </c>
      <c r="D4396" s="28"/>
      <c r="E4396" s="28"/>
      <c r="F4396" s="29">
        <v>190.87</v>
      </c>
    </row>
    <row r="4397" spans="1:6" outlineLevel="1" x14ac:dyDescent="0.2">
      <c r="A4397" s="26"/>
      <c r="B4397" s="27"/>
      <c r="C4397" s="28" t="s">
        <v>917</v>
      </c>
      <c r="D4397" s="28"/>
      <c r="E4397" s="28"/>
      <c r="F4397" s="29">
        <v>927.37</v>
      </c>
    </row>
    <row r="4398" spans="1:6" ht="22.5" customHeight="1" outlineLevel="1" x14ac:dyDescent="0.2">
      <c r="A4398" s="21">
        <v>509</v>
      </c>
      <c r="B4398" s="22" t="s">
        <v>1367</v>
      </c>
      <c r="C4398" s="23" t="s">
        <v>2185</v>
      </c>
      <c r="D4398" s="24">
        <v>0.40799999999999997</v>
      </c>
      <c r="E4398" s="25">
        <v>560</v>
      </c>
      <c r="F4398" s="25">
        <v>1738.73</v>
      </c>
    </row>
    <row r="4399" spans="1:6" ht="22.5" customHeight="1" outlineLevel="1" x14ac:dyDescent="0.2">
      <c r="A4399" s="21">
        <v>510</v>
      </c>
      <c r="B4399" s="22" t="s">
        <v>2480</v>
      </c>
      <c r="C4399" s="23" t="s">
        <v>2481</v>
      </c>
      <c r="D4399" s="31">
        <v>3</v>
      </c>
      <c r="E4399" s="25">
        <v>609.37</v>
      </c>
      <c r="F4399" s="25">
        <v>31090.38</v>
      </c>
    </row>
    <row r="4400" spans="1:6" outlineLevel="1" x14ac:dyDescent="0.2">
      <c r="A4400" s="26"/>
      <c r="B4400" s="27"/>
      <c r="C4400" s="28" t="s">
        <v>2600</v>
      </c>
      <c r="D4400" s="28"/>
      <c r="E4400" s="28"/>
      <c r="F4400" s="29">
        <v>20678.43</v>
      </c>
    </row>
    <row r="4401" spans="1:6" outlineLevel="1" x14ac:dyDescent="0.2">
      <c r="A4401" s="26"/>
      <c r="B4401" s="27"/>
      <c r="C4401" s="28" t="s">
        <v>2601</v>
      </c>
      <c r="D4401" s="28"/>
      <c r="E4401" s="28"/>
      <c r="F4401" s="29">
        <v>11758.32</v>
      </c>
    </row>
    <row r="4402" spans="1:6" outlineLevel="1" x14ac:dyDescent="0.2">
      <c r="A4402" s="26"/>
      <c r="B4402" s="27"/>
      <c r="C4402" s="28" t="s">
        <v>917</v>
      </c>
      <c r="D4402" s="28"/>
      <c r="E4402" s="28"/>
      <c r="F4402" s="29">
        <v>63527.13</v>
      </c>
    </row>
    <row r="4403" spans="1:6" ht="33.75" customHeight="1" outlineLevel="1" x14ac:dyDescent="0.2">
      <c r="A4403" s="21">
        <v>511</v>
      </c>
      <c r="B4403" s="22" t="s">
        <v>2190</v>
      </c>
      <c r="C4403" s="23" t="s">
        <v>2191</v>
      </c>
      <c r="D4403" s="24">
        <v>3.0449999999999999</v>
      </c>
      <c r="E4403" s="25">
        <v>745.24</v>
      </c>
      <c r="F4403" s="25">
        <v>15998.25</v>
      </c>
    </row>
    <row r="4404" spans="1:6" ht="33.75" customHeight="1" outlineLevel="1" x14ac:dyDescent="0.2">
      <c r="A4404" s="21">
        <v>512</v>
      </c>
      <c r="B4404" s="22" t="s">
        <v>2484</v>
      </c>
      <c r="C4404" s="23" t="s">
        <v>2485</v>
      </c>
      <c r="D4404" s="24">
        <v>1.6E-2</v>
      </c>
      <c r="E4404" s="25">
        <v>5520</v>
      </c>
      <c r="F4404" s="25">
        <v>937.96</v>
      </c>
    </row>
    <row r="4405" spans="1:6" ht="33.75" customHeight="1" outlineLevel="1" x14ac:dyDescent="0.2">
      <c r="A4405" s="21">
        <v>513</v>
      </c>
      <c r="B4405" s="22" t="s">
        <v>2192</v>
      </c>
      <c r="C4405" s="23" t="s">
        <v>2193</v>
      </c>
      <c r="D4405" s="24">
        <v>0.124</v>
      </c>
      <c r="E4405" s="25">
        <v>5584.58</v>
      </c>
      <c r="F4405" s="25">
        <v>6495.54</v>
      </c>
    </row>
    <row r="4406" spans="1:6" ht="33.75" customHeight="1" outlineLevel="1" x14ac:dyDescent="0.2">
      <c r="A4406" s="21">
        <v>514</v>
      </c>
      <c r="B4406" s="22" t="s">
        <v>2192</v>
      </c>
      <c r="C4406" s="23" t="s">
        <v>2193</v>
      </c>
      <c r="D4406" s="24">
        <v>0.16800000000000001</v>
      </c>
      <c r="E4406" s="25">
        <v>5584.58</v>
      </c>
      <c r="F4406" s="25">
        <v>8800.4</v>
      </c>
    </row>
    <row r="4407" spans="1:6" ht="22.5" customHeight="1" outlineLevel="1" x14ac:dyDescent="0.2">
      <c r="A4407" s="21">
        <v>515</v>
      </c>
      <c r="B4407" s="22" t="s">
        <v>1213</v>
      </c>
      <c r="C4407" s="23" t="s">
        <v>1214</v>
      </c>
      <c r="D4407" s="24">
        <v>8.0000000000000002E-3</v>
      </c>
      <c r="E4407" s="25">
        <v>6780</v>
      </c>
      <c r="F4407" s="25">
        <v>488.16</v>
      </c>
    </row>
    <row r="4408" spans="1:6" ht="33.75" customHeight="1" outlineLevel="1" x14ac:dyDescent="0.2">
      <c r="A4408" s="21">
        <v>516</v>
      </c>
      <c r="B4408" s="22" t="s">
        <v>1077</v>
      </c>
      <c r="C4408" s="23" t="s">
        <v>1270</v>
      </c>
      <c r="D4408" s="24">
        <v>1.4E-2</v>
      </c>
      <c r="E4408" s="25">
        <v>1027.6500000000001</v>
      </c>
      <c r="F4408" s="25">
        <v>294.62</v>
      </c>
    </row>
    <row r="4409" spans="1:6" outlineLevel="1" x14ac:dyDescent="0.2">
      <c r="A4409" s="26"/>
      <c r="B4409" s="27"/>
      <c r="C4409" s="28" t="s">
        <v>2589</v>
      </c>
      <c r="D4409" s="28"/>
      <c r="E4409" s="28"/>
      <c r="F4409" s="29">
        <v>167.2</v>
      </c>
    </row>
    <row r="4410" spans="1:6" outlineLevel="1" x14ac:dyDescent="0.2">
      <c r="A4410" s="26"/>
      <c r="B4410" s="27"/>
      <c r="C4410" s="28" t="s">
        <v>2590</v>
      </c>
      <c r="D4410" s="28"/>
      <c r="E4410" s="28"/>
      <c r="F4410" s="29">
        <v>111.47</v>
      </c>
    </row>
    <row r="4411" spans="1:6" outlineLevel="1" x14ac:dyDescent="0.2">
      <c r="A4411" s="26"/>
      <c r="B4411" s="27"/>
      <c r="C4411" s="28" t="s">
        <v>917</v>
      </c>
      <c r="D4411" s="28"/>
      <c r="E4411" s="28"/>
      <c r="F4411" s="29">
        <v>573.29</v>
      </c>
    </row>
    <row r="4412" spans="1:6" ht="33.75" customHeight="1" outlineLevel="1" x14ac:dyDescent="0.2">
      <c r="A4412" s="21">
        <v>517</v>
      </c>
      <c r="B4412" s="22" t="s">
        <v>2490</v>
      </c>
      <c r="C4412" s="23" t="s">
        <v>2491</v>
      </c>
      <c r="D4412" s="24">
        <v>1.4E-2</v>
      </c>
      <c r="E4412" s="25">
        <v>8060</v>
      </c>
      <c r="F4412" s="25">
        <v>1296.53</v>
      </c>
    </row>
    <row r="4413" spans="1:6" ht="33.75" customHeight="1" outlineLevel="1" x14ac:dyDescent="0.2">
      <c r="A4413" s="21">
        <v>518</v>
      </c>
      <c r="B4413" s="22" t="s">
        <v>2212</v>
      </c>
      <c r="C4413" s="23" t="s">
        <v>2213</v>
      </c>
      <c r="D4413" s="30">
        <v>0.05</v>
      </c>
      <c r="E4413" s="25">
        <v>933.28</v>
      </c>
      <c r="F4413" s="25">
        <v>719.39</v>
      </c>
    </row>
    <row r="4414" spans="1:6" outlineLevel="1" x14ac:dyDescent="0.2">
      <c r="A4414" s="26"/>
      <c r="B4414" s="27"/>
      <c r="C4414" s="28" t="s">
        <v>2591</v>
      </c>
      <c r="D4414" s="28"/>
      <c r="E4414" s="28"/>
      <c r="F4414" s="29">
        <v>202.63</v>
      </c>
    </row>
    <row r="4415" spans="1:6" outlineLevel="1" x14ac:dyDescent="0.2">
      <c r="A4415" s="26"/>
      <c r="B4415" s="27"/>
      <c r="C4415" s="28" t="s">
        <v>2592</v>
      </c>
      <c r="D4415" s="28"/>
      <c r="E4415" s="28"/>
      <c r="F4415" s="29">
        <v>134.47</v>
      </c>
    </row>
    <row r="4416" spans="1:6" outlineLevel="1" x14ac:dyDescent="0.2">
      <c r="A4416" s="26"/>
      <c r="B4416" s="27"/>
      <c r="C4416" s="28" t="s">
        <v>917</v>
      </c>
      <c r="D4416" s="28"/>
      <c r="E4416" s="28"/>
      <c r="F4416" s="29">
        <v>1056.49</v>
      </c>
    </row>
    <row r="4417" spans="1:6" ht="22.5" customHeight="1" outlineLevel="1" x14ac:dyDescent="0.2">
      <c r="A4417" s="21">
        <v>519</v>
      </c>
      <c r="B4417" s="22" t="s">
        <v>1583</v>
      </c>
      <c r="C4417" s="23" t="s">
        <v>1584</v>
      </c>
      <c r="D4417" s="24">
        <v>-1.7330000000000001</v>
      </c>
      <c r="E4417" s="25">
        <v>17.82</v>
      </c>
      <c r="F4417" s="25">
        <v>-483.3</v>
      </c>
    </row>
    <row r="4418" spans="1:6" ht="22.5" customHeight="1" outlineLevel="1" x14ac:dyDescent="0.2">
      <c r="A4418" s="21">
        <v>520</v>
      </c>
      <c r="B4418" s="22" t="s">
        <v>1377</v>
      </c>
      <c r="C4418" s="23" t="s">
        <v>2445</v>
      </c>
      <c r="D4418" s="31">
        <v>5</v>
      </c>
      <c r="E4418" s="25">
        <v>95.25</v>
      </c>
      <c r="F4418" s="25">
        <v>3995.77</v>
      </c>
    </row>
    <row r="4419" spans="1:6" ht="33.75" customHeight="1" outlineLevel="1" x14ac:dyDescent="0.2">
      <c r="A4419" s="21">
        <v>521</v>
      </c>
      <c r="B4419" s="22" t="s">
        <v>2239</v>
      </c>
      <c r="C4419" s="23" t="s">
        <v>2240</v>
      </c>
      <c r="D4419" s="24">
        <v>0.14099999999999999</v>
      </c>
      <c r="E4419" s="25">
        <v>448.43</v>
      </c>
      <c r="F4419" s="25">
        <v>2073.84</v>
      </c>
    </row>
    <row r="4420" spans="1:6" outlineLevel="1" x14ac:dyDescent="0.2">
      <c r="A4420" s="26"/>
      <c r="B4420" s="27"/>
      <c r="C4420" s="28" t="s">
        <v>2602</v>
      </c>
      <c r="D4420" s="28"/>
      <c r="E4420" s="28"/>
      <c r="F4420" s="29">
        <v>1975.31</v>
      </c>
    </row>
    <row r="4421" spans="1:6" outlineLevel="1" x14ac:dyDescent="0.2">
      <c r="A4421" s="26"/>
      <c r="B4421" s="27"/>
      <c r="C4421" s="28" t="s">
        <v>2603</v>
      </c>
      <c r="D4421" s="28"/>
      <c r="E4421" s="28"/>
      <c r="F4421" s="29">
        <v>1239.06</v>
      </c>
    </row>
    <row r="4422" spans="1:6" outlineLevel="1" x14ac:dyDescent="0.2">
      <c r="A4422" s="26"/>
      <c r="B4422" s="27"/>
      <c r="C4422" s="28" t="s">
        <v>917</v>
      </c>
      <c r="D4422" s="28"/>
      <c r="E4422" s="28"/>
      <c r="F4422" s="29">
        <v>5288.21</v>
      </c>
    </row>
    <row r="4423" spans="1:6" ht="22.5" customHeight="1" outlineLevel="1" x14ac:dyDescent="0.2">
      <c r="A4423" s="21">
        <v>522</v>
      </c>
      <c r="B4423" s="22" t="s">
        <v>2243</v>
      </c>
      <c r="C4423" s="23" t="s">
        <v>2244</v>
      </c>
      <c r="D4423" s="35">
        <v>-0.32994000000000001</v>
      </c>
      <c r="E4423" s="25">
        <v>45</v>
      </c>
      <c r="F4423" s="25">
        <v>-60.58</v>
      </c>
    </row>
    <row r="4424" spans="1:6" outlineLevel="1" x14ac:dyDescent="0.2">
      <c r="A4424" s="26"/>
      <c r="B4424" s="27"/>
      <c r="C4424" s="28" t="s">
        <v>2245</v>
      </c>
      <c r="D4424" s="28"/>
      <c r="E4424" s="28"/>
      <c r="F4424" s="29"/>
    </row>
    <row r="4425" spans="1:6" outlineLevel="1" x14ac:dyDescent="0.2">
      <c r="A4425" s="26"/>
      <c r="B4425" s="27"/>
      <c r="C4425" s="28" t="s">
        <v>2246</v>
      </c>
      <c r="D4425" s="28"/>
      <c r="E4425" s="28"/>
      <c r="F4425" s="29"/>
    </row>
    <row r="4426" spans="1:6" outlineLevel="1" x14ac:dyDescent="0.2">
      <c r="A4426" s="26"/>
      <c r="B4426" s="27"/>
      <c r="C4426" s="28" t="s">
        <v>917</v>
      </c>
      <c r="D4426" s="28"/>
      <c r="E4426" s="28"/>
      <c r="F4426" s="29">
        <v>-60.58</v>
      </c>
    </row>
    <row r="4427" spans="1:6" ht="22.5" customHeight="1" outlineLevel="1" x14ac:dyDescent="0.2">
      <c r="A4427" s="21">
        <v>523</v>
      </c>
      <c r="B4427" s="22" t="s">
        <v>2247</v>
      </c>
      <c r="C4427" s="23" t="s">
        <v>2248</v>
      </c>
      <c r="D4427" s="35">
        <v>-0.32994000000000001</v>
      </c>
      <c r="E4427" s="25">
        <v>13.12</v>
      </c>
      <c r="F4427" s="25">
        <v>-195.76</v>
      </c>
    </row>
    <row r="4428" spans="1:6" outlineLevel="1" x14ac:dyDescent="0.2">
      <c r="A4428" s="26"/>
      <c r="B4428" s="27"/>
      <c r="C4428" s="28" t="s">
        <v>2604</v>
      </c>
      <c r="D4428" s="28"/>
      <c r="E4428" s="28"/>
      <c r="F4428" s="29">
        <v>-215.34</v>
      </c>
    </row>
    <row r="4429" spans="1:6" outlineLevel="1" x14ac:dyDescent="0.2">
      <c r="A4429" s="26"/>
      <c r="B4429" s="27"/>
      <c r="C4429" s="28" t="s">
        <v>2605</v>
      </c>
      <c r="D4429" s="28"/>
      <c r="E4429" s="28"/>
      <c r="F4429" s="29">
        <v>-135.07</v>
      </c>
    </row>
    <row r="4430" spans="1:6" outlineLevel="1" x14ac:dyDescent="0.2">
      <c r="A4430" s="26"/>
      <c r="B4430" s="27"/>
      <c r="C4430" s="28" t="s">
        <v>917</v>
      </c>
      <c r="D4430" s="28"/>
      <c r="E4430" s="28"/>
      <c r="F4430" s="29">
        <v>-546.16999999999996</v>
      </c>
    </row>
    <row r="4431" spans="1:6" ht="33.75" customHeight="1" outlineLevel="1" x14ac:dyDescent="0.2">
      <c r="A4431" s="21">
        <v>524</v>
      </c>
      <c r="B4431" s="22" t="s">
        <v>2251</v>
      </c>
      <c r="C4431" s="23" t="s">
        <v>2252</v>
      </c>
      <c r="D4431" s="24">
        <v>4.0000000000000001E-3</v>
      </c>
      <c r="E4431" s="25">
        <v>11885.47</v>
      </c>
      <c r="F4431" s="25">
        <v>784.44</v>
      </c>
    </row>
    <row r="4432" spans="1:6" ht="78.75" customHeight="1" outlineLevel="1" x14ac:dyDescent="0.2">
      <c r="A4432" s="21">
        <v>525</v>
      </c>
      <c r="B4432" s="22" t="s">
        <v>2253</v>
      </c>
      <c r="C4432" s="23" t="s">
        <v>1146</v>
      </c>
      <c r="D4432" s="32">
        <v>42.3</v>
      </c>
      <c r="E4432" s="25">
        <v>13.91</v>
      </c>
      <c r="F4432" s="25">
        <v>15939.57</v>
      </c>
    </row>
    <row r="4433" spans="1:6" ht="33.75" customHeight="1" outlineLevel="1" x14ac:dyDescent="0.2">
      <c r="A4433" s="21">
        <v>526</v>
      </c>
      <c r="B4433" s="22" t="s">
        <v>2268</v>
      </c>
      <c r="C4433" s="23" t="s">
        <v>2269</v>
      </c>
      <c r="D4433" s="33">
        <v>0.54059999999999997</v>
      </c>
      <c r="E4433" s="25">
        <v>6149.21</v>
      </c>
      <c r="F4433" s="25">
        <v>147379.34</v>
      </c>
    </row>
    <row r="4434" spans="1:6" outlineLevel="1" x14ac:dyDescent="0.2">
      <c r="A4434" s="26"/>
      <c r="B4434" s="27"/>
      <c r="C4434" s="28" t="s">
        <v>2616</v>
      </c>
      <c r="D4434" s="28"/>
      <c r="E4434" s="28"/>
      <c r="F4434" s="29">
        <v>136457.09</v>
      </c>
    </row>
    <row r="4435" spans="1:6" outlineLevel="1" x14ac:dyDescent="0.2">
      <c r="A4435" s="26"/>
      <c r="B4435" s="27"/>
      <c r="C4435" s="28" t="s">
        <v>2617</v>
      </c>
      <c r="D4435" s="28"/>
      <c r="E4435" s="28"/>
      <c r="F4435" s="29">
        <v>90971.39</v>
      </c>
    </row>
    <row r="4436" spans="1:6" outlineLevel="1" x14ac:dyDescent="0.2">
      <c r="A4436" s="26"/>
      <c r="B4436" s="27"/>
      <c r="C4436" s="28" t="s">
        <v>917</v>
      </c>
      <c r="D4436" s="28"/>
      <c r="E4436" s="28"/>
      <c r="F4436" s="29">
        <v>374807.82</v>
      </c>
    </row>
    <row r="4437" spans="1:6" ht="33.75" customHeight="1" outlineLevel="1" x14ac:dyDescent="0.2">
      <c r="A4437" s="21">
        <v>527</v>
      </c>
      <c r="B4437" s="22" t="s">
        <v>2272</v>
      </c>
      <c r="C4437" s="23" t="s">
        <v>2561</v>
      </c>
      <c r="D4437" s="33">
        <v>0.16830000000000001</v>
      </c>
      <c r="E4437" s="25">
        <v>10154.75</v>
      </c>
      <c r="F4437" s="25">
        <v>13228</v>
      </c>
    </row>
    <row r="4438" spans="1:6" ht="33.75" customHeight="1" outlineLevel="1" x14ac:dyDescent="0.2">
      <c r="A4438" s="21">
        <v>528</v>
      </c>
      <c r="B4438" s="22" t="s">
        <v>1767</v>
      </c>
      <c r="C4438" s="23" t="s">
        <v>1768</v>
      </c>
      <c r="D4438" s="24">
        <v>3.5000000000000003E-2</v>
      </c>
      <c r="E4438" s="25">
        <v>243.91</v>
      </c>
      <c r="F4438" s="25">
        <v>240.83</v>
      </c>
    </row>
    <row r="4439" spans="1:6" outlineLevel="1" x14ac:dyDescent="0.2">
      <c r="A4439" s="26"/>
      <c r="B4439" s="27"/>
      <c r="C4439" s="28" t="s">
        <v>2497</v>
      </c>
      <c r="D4439" s="28"/>
      <c r="E4439" s="28"/>
      <c r="F4439" s="29">
        <v>116.57</v>
      </c>
    </row>
    <row r="4440" spans="1:6" outlineLevel="1" x14ac:dyDescent="0.2">
      <c r="A4440" s="26"/>
      <c r="B4440" s="27"/>
      <c r="C4440" s="28" t="s">
        <v>2498</v>
      </c>
      <c r="D4440" s="28"/>
      <c r="E4440" s="28"/>
      <c r="F4440" s="29">
        <v>63.25</v>
      </c>
    </row>
    <row r="4441" spans="1:6" outlineLevel="1" x14ac:dyDescent="0.2">
      <c r="A4441" s="26"/>
      <c r="B4441" s="27"/>
      <c r="C4441" s="28" t="s">
        <v>917</v>
      </c>
      <c r="D4441" s="28"/>
      <c r="E4441" s="28"/>
      <c r="F4441" s="29">
        <v>420.65</v>
      </c>
    </row>
    <row r="4442" spans="1:6" ht="33.75" customHeight="1" outlineLevel="1" x14ac:dyDescent="0.2">
      <c r="A4442" s="21">
        <v>529</v>
      </c>
      <c r="B4442" s="22" t="s">
        <v>1053</v>
      </c>
      <c r="C4442" s="23" t="s">
        <v>2276</v>
      </c>
      <c r="D4442" s="24">
        <v>3.5000000000000003E-2</v>
      </c>
      <c r="E4442" s="25">
        <v>347.67</v>
      </c>
      <c r="F4442" s="25">
        <v>208.51</v>
      </c>
    </row>
    <row r="4443" spans="1:6" outlineLevel="1" x14ac:dyDescent="0.2">
      <c r="A4443" s="26"/>
      <c r="B4443" s="27"/>
      <c r="C4443" s="28" t="s">
        <v>2499</v>
      </c>
      <c r="D4443" s="28"/>
      <c r="E4443" s="28"/>
      <c r="F4443" s="29">
        <v>81.28</v>
      </c>
    </row>
    <row r="4444" spans="1:6" outlineLevel="1" x14ac:dyDescent="0.2">
      <c r="A4444" s="26"/>
      <c r="B4444" s="27"/>
      <c r="C4444" s="28" t="s">
        <v>2500</v>
      </c>
      <c r="D4444" s="28"/>
      <c r="E4444" s="28"/>
      <c r="F4444" s="29">
        <v>44.1</v>
      </c>
    </row>
    <row r="4445" spans="1:6" outlineLevel="1" x14ac:dyDescent="0.2">
      <c r="A4445" s="26"/>
      <c r="B4445" s="27"/>
      <c r="C4445" s="28" t="s">
        <v>917</v>
      </c>
      <c r="D4445" s="28"/>
      <c r="E4445" s="28"/>
      <c r="F4445" s="29">
        <v>333.89</v>
      </c>
    </row>
    <row r="4446" spans="1:6" ht="11.25" customHeight="1" outlineLevel="1" x14ac:dyDescent="0.2">
      <c r="A4446" s="435" t="s">
        <v>1007</v>
      </c>
      <c r="B4446" s="436"/>
      <c r="C4446" s="436"/>
      <c r="D4446" s="436"/>
      <c r="E4446" s="437"/>
      <c r="F4446" s="36">
        <v>5073746.6399999997</v>
      </c>
    </row>
    <row r="4447" spans="1:6" outlineLevel="1" x14ac:dyDescent="0.2">
      <c r="A4447" s="435" t="s">
        <v>1008</v>
      </c>
      <c r="B4447" s="436"/>
      <c r="C4447" s="436"/>
      <c r="D4447" s="436"/>
      <c r="E4447" s="437"/>
      <c r="F4447" s="36">
        <v>1156942.6599999999</v>
      </c>
    </row>
    <row r="4448" spans="1:6" outlineLevel="1" x14ac:dyDescent="0.2">
      <c r="A4448" s="435" t="s">
        <v>1009</v>
      </c>
      <c r="B4448" s="436"/>
      <c r="C4448" s="436"/>
      <c r="D4448" s="436"/>
      <c r="E4448" s="437"/>
      <c r="F4448" s="36">
        <v>622905.80000000005</v>
      </c>
    </row>
    <row r="4449" spans="1:8" ht="11.25" customHeight="1" outlineLevel="1" x14ac:dyDescent="0.2">
      <c r="A4449" s="435" t="s">
        <v>2618</v>
      </c>
      <c r="B4449" s="436"/>
      <c r="C4449" s="436"/>
      <c r="D4449" s="436"/>
      <c r="E4449" s="437"/>
      <c r="F4449" s="36">
        <v>6853595.0999999996</v>
      </c>
    </row>
    <row r="4450" spans="1:8" ht="12.75" customHeight="1" outlineLevel="1" x14ac:dyDescent="0.2">
      <c r="A4450" s="432" t="s">
        <v>2619</v>
      </c>
      <c r="B4450" s="433"/>
      <c r="C4450" s="433"/>
      <c r="D4450" s="433"/>
      <c r="E4450" s="433"/>
      <c r="F4450" s="434"/>
    </row>
    <row r="4451" spans="1:8" ht="33.75" customHeight="1" outlineLevel="1" x14ac:dyDescent="0.2">
      <c r="A4451" s="21">
        <v>530</v>
      </c>
      <c r="B4451" s="22" t="s">
        <v>2620</v>
      </c>
      <c r="C4451" s="23" t="s">
        <v>2621</v>
      </c>
      <c r="D4451" s="33">
        <v>6.4999999999999997E-3</v>
      </c>
      <c r="E4451" s="25">
        <v>34215.85</v>
      </c>
      <c r="F4451" s="25">
        <v>9818.06</v>
      </c>
      <c r="G4451" s="194">
        <f>D4451*1000</f>
        <v>6.5</v>
      </c>
    </row>
    <row r="4452" spans="1:8" outlineLevel="1" x14ac:dyDescent="0.2">
      <c r="A4452" s="26"/>
      <c r="B4452" s="27"/>
      <c r="C4452" s="28" t="s">
        <v>2622</v>
      </c>
      <c r="D4452" s="28"/>
      <c r="E4452" s="28"/>
      <c r="F4452" s="29">
        <v>11864.39</v>
      </c>
    </row>
    <row r="4453" spans="1:8" outlineLevel="1" x14ac:dyDescent="0.2">
      <c r="A4453" s="26"/>
      <c r="B4453" s="27"/>
      <c r="C4453" s="28" t="s">
        <v>2623</v>
      </c>
      <c r="D4453" s="28"/>
      <c r="E4453" s="28"/>
      <c r="F4453" s="29">
        <v>5649.71</v>
      </c>
    </row>
    <row r="4454" spans="1:8" outlineLevel="1" x14ac:dyDescent="0.2">
      <c r="A4454" s="26"/>
      <c r="B4454" s="27"/>
      <c r="C4454" s="28" t="s">
        <v>917</v>
      </c>
      <c r="D4454" s="28"/>
      <c r="E4454" s="28"/>
      <c r="F4454" s="29">
        <v>27332.16</v>
      </c>
      <c r="G4454" s="209">
        <f>F4454/D4451/1000*1.2*1.0224*1.0192</f>
        <v>5258.0183762534398</v>
      </c>
    </row>
    <row r="4455" spans="1:8" ht="12" customHeight="1" outlineLevel="1" x14ac:dyDescent="0.2">
      <c r="A4455" s="443" t="s">
        <v>2624</v>
      </c>
      <c r="B4455" s="444"/>
      <c r="C4455" s="444"/>
      <c r="D4455" s="444"/>
      <c r="E4455" s="444"/>
      <c r="F4455" s="445"/>
    </row>
    <row r="4456" spans="1:8" ht="56.25" customHeight="1" outlineLevel="1" x14ac:dyDescent="0.2">
      <c r="A4456" s="21">
        <v>531</v>
      </c>
      <c r="B4456" s="22" t="s">
        <v>2625</v>
      </c>
      <c r="C4456" s="23" t="s">
        <v>2626</v>
      </c>
      <c r="D4456" s="24">
        <v>62.137999999999998</v>
      </c>
      <c r="E4456" s="25">
        <v>822.47</v>
      </c>
      <c r="F4456" s="25">
        <v>1607549.09</v>
      </c>
    </row>
    <row r="4457" spans="1:8" outlineLevel="1" x14ac:dyDescent="0.2">
      <c r="A4457" s="26"/>
      <c r="B4457" s="27"/>
      <c r="C4457" s="28" t="s">
        <v>2627</v>
      </c>
      <c r="D4457" s="28"/>
      <c r="E4457" s="28"/>
      <c r="F4457" s="29">
        <v>1313481.22</v>
      </c>
    </row>
    <row r="4458" spans="1:8" outlineLevel="1" x14ac:dyDescent="0.2">
      <c r="A4458" s="26"/>
      <c r="B4458" s="27"/>
      <c r="C4458" s="28" t="s">
        <v>2628</v>
      </c>
      <c r="D4458" s="28"/>
      <c r="E4458" s="28"/>
      <c r="F4458" s="29">
        <v>875654.15</v>
      </c>
    </row>
    <row r="4459" spans="1:8" outlineLevel="1" x14ac:dyDescent="0.2">
      <c r="A4459" s="26"/>
      <c r="B4459" s="27"/>
      <c r="C4459" s="28" t="s">
        <v>917</v>
      </c>
      <c r="D4459" s="28"/>
      <c r="E4459" s="28"/>
      <c r="F4459" s="29">
        <v>3796684.46</v>
      </c>
      <c r="G4459" s="209">
        <f t="shared" ref="G4459:G4464" si="0">F4459/387.5*1.2*1.0224*1.0192</f>
        <v>12251.642048790369</v>
      </c>
    </row>
    <row r="4460" spans="1:8" ht="22.5" customHeight="1" outlineLevel="1" x14ac:dyDescent="0.2">
      <c r="A4460" s="21">
        <v>532</v>
      </c>
      <c r="B4460" s="22" t="s">
        <v>2629</v>
      </c>
      <c r="C4460" s="23" t="s">
        <v>2630</v>
      </c>
      <c r="D4460" s="31">
        <v>62</v>
      </c>
      <c r="E4460" s="25">
        <v>13702.97</v>
      </c>
      <c r="F4460" s="25">
        <v>7128010.9299999997</v>
      </c>
      <c r="G4460" s="210">
        <f t="shared" si="0"/>
        <v>23001.605573043948</v>
      </c>
      <c r="H4460" s="1">
        <f>D4460*12.5/2</f>
        <v>387.5</v>
      </c>
    </row>
    <row r="4461" spans="1:8" ht="22.5" customHeight="1" outlineLevel="1" x14ac:dyDescent="0.2">
      <c r="A4461" s="21">
        <v>533</v>
      </c>
      <c r="B4461" s="22" t="s">
        <v>2631</v>
      </c>
      <c r="C4461" s="23" t="s">
        <v>2632</v>
      </c>
      <c r="D4461" s="31">
        <v>88</v>
      </c>
      <c r="E4461" s="25">
        <v>145.30000000000001</v>
      </c>
      <c r="F4461" s="25">
        <v>237443.45</v>
      </c>
      <c r="G4461" s="210">
        <f t="shared" si="0"/>
        <v>766.21383390650658</v>
      </c>
    </row>
    <row r="4462" spans="1:8" ht="22.5" customHeight="1" outlineLevel="1" x14ac:dyDescent="0.2">
      <c r="A4462" s="21">
        <v>534</v>
      </c>
      <c r="B4462" s="22" t="s">
        <v>2633</v>
      </c>
      <c r="C4462" s="23" t="s">
        <v>2634</v>
      </c>
      <c r="D4462" s="24">
        <v>0.19900000000000001</v>
      </c>
      <c r="E4462" s="25">
        <v>10441.299999999999</v>
      </c>
      <c r="F4462" s="25">
        <v>23624.799999999999</v>
      </c>
      <c r="G4462" s="210">
        <f t="shared" si="0"/>
        <v>76.235619821369795</v>
      </c>
    </row>
    <row r="4463" spans="1:8" ht="22.5" customHeight="1" outlineLevel="1" x14ac:dyDescent="0.2">
      <c r="A4463" s="21">
        <v>535</v>
      </c>
      <c r="B4463" s="22" t="s">
        <v>2635</v>
      </c>
      <c r="C4463" s="23" t="s">
        <v>2636</v>
      </c>
      <c r="D4463" s="30">
        <v>1.76</v>
      </c>
      <c r="E4463" s="25">
        <v>6.16</v>
      </c>
      <c r="F4463" s="25">
        <v>248.06</v>
      </c>
      <c r="G4463" s="210">
        <f t="shared" si="0"/>
        <v>0.80047271735163872</v>
      </c>
    </row>
    <row r="4464" spans="1:8" ht="22.5" customHeight="1" outlineLevel="1" x14ac:dyDescent="0.2">
      <c r="A4464" s="21">
        <v>536</v>
      </c>
      <c r="B4464" s="22" t="s">
        <v>1377</v>
      </c>
      <c r="C4464" s="23" t="s">
        <v>2637</v>
      </c>
      <c r="D4464" s="31">
        <v>716</v>
      </c>
      <c r="E4464" s="25">
        <v>457.1</v>
      </c>
      <c r="F4464" s="25">
        <v>2745883.62</v>
      </c>
      <c r="G4464" s="210">
        <f t="shared" si="0"/>
        <v>8860.7793390016705</v>
      </c>
    </row>
    <row r="4465" spans="1:7" ht="12" customHeight="1" outlineLevel="1" x14ac:dyDescent="0.2">
      <c r="A4465" s="443" t="s">
        <v>2638</v>
      </c>
      <c r="B4465" s="444"/>
      <c r="C4465" s="444"/>
      <c r="D4465" s="444"/>
      <c r="E4465" s="444"/>
      <c r="F4465" s="445"/>
    </row>
    <row r="4466" spans="1:7" ht="56.25" customHeight="1" outlineLevel="1" x14ac:dyDescent="0.2">
      <c r="A4466" s="21">
        <v>537</v>
      </c>
      <c r="B4466" s="22" t="s">
        <v>2625</v>
      </c>
      <c r="C4466" s="23" t="s">
        <v>2639</v>
      </c>
      <c r="D4466" s="24">
        <v>0.27700000000000002</v>
      </c>
      <c r="E4466" s="25">
        <v>822.47</v>
      </c>
      <c r="F4466" s="25">
        <v>7166.17</v>
      </c>
    </row>
    <row r="4467" spans="1:7" outlineLevel="1" x14ac:dyDescent="0.2">
      <c r="A4467" s="26"/>
      <c r="B4467" s="27"/>
      <c r="C4467" s="28" t="s">
        <v>2640</v>
      </c>
      <c r="D4467" s="28"/>
      <c r="E4467" s="28"/>
      <c r="F4467" s="29">
        <v>5855.26</v>
      </c>
    </row>
    <row r="4468" spans="1:7" outlineLevel="1" x14ac:dyDescent="0.2">
      <c r="A4468" s="26"/>
      <c r="B4468" s="27"/>
      <c r="C4468" s="28" t="s">
        <v>2641</v>
      </c>
      <c r="D4468" s="28"/>
      <c r="E4468" s="28"/>
      <c r="F4468" s="29">
        <v>3903.51</v>
      </c>
    </row>
    <row r="4469" spans="1:7" outlineLevel="1" x14ac:dyDescent="0.2">
      <c r="A4469" s="26"/>
      <c r="B4469" s="27"/>
      <c r="C4469" s="28" t="s">
        <v>917</v>
      </c>
      <c r="D4469" s="28"/>
      <c r="E4469" s="28"/>
      <c r="F4469" s="29">
        <v>16924.939999999999</v>
      </c>
      <c r="G4469" s="209">
        <f>F4469/387.5*1.2*1.0224*1.0192</f>
        <v>54.615628125507719</v>
      </c>
    </row>
    <row r="4470" spans="1:7" ht="56.25" customHeight="1" outlineLevel="1" x14ac:dyDescent="0.2">
      <c r="A4470" s="21">
        <v>538</v>
      </c>
      <c r="B4470" s="22" t="s">
        <v>2642</v>
      </c>
      <c r="C4470" s="23" t="s">
        <v>2643</v>
      </c>
      <c r="D4470" s="31">
        <v>16</v>
      </c>
      <c r="E4470" s="25">
        <v>3432.8</v>
      </c>
      <c r="F4470" s="25">
        <v>742583.3</v>
      </c>
      <c r="G4470" s="210">
        <f>F4470/387.5*1.2*1.0224*1.0192</f>
        <v>2396.2657099530243</v>
      </c>
    </row>
    <row r="4471" spans="1:7" ht="11.4" outlineLevel="1" x14ac:dyDescent="0.2">
      <c r="A4471" s="443" t="s">
        <v>2644</v>
      </c>
      <c r="B4471" s="444"/>
      <c r="C4471" s="444"/>
      <c r="D4471" s="444"/>
      <c r="E4471" s="444"/>
      <c r="F4471" s="445"/>
    </row>
    <row r="4472" spans="1:7" ht="56.25" customHeight="1" outlineLevel="1" x14ac:dyDescent="0.2">
      <c r="A4472" s="21">
        <v>539</v>
      </c>
      <c r="B4472" s="22" t="s">
        <v>2645</v>
      </c>
      <c r="C4472" s="23" t="s">
        <v>2646</v>
      </c>
      <c r="D4472" s="24">
        <v>6.7910000000000004</v>
      </c>
      <c r="E4472" s="25">
        <v>2831.45</v>
      </c>
      <c r="F4472" s="25">
        <v>795606.22</v>
      </c>
    </row>
    <row r="4473" spans="1:7" outlineLevel="1" x14ac:dyDescent="0.2">
      <c r="A4473" s="26"/>
      <c r="B4473" s="27"/>
      <c r="C4473" s="28" t="s">
        <v>2647</v>
      </c>
      <c r="D4473" s="28"/>
      <c r="E4473" s="28"/>
      <c r="F4473" s="29">
        <v>721008.86</v>
      </c>
    </row>
    <row r="4474" spans="1:7" outlineLevel="1" x14ac:dyDescent="0.2">
      <c r="A4474" s="26"/>
      <c r="B4474" s="27"/>
      <c r="C4474" s="28" t="s">
        <v>2648</v>
      </c>
      <c r="D4474" s="28"/>
      <c r="E4474" s="28"/>
      <c r="F4474" s="29">
        <v>480672.57</v>
      </c>
    </row>
    <row r="4475" spans="1:7" outlineLevel="1" x14ac:dyDescent="0.2">
      <c r="A4475" s="26"/>
      <c r="B4475" s="27"/>
      <c r="C4475" s="28" t="s">
        <v>917</v>
      </c>
      <c r="D4475" s="28"/>
      <c r="E4475" s="28"/>
      <c r="F4475" s="29">
        <v>1997287.65</v>
      </c>
      <c r="G4475" s="209">
        <f>F4475/387.5*1.2*1.0224*1.0192</f>
        <v>6445.1111526581008</v>
      </c>
    </row>
    <row r="4476" spans="1:7" ht="22.5" customHeight="1" outlineLevel="1" x14ac:dyDescent="0.2">
      <c r="A4476" s="21">
        <v>540</v>
      </c>
      <c r="B4476" s="22" t="s">
        <v>1377</v>
      </c>
      <c r="C4476" s="23" t="s">
        <v>2649</v>
      </c>
      <c r="D4476" s="31">
        <v>51</v>
      </c>
      <c r="E4476" s="25">
        <v>8075.5</v>
      </c>
      <c r="F4476" s="25">
        <v>3455424.19</v>
      </c>
      <c r="G4476" s="210">
        <f>F4476/387.5*1.2*1.0224*1.0192</f>
        <v>11150.418410754999</v>
      </c>
    </row>
    <row r="4477" spans="1:7" ht="12" customHeight="1" outlineLevel="1" x14ac:dyDescent="0.2">
      <c r="A4477" s="443" t="s">
        <v>2650</v>
      </c>
      <c r="B4477" s="444"/>
      <c r="C4477" s="444"/>
      <c r="D4477" s="444"/>
      <c r="E4477" s="444"/>
      <c r="F4477" s="445"/>
    </row>
    <row r="4478" spans="1:7" ht="56.25" customHeight="1" outlineLevel="1" x14ac:dyDescent="0.2">
      <c r="A4478" s="21">
        <v>541</v>
      </c>
      <c r="B4478" s="22" t="s">
        <v>2645</v>
      </c>
      <c r="C4478" s="23" t="s">
        <v>2651</v>
      </c>
      <c r="D4478" s="24">
        <v>8.2449999999999992</v>
      </c>
      <c r="E4478" s="25">
        <v>2831.45</v>
      </c>
      <c r="F4478" s="25">
        <v>965951.01</v>
      </c>
    </row>
    <row r="4479" spans="1:7" outlineLevel="1" x14ac:dyDescent="0.2">
      <c r="A4479" s="26"/>
      <c r="B4479" s="27"/>
      <c r="C4479" s="28" t="s">
        <v>2652</v>
      </c>
      <c r="D4479" s="28"/>
      <c r="E4479" s="28"/>
      <c r="F4479" s="29">
        <v>875381.83</v>
      </c>
    </row>
    <row r="4480" spans="1:7" outlineLevel="1" x14ac:dyDescent="0.2">
      <c r="A4480" s="26"/>
      <c r="B4480" s="27"/>
      <c r="C4480" s="28" t="s">
        <v>2653</v>
      </c>
      <c r="D4480" s="28"/>
      <c r="E4480" s="28"/>
      <c r="F4480" s="29">
        <v>583587.89</v>
      </c>
    </row>
    <row r="4481" spans="1:7" outlineLevel="1" x14ac:dyDescent="0.2">
      <c r="A4481" s="26"/>
      <c r="B4481" s="27"/>
      <c r="C4481" s="28" t="s">
        <v>917</v>
      </c>
      <c r="D4481" s="28"/>
      <c r="E4481" s="28"/>
      <c r="F4481" s="29">
        <v>2424920.73</v>
      </c>
      <c r="G4481" s="209">
        <f>F4481/387.5*1.2*1.0224*1.0192</f>
        <v>7825.0539631759229</v>
      </c>
    </row>
    <row r="4482" spans="1:7" ht="22.5" customHeight="1" outlineLevel="1" x14ac:dyDescent="0.2">
      <c r="A4482" s="21">
        <v>542</v>
      </c>
      <c r="B4482" s="22" t="s">
        <v>2654</v>
      </c>
      <c r="C4482" s="23" t="s">
        <v>2655</v>
      </c>
      <c r="D4482" s="31">
        <v>680</v>
      </c>
      <c r="E4482" s="25">
        <v>3.2</v>
      </c>
      <c r="F4482" s="25">
        <v>33379.839999999997</v>
      </c>
      <c r="G4482" s="210">
        <f>F4482/387.5*1.2*1.0224*1.0192</f>
        <v>107.7144691992378</v>
      </c>
    </row>
    <row r="4483" spans="1:7" ht="22.5" customHeight="1" outlineLevel="1" x14ac:dyDescent="0.2">
      <c r="A4483" s="21">
        <v>543</v>
      </c>
      <c r="B4483" s="22" t="s">
        <v>2656</v>
      </c>
      <c r="C4483" s="23" t="s">
        <v>2657</v>
      </c>
      <c r="D4483" s="33">
        <v>8.1600000000000006E-2</v>
      </c>
      <c r="E4483" s="25">
        <v>14408.1</v>
      </c>
      <c r="F4483" s="25">
        <v>12815.14</v>
      </c>
      <c r="G4483" s="210">
        <f t="shared" ref="G4483:G4493" si="1">F4483/387.5*1.2*1.0224*1.0192</f>
        <v>41.353583564628231</v>
      </c>
    </row>
    <row r="4484" spans="1:7" ht="33.75" customHeight="1" outlineLevel="1" x14ac:dyDescent="0.2">
      <c r="A4484" s="21">
        <v>544</v>
      </c>
      <c r="B4484" s="22" t="s">
        <v>2658</v>
      </c>
      <c r="C4484" s="23" t="s">
        <v>2659</v>
      </c>
      <c r="D4484" s="33">
        <v>0.23119999999999999</v>
      </c>
      <c r="E4484" s="25">
        <v>9933.4</v>
      </c>
      <c r="F4484" s="25">
        <v>25538.22</v>
      </c>
      <c r="G4484" s="210">
        <f t="shared" si="1"/>
        <v>82.410095782165484</v>
      </c>
    </row>
    <row r="4485" spans="1:7" ht="33.75" customHeight="1" outlineLevel="1" x14ac:dyDescent="0.2">
      <c r="A4485" s="21">
        <v>545</v>
      </c>
      <c r="B4485" s="22" t="s">
        <v>2660</v>
      </c>
      <c r="C4485" s="23" t="s">
        <v>2661</v>
      </c>
      <c r="D4485" s="31">
        <v>340</v>
      </c>
      <c r="E4485" s="25">
        <v>6.73</v>
      </c>
      <c r="F4485" s="25">
        <v>23110.82</v>
      </c>
      <c r="G4485" s="210">
        <f t="shared" si="1"/>
        <v>74.577041383635404</v>
      </c>
    </row>
    <row r="4486" spans="1:7" ht="22.5" customHeight="1" outlineLevel="1" x14ac:dyDescent="0.2">
      <c r="A4486" s="21">
        <v>546</v>
      </c>
      <c r="B4486" s="22" t="s">
        <v>2662</v>
      </c>
      <c r="C4486" s="23" t="s">
        <v>2663</v>
      </c>
      <c r="D4486" s="31">
        <v>340</v>
      </c>
      <c r="E4486" s="25">
        <v>43.61</v>
      </c>
      <c r="F4486" s="25">
        <v>255476.1</v>
      </c>
      <c r="G4486" s="210">
        <f t="shared" si="1"/>
        <v>824.40396672336931</v>
      </c>
    </row>
    <row r="4487" spans="1:7" ht="33.75" customHeight="1" outlineLevel="1" x14ac:dyDescent="0.2">
      <c r="A4487" s="21">
        <v>547</v>
      </c>
      <c r="B4487" s="22" t="s">
        <v>2664</v>
      </c>
      <c r="C4487" s="23" t="s">
        <v>2665</v>
      </c>
      <c r="D4487" s="33">
        <v>10.1218</v>
      </c>
      <c r="E4487" s="25">
        <v>7396.23</v>
      </c>
      <c r="F4487" s="25">
        <v>615375.18000000005</v>
      </c>
      <c r="G4487" s="210">
        <f t="shared" si="1"/>
        <v>1985.7737745922511</v>
      </c>
    </row>
    <row r="4488" spans="1:7" ht="33.75" customHeight="1" outlineLevel="1" x14ac:dyDescent="0.2">
      <c r="A4488" s="21">
        <v>548</v>
      </c>
      <c r="B4488" s="22" t="s">
        <v>2664</v>
      </c>
      <c r="C4488" s="23" t="s">
        <v>2665</v>
      </c>
      <c r="D4488" s="33">
        <v>0.28639999999999999</v>
      </c>
      <c r="E4488" s="25">
        <v>7396.23</v>
      </c>
      <c r="F4488" s="25">
        <v>17412.259999999998</v>
      </c>
      <c r="G4488" s="210">
        <f t="shared" si="1"/>
        <v>56.188176559837309</v>
      </c>
    </row>
    <row r="4489" spans="1:7" ht="22.5" customHeight="1" outlineLevel="1" x14ac:dyDescent="0.2">
      <c r="A4489" s="21">
        <v>549</v>
      </c>
      <c r="B4489" s="22" t="s">
        <v>1377</v>
      </c>
      <c r="C4489" s="23" t="s">
        <v>2666</v>
      </c>
      <c r="D4489" s="31">
        <v>680</v>
      </c>
      <c r="E4489" s="25">
        <v>4.87</v>
      </c>
      <c r="F4489" s="25">
        <v>27771.89</v>
      </c>
      <c r="G4489" s="210">
        <f t="shared" si="1"/>
        <v>89.617996671332762</v>
      </c>
    </row>
    <row r="4490" spans="1:7" ht="22.5" customHeight="1" outlineLevel="1" x14ac:dyDescent="0.2">
      <c r="A4490" s="21">
        <v>550</v>
      </c>
      <c r="B4490" s="22" t="s">
        <v>1377</v>
      </c>
      <c r="C4490" s="23" t="s">
        <v>2667</v>
      </c>
      <c r="D4490" s="31">
        <v>680</v>
      </c>
      <c r="E4490" s="25">
        <v>13.04</v>
      </c>
      <c r="F4490" s="25">
        <v>74395.37</v>
      </c>
      <c r="G4490" s="210">
        <f>F4490/387.5*1.2*1.0224*1.0192</f>
        <v>240.06878973748519</v>
      </c>
    </row>
    <row r="4491" spans="1:7" ht="22.5" customHeight="1" outlineLevel="1" x14ac:dyDescent="0.2">
      <c r="A4491" s="21">
        <v>551</v>
      </c>
      <c r="B4491" s="22" t="s">
        <v>2668</v>
      </c>
      <c r="C4491" s="23" t="s">
        <v>2669</v>
      </c>
      <c r="D4491" s="33">
        <v>0.44879999999999998</v>
      </c>
      <c r="E4491" s="25">
        <v>7700.36</v>
      </c>
      <c r="F4491" s="25">
        <v>35215.839999999997</v>
      </c>
      <c r="G4491" s="210">
        <f t="shared" si="1"/>
        <v>113.63911609538229</v>
      </c>
    </row>
    <row r="4492" spans="1:7" ht="22.5" customHeight="1" outlineLevel="1" x14ac:dyDescent="0.2">
      <c r="A4492" s="21">
        <v>552</v>
      </c>
      <c r="B4492" s="22" t="s">
        <v>2670</v>
      </c>
      <c r="C4492" s="23" t="s">
        <v>2671</v>
      </c>
      <c r="D4492" s="31">
        <v>680</v>
      </c>
      <c r="E4492" s="25">
        <v>36.270000000000003</v>
      </c>
      <c r="F4492" s="25">
        <v>138362.79999999999</v>
      </c>
      <c r="G4492" s="210">
        <f t="shared" si="1"/>
        <v>446.48732764807431</v>
      </c>
    </row>
    <row r="4493" spans="1:7" ht="33.75" customHeight="1" outlineLevel="1" x14ac:dyDescent="0.2">
      <c r="A4493" s="21">
        <v>553</v>
      </c>
      <c r="B4493" s="22" t="s">
        <v>1377</v>
      </c>
      <c r="C4493" s="23" t="s">
        <v>2672</v>
      </c>
      <c r="D4493" s="31">
        <v>680</v>
      </c>
      <c r="E4493" s="25">
        <v>12.74</v>
      </c>
      <c r="F4493" s="25">
        <v>72670.78</v>
      </c>
      <c r="G4493" s="210">
        <f t="shared" si="1"/>
        <v>234.50365531993518</v>
      </c>
    </row>
    <row r="4494" spans="1:7" ht="33.75" customHeight="1" outlineLevel="1" x14ac:dyDescent="0.2">
      <c r="A4494" s="21">
        <v>554</v>
      </c>
      <c r="B4494" s="22" t="s">
        <v>1377</v>
      </c>
      <c r="C4494" s="23" t="s">
        <v>2673</v>
      </c>
      <c r="D4494" s="31">
        <v>1020</v>
      </c>
      <c r="E4494" s="25">
        <v>15.64</v>
      </c>
      <c r="F4494" s="25">
        <v>133804.63</v>
      </c>
      <c r="G4494" s="210">
        <f>F4494/387.5*1.2*1.0224*1.0192</f>
        <v>431.77842364883736</v>
      </c>
    </row>
    <row r="4495" spans="1:7" ht="12" customHeight="1" outlineLevel="1" x14ac:dyDescent="0.2">
      <c r="A4495" s="443" t="s">
        <v>2674</v>
      </c>
      <c r="B4495" s="444"/>
      <c r="C4495" s="444"/>
      <c r="D4495" s="444"/>
      <c r="E4495" s="444"/>
      <c r="F4495" s="445"/>
    </row>
    <row r="4496" spans="1:7" ht="45" customHeight="1" outlineLevel="1" x14ac:dyDescent="0.2">
      <c r="A4496" s="21">
        <v>555</v>
      </c>
      <c r="B4496" s="22" t="s">
        <v>2675</v>
      </c>
      <c r="C4496" s="23" t="s">
        <v>2676</v>
      </c>
      <c r="D4496" s="30">
        <v>14.32</v>
      </c>
      <c r="E4496" s="25">
        <v>1016.52</v>
      </c>
      <c r="F4496" s="25">
        <v>358450.03</v>
      </c>
    </row>
    <row r="4497" spans="1:7" outlineLevel="1" x14ac:dyDescent="0.2">
      <c r="A4497" s="26"/>
      <c r="B4497" s="27"/>
      <c r="C4497" s="28" t="s">
        <v>2677</v>
      </c>
      <c r="D4497" s="28"/>
      <c r="E4497" s="28"/>
      <c r="F4497" s="29">
        <v>353662.31</v>
      </c>
    </row>
    <row r="4498" spans="1:7" outlineLevel="1" x14ac:dyDescent="0.2">
      <c r="A4498" s="26"/>
      <c r="B4498" s="27"/>
      <c r="C4498" s="28" t="s">
        <v>2678</v>
      </c>
      <c r="D4498" s="28"/>
      <c r="E4498" s="28"/>
      <c r="F4498" s="29">
        <v>202583.27</v>
      </c>
    </row>
    <row r="4499" spans="1:7" outlineLevel="1" x14ac:dyDescent="0.2">
      <c r="A4499" s="26"/>
      <c r="B4499" s="27"/>
      <c r="C4499" s="28" t="s">
        <v>917</v>
      </c>
      <c r="D4499" s="28"/>
      <c r="E4499" s="28"/>
      <c r="F4499" s="29">
        <v>914695.61</v>
      </c>
      <c r="G4499" s="209">
        <f>F4499/387.5*1.2*1.0224*1.0192</f>
        <v>2951.6604067012609</v>
      </c>
    </row>
    <row r="4500" spans="1:7" ht="22.5" customHeight="1" outlineLevel="1" x14ac:dyDescent="0.2">
      <c r="A4500" s="21">
        <v>556</v>
      </c>
      <c r="B4500" s="22" t="s">
        <v>2679</v>
      </c>
      <c r="C4500" s="23" t="s">
        <v>2680</v>
      </c>
      <c r="D4500" s="30">
        <v>7.16</v>
      </c>
      <c r="E4500" s="25">
        <v>258.85000000000002</v>
      </c>
      <c r="F4500" s="25">
        <v>51955.42</v>
      </c>
    </row>
    <row r="4501" spans="1:7" outlineLevel="1" x14ac:dyDescent="0.2">
      <c r="A4501" s="26"/>
      <c r="B4501" s="27"/>
      <c r="C4501" s="28" t="s">
        <v>2681</v>
      </c>
      <c r="D4501" s="28"/>
      <c r="E4501" s="28"/>
      <c r="F4501" s="29">
        <v>48184.75</v>
      </c>
    </row>
    <row r="4502" spans="1:7" outlineLevel="1" x14ac:dyDescent="0.2">
      <c r="A4502" s="26"/>
      <c r="B4502" s="27"/>
      <c r="C4502" s="28" t="s">
        <v>2682</v>
      </c>
      <c r="D4502" s="28"/>
      <c r="E4502" s="28"/>
      <c r="F4502" s="29">
        <v>27399.17</v>
      </c>
    </row>
    <row r="4503" spans="1:7" outlineLevel="1" x14ac:dyDescent="0.2">
      <c r="A4503" s="26"/>
      <c r="B4503" s="27"/>
      <c r="C4503" s="28" t="s">
        <v>917</v>
      </c>
      <c r="D4503" s="28"/>
      <c r="E4503" s="28"/>
      <c r="F4503" s="29">
        <v>127539.34</v>
      </c>
      <c r="G4503" s="209">
        <f>F4503/387.5*1.2*1.0224*1.0192</f>
        <v>411.56075973165582</v>
      </c>
    </row>
    <row r="4504" spans="1:7" ht="22.5" customHeight="1" outlineLevel="1" x14ac:dyDescent="0.2">
      <c r="A4504" s="21">
        <v>557</v>
      </c>
      <c r="B4504" s="22" t="s">
        <v>2683</v>
      </c>
      <c r="C4504" s="23" t="s">
        <v>2684</v>
      </c>
      <c r="D4504" s="31">
        <v>716</v>
      </c>
      <c r="E4504" s="25">
        <v>344.14</v>
      </c>
      <c r="F4504" s="25">
        <v>2067302.46</v>
      </c>
      <c r="G4504" s="210">
        <f>F4504/387.5*1.2*1.0224*1.0192</f>
        <v>6671.0441737641186</v>
      </c>
    </row>
    <row r="4505" spans="1:7" ht="45" customHeight="1" outlineLevel="1" x14ac:dyDescent="0.2">
      <c r="A4505" s="21">
        <v>558</v>
      </c>
      <c r="B4505" s="22" t="s">
        <v>2685</v>
      </c>
      <c r="C4505" s="23" t="s">
        <v>2686</v>
      </c>
      <c r="D4505" s="24">
        <v>4.0000000000000001E-3</v>
      </c>
      <c r="E4505" s="25">
        <v>41599.43</v>
      </c>
      <c r="F4505" s="25">
        <v>866.93</v>
      </c>
      <c r="G4505" s="210">
        <f>F4505/387.5*1.2*1.0224*1.0192</f>
        <v>2.7975240379491093</v>
      </c>
    </row>
    <row r="4506" spans="1:7" ht="11.25" customHeight="1" outlineLevel="1" x14ac:dyDescent="0.2">
      <c r="A4506" s="435" t="s">
        <v>1007</v>
      </c>
      <c r="B4506" s="436"/>
      <c r="C4506" s="436"/>
      <c r="D4506" s="436"/>
      <c r="E4506" s="437"/>
      <c r="F4506" s="36">
        <v>21663212.609999999</v>
      </c>
    </row>
    <row r="4507" spans="1:7" outlineLevel="1" x14ac:dyDescent="0.2">
      <c r="A4507" s="435" t="s">
        <v>1008</v>
      </c>
      <c r="B4507" s="436"/>
      <c r="C4507" s="436"/>
      <c r="D4507" s="436"/>
      <c r="E4507" s="437"/>
      <c r="F4507" s="36">
        <v>3329438.62</v>
      </c>
    </row>
    <row r="4508" spans="1:7" outlineLevel="1" x14ac:dyDescent="0.2">
      <c r="A4508" s="435" t="s">
        <v>1009</v>
      </c>
      <c r="B4508" s="436"/>
      <c r="C4508" s="436"/>
      <c r="D4508" s="436"/>
      <c r="E4508" s="437"/>
      <c r="F4508" s="36">
        <v>2179450.27</v>
      </c>
    </row>
    <row r="4509" spans="1:7" ht="11.25" customHeight="1" outlineLevel="1" x14ac:dyDescent="0.2">
      <c r="A4509" s="435" t="s">
        <v>2687</v>
      </c>
      <c r="B4509" s="436"/>
      <c r="C4509" s="436"/>
      <c r="D4509" s="436"/>
      <c r="E4509" s="437"/>
      <c r="F4509" s="36">
        <v>27172101.5</v>
      </c>
      <c r="G4509" s="209">
        <f>F4509/387.5*1.2*1.0224*1.0192</f>
        <v>87682.520051034167</v>
      </c>
    </row>
    <row r="4510" spans="1:7" ht="12.75" customHeight="1" outlineLevel="1" x14ac:dyDescent="0.2">
      <c r="A4510" s="432" t="s">
        <v>2688</v>
      </c>
      <c r="B4510" s="433"/>
      <c r="C4510" s="433"/>
      <c r="D4510" s="433"/>
      <c r="E4510" s="433"/>
      <c r="F4510" s="434"/>
    </row>
    <row r="4511" spans="1:7" ht="11.4" outlineLevel="1" x14ac:dyDescent="0.2">
      <c r="A4511" s="443" t="s">
        <v>2689</v>
      </c>
      <c r="B4511" s="444"/>
      <c r="C4511" s="444"/>
      <c r="D4511" s="444"/>
      <c r="E4511" s="444"/>
      <c r="F4511" s="445"/>
    </row>
    <row r="4512" spans="1:7" ht="45" customHeight="1" outlineLevel="1" x14ac:dyDescent="0.2">
      <c r="A4512" s="21">
        <v>559</v>
      </c>
      <c r="B4512" s="22" t="s">
        <v>2407</v>
      </c>
      <c r="C4512" s="23" t="s">
        <v>2408</v>
      </c>
      <c r="D4512" s="24">
        <v>8.0000000000000002E-3</v>
      </c>
      <c r="E4512" s="25">
        <v>5175</v>
      </c>
      <c r="F4512" s="25">
        <v>676.06</v>
      </c>
    </row>
    <row r="4513" spans="1:6" outlineLevel="1" x14ac:dyDescent="0.2">
      <c r="A4513" s="26"/>
      <c r="B4513" s="27"/>
      <c r="C4513" s="28" t="s">
        <v>2690</v>
      </c>
      <c r="D4513" s="28"/>
      <c r="E4513" s="28"/>
      <c r="F4513" s="29">
        <v>232.47</v>
      </c>
    </row>
    <row r="4514" spans="1:6" outlineLevel="1" x14ac:dyDescent="0.2">
      <c r="A4514" s="26"/>
      <c r="B4514" s="27"/>
      <c r="C4514" s="28" t="s">
        <v>2691</v>
      </c>
      <c r="D4514" s="28"/>
      <c r="E4514" s="28"/>
      <c r="F4514" s="29">
        <v>116.23</v>
      </c>
    </row>
    <row r="4515" spans="1:6" outlineLevel="1" x14ac:dyDescent="0.2">
      <c r="A4515" s="26"/>
      <c r="B4515" s="27"/>
      <c r="C4515" s="28" t="s">
        <v>917</v>
      </c>
      <c r="D4515" s="28"/>
      <c r="E4515" s="28"/>
      <c r="F4515" s="29">
        <v>1024.76</v>
      </c>
    </row>
    <row r="4516" spans="1:6" ht="33.75" customHeight="1" outlineLevel="1" x14ac:dyDescent="0.2">
      <c r="A4516" s="21">
        <v>560</v>
      </c>
      <c r="B4516" s="22" t="s">
        <v>2411</v>
      </c>
      <c r="C4516" s="23" t="s">
        <v>2412</v>
      </c>
      <c r="D4516" s="33">
        <v>2.5000000000000001E-3</v>
      </c>
      <c r="E4516" s="25">
        <v>2622.81</v>
      </c>
      <c r="F4516" s="25">
        <v>296.44</v>
      </c>
    </row>
    <row r="4517" spans="1:6" outlineLevel="1" x14ac:dyDescent="0.2">
      <c r="A4517" s="26"/>
      <c r="B4517" s="27"/>
      <c r="C4517" s="28" t="s">
        <v>2692</v>
      </c>
      <c r="D4517" s="28"/>
      <c r="E4517" s="28"/>
      <c r="F4517" s="29">
        <v>263.83</v>
      </c>
    </row>
    <row r="4518" spans="1:6" outlineLevel="1" x14ac:dyDescent="0.2">
      <c r="A4518" s="26"/>
      <c r="B4518" s="27"/>
      <c r="C4518" s="28" t="s">
        <v>2693</v>
      </c>
      <c r="D4518" s="28"/>
      <c r="E4518" s="28"/>
      <c r="F4518" s="29">
        <v>118.58</v>
      </c>
    </row>
    <row r="4519" spans="1:6" outlineLevel="1" x14ac:dyDescent="0.2">
      <c r="A4519" s="26"/>
      <c r="B4519" s="27"/>
      <c r="C4519" s="28" t="s">
        <v>917</v>
      </c>
      <c r="D4519" s="28"/>
      <c r="E4519" s="28"/>
      <c r="F4519" s="29">
        <v>678.85</v>
      </c>
    </row>
    <row r="4520" spans="1:6" ht="33.75" customHeight="1" outlineLevel="1" x14ac:dyDescent="0.2">
      <c r="A4520" s="21">
        <v>561</v>
      </c>
      <c r="B4520" s="22" t="s">
        <v>2415</v>
      </c>
      <c r="C4520" s="23" t="s">
        <v>2416</v>
      </c>
      <c r="D4520" s="33">
        <v>1.4E-3</v>
      </c>
      <c r="E4520" s="25">
        <v>616.41</v>
      </c>
      <c r="F4520" s="25">
        <v>18.78</v>
      </c>
    </row>
    <row r="4521" spans="1:6" outlineLevel="1" x14ac:dyDescent="0.2">
      <c r="A4521" s="26"/>
      <c r="B4521" s="27"/>
      <c r="C4521" s="28" t="s">
        <v>2694</v>
      </c>
      <c r="D4521" s="28"/>
      <c r="E4521" s="28"/>
      <c r="F4521" s="29">
        <v>7</v>
      </c>
    </row>
    <row r="4522" spans="1:6" outlineLevel="1" x14ac:dyDescent="0.2">
      <c r="A4522" s="26"/>
      <c r="B4522" s="27"/>
      <c r="C4522" s="28" t="s">
        <v>2695</v>
      </c>
      <c r="D4522" s="28"/>
      <c r="E4522" s="28"/>
      <c r="F4522" s="29">
        <v>3.5</v>
      </c>
    </row>
    <row r="4523" spans="1:6" outlineLevel="1" x14ac:dyDescent="0.2">
      <c r="A4523" s="26"/>
      <c r="B4523" s="27"/>
      <c r="C4523" s="28" t="s">
        <v>917</v>
      </c>
      <c r="D4523" s="28"/>
      <c r="E4523" s="28"/>
      <c r="F4523" s="29">
        <v>29.28</v>
      </c>
    </row>
    <row r="4524" spans="1:6" ht="22.5" customHeight="1" outlineLevel="1" x14ac:dyDescent="0.2">
      <c r="A4524" s="21">
        <v>562</v>
      </c>
      <c r="B4524" s="22" t="s">
        <v>2419</v>
      </c>
      <c r="C4524" s="23" t="s">
        <v>2420</v>
      </c>
      <c r="D4524" s="33">
        <v>3.3999999999999998E-3</v>
      </c>
      <c r="E4524" s="25">
        <v>915.98</v>
      </c>
      <c r="F4524" s="25">
        <v>140.80000000000001</v>
      </c>
    </row>
    <row r="4525" spans="1:6" outlineLevel="1" x14ac:dyDescent="0.2">
      <c r="A4525" s="26"/>
      <c r="B4525" s="27"/>
      <c r="C4525" s="28" t="s">
        <v>2696</v>
      </c>
      <c r="D4525" s="28"/>
      <c r="E4525" s="28"/>
      <c r="F4525" s="29">
        <v>125.31</v>
      </c>
    </row>
    <row r="4526" spans="1:6" outlineLevel="1" x14ac:dyDescent="0.2">
      <c r="A4526" s="26"/>
      <c r="B4526" s="27"/>
      <c r="C4526" s="28" t="s">
        <v>2697</v>
      </c>
      <c r="D4526" s="28"/>
      <c r="E4526" s="28"/>
      <c r="F4526" s="29">
        <v>56.32</v>
      </c>
    </row>
    <row r="4527" spans="1:6" outlineLevel="1" x14ac:dyDescent="0.2">
      <c r="A4527" s="26"/>
      <c r="B4527" s="27"/>
      <c r="C4527" s="28" t="s">
        <v>917</v>
      </c>
      <c r="D4527" s="28"/>
      <c r="E4527" s="28"/>
      <c r="F4527" s="29">
        <v>322.43</v>
      </c>
    </row>
    <row r="4528" spans="1:6" ht="22.5" customHeight="1" outlineLevel="1" x14ac:dyDescent="0.2">
      <c r="A4528" s="21">
        <v>563</v>
      </c>
      <c r="B4528" s="22" t="s">
        <v>2423</v>
      </c>
      <c r="C4528" s="23" t="s">
        <v>2424</v>
      </c>
      <c r="D4528" s="30">
        <v>1.87</v>
      </c>
      <c r="E4528" s="25">
        <v>59.99</v>
      </c>
      <c r="F4528" s="25">
        <v>1391.05</v>
      </c>
    </row>
    <row r="4529" spans="1:6" ht="33.75" customHeight="1" outlineLevel="1" x14ac:dyDescent="0.2">
      <c r="A4529" s="21">
        <v>564</v>
      </c>
      <c r="B4529" s="22" t="s">
        <v>2698</v>
      </c>
      <c r="C4529" s="23" t="s">
        <v>2699</v>
      </c>
      <c r="D4529" s="33">
        <v>3.3999999999999998E-3</v>
      </c>
      <c r="E4529" s="25">
        <v>509.86</v>
      </c>
      <c r="F4529" s="25">
        <v>33.43</v>
      </c>
    </row>
    <row r="4530" spans="1:6" outlineLevel="1" x14ac:dyDescent="0.2">
      <c r="A4530" s="26"/>
      <c r="B4530" s="27"/>
      <c r="C4530" s="28" t="s">
        <v>2700</v>
      </c>
      <c r="D4530" s="28"/>
      <c r="E4530" s="28"/>
      <c r="F4530" s="29">
        <v>26.45</v>
      </c>
    </row>
    <row r="4531" spans="1:6" outlineLevel="1" x14ac:dyDescent="0.2">
      <c r="A4531" s="26"/>
      <c r="B4531" s="27"/>
      <c r="C4531" s="28" t="s">
        <v>2701</v>
      </c>
      <c r="D4531" s="28"/>
      <c r="E4531" s="28"/>
      <c r="F4531" s="29">
        <v>13.23</v>
      </c>
    </row>
    <row r="4532" spans="1:6" outlineLevel="1" x14ac:dyDescent="0.2">
      <c r="A4532" s="26"/>
      <c r="B4532" s="27"/>
      <c r="C4532" s="28" t="s">
        <v>917</v>
      </c>
      <c r="D4532" s="28"/>
      <c r="E4532" s="28"/>
      <c r="F4532" s="29">
        <v>73.11</v>
      </c>
    </row>
    <row r="4533" spans="1:6" ht="45" customHeight="1" outlineLevel="1" x14ac:dyDescent="0.2">
      <c r="A4533" s="21">
        <v>565</v>
      </c>
      <c r="B4533" s="22" t="s">
        <v>2181</v>
      </c>
      <c r="C4533" s="23" t="s">
        <v>1016</v>
      </c>
      <c r="D4533" s="24">
        <v>12.345000000000001</v>
      </c>
      <c r="E4533" s="25">
        <v>60.94</v>
      </c>
      <c r="F4533" s="25">
        <v>8575.7099999999991</v>
      </c>
    </row>
    <row r="4534" spans="1:6" ht="12" customHeight="1" outlineLevel="1" x14ac:dyDescent="0.2">
      <c r="A4534" s="443" t="s">
        <v>2702</v>
      </c>
      <c r="B4534" s="444"/>
      <c r="C4534" s="444"/>
      <c r="D4534" s="444"/>
      <c r="E4534" s="444"/>
      <c r="F4534" s="445"/>
    </row>
    <row r="4535" spans="1:6" ht="22.5" customHeight="1" outlineLevel="1" x14ac:dyDescent="0.2">
      <c r="A4535" s="21">
        <v>566</v>
      </c>
      <c r="B4535" s="22" t="s">
        <v>1363</v>
      </c>
      <c r="C4535" s="23" t="s">
        <v>1364</v>
      </c>
      <c r="D4535" s="35">
        <v>4.8999999999999998E-4</v>
      </c>
      <c r="E4535" s="25">
        <v>4711.5</v>
      </c>
      <c r="F4535" s="25">
        <v>49.1</v>
      </c>
    </row>
    <row r="4536" spans="1:6" outlineLevel="1" x14ac:dyDescent="0.2">
      <c r="A4536" s="26"/>
      <c r="B4536" s="27"/>
      <c r="C4536" s="28" t="s">
        <v>2703</v>
      </c>
      <c r="D4536" s="28"/>
      <c r="E4536" s="28"/>
      <c r="F4536" s="29">
        <v>41.12</v>
      </c>
    </row>
    <row r="4537" spans="1:6" outlineLevel="1" x14ac:dyDescent="0.2">
      <c r="A4537" s="26"/>
      <c r="B4537" s="27"/>
      <c r="C4537" s="28" t="s">
        <v>2704</v>
      </c>
      <c r="D4537" s="28"/>
      <c r="E4537" s="28"/>
      <c r="F4537" s="29">
        <v>23.38</v>
      </c>
    </row>
    <row r="4538" spans="1:6" outlineLevel="1" x14ac:dyDescent="0.2">
      <c r="A4538" s="26"/>
      <c r="B4538" s="27"/>
      <c r="C4538" s="28" t="s">
        <v>917</v>
      </c>
      <c r="D4538" s="28"/>
      <c r="E4538" s="28"/>
      <c r="F4538" s="29">
        <v>113.6</v>
      </c>
    </row>
    <row r="4539" spans="1:6" ht="22.5" customHeight="1" outlineLevel="1" x14ac:dyDescent="0.2">
      <c r="A4539" s="21">
        <v>567</v>
      </c>
      <c r="B4539" s="22" t="s">
        <v>1367</v>
      </c>
      <c r="C4539" s="23" t="s">
        <v>2185</v>
      </c>
      <c r="D4539" s="30">
        <v>0.05</v>
      </c>
      <c r="E4539" s="25">
        <v>560</v>
      </c>
      <c r="F4539" s="25">
        <v>213.08</v>
      </c>
    </row>
    <row r="4540" spans="1:6" ht="33.75" customHeight="1" outlineLevel="1" x14ac:dyDescent="0.2">
      <c r="A4540" s="21">
        <v>568</v>
      </c>
      <c r="B4540" s="22" t="s">
        <v>2705</v>
      </c>
      <c r="C4540" s="23" t="s">
        <v>2706</v>
      </c>
      <c r="D4540" s="35">
        <v>2.4499999999999999E-3</v>
      </c>
      <c r="E4540" s="25">
        <v>13709.73</v>
      </c>
      <c r="F4540" s="25">
        <v>815.33</v>
      </c>
    </row>
    <row r="4541" spans="1:6" outlineLevel="1" x14ac:dyDescent="0.2">
      <c r="A4541" s="26"/>
      <c r="B4541" s="27"/>
      <c r="C4541" s="28" t="s">
        <v>2707</v>
      </c>
      <c r="D4541" s="28"/>
      <c r="E4541" s="28"/>
      <c r="F4541" s="29">
        <v>601.16</v>
      </c>
    </row>
    <row r="4542" spans="1:6" outlineLevel="1" x14ac:dyDescent="0.2">
      <c r="A4542" s="26"/>
      <c r="B4542" s="27"/>
      <c r="C4542" s="28" t="s">
        <v>2708</v>
      </c>
      <c r="D4542" s="28"/>
      <c r="E4542" s="28"/>
      <c r="F4542" s="29">
        <v>341.83</v>
      </c>
    </row>
    <row r="4543" spans="1:6" outlineLevel="1" x14ac:dyDescent="0.2">
      <c r="A4543" s="26"/>
      <c r="B4543" s="27"/>
      <c r="C4543" s="28" t="s">
        <v>917</v>
      </c>
      <c r="D4543" s="28"/>
      <c r="E4543" s="28"/>
      <c r="F4543" s="29">
        <v>1758.32</v>
      </c>
    </row>
    <row r="4544" spans="1:6" ht="33.75" customHeight="1" outlineLevel="1" x14ac:dyDescent="0.2">
      <c r="A4544" s="21">
        <v>569</v>
      </c>
      <c r="B4544" s="22" t="s">
        <v>2190</v>
      </c>
      <c r="C4544" s="23" t="s">
        <v>2191</v>
      </c>
      <c r="D4544" s="33">
        <v>0.24990000000000001</v>
      </c>
      <c r="E4544" s="25">
        <v>745.24</v>
      </c>
      <c r="F4544" s="25">
        <v>1312.96</v>
      </c>
    </row>
    <row r="4545" spans="1:6" ht="33.75" customHeight="1" outlineLevel="1" x14ac:dyDescent="0.2">
      <c r="A4545" s="21">
        <v>570</v>
      </c>
      <c r="B4545" s="22" t="s">
        <v>2192</v>
      </c>
      <c r="C4545" s="23" t="s">
        <v>2193</v>
      </c>
      <c r="D4545" s="24">
        <v>1.7000000000000001E-2</v>
      </c>
      <c r="E4545" s="25">
        <v>5584.58</v>
      </c>
      <c r="F4545" s="25">
        <v>890.52</v>
      </c>
    </row>
    <row r="4546" spans="1:6" ht="22.5" customHeight="1" outlineLevel="1" x14ac:dyDescent="0.2">
      <c r="A4546" s="21">
        <v>571</v>
      </c>
      <c r="B4546" s="22" t="s">
        <v>946</v>
      </c>
      <c r="C4546" s="23" t="s">
        <v>947</v>
      </c>
      <c r="D4546" s="35">
        <v>1.176E-2</v>
      </c>
      <c r="E4546" s="25">
        <v>768.92</v>
      </c>
      <c r="F4546" s="25">
        <v>392.82</v>
      </c>
    </row>
    <row r="4547" spans="1:6" outlineLevel="1" x14ac:dyDescent="0.2">
      <c r="A4547" s="26"/>
      <c r="B4547" s="27"/>
      <c r="C4547" s="28" t="s">
        <v>2709</v>
      </c>
      <c r="D4547" s="28"/>
      <c r="E4547" s="28"/>
      <c r="F4547" s="29">
        <v>397.01</v>
      </c>
    </row>
    <row r="4548" spans="1:6" outlineLevel="1" x14ac:dyDescent="0.2">
      <c r="A4548" s="26"/>
      <c r="B4548" s="27"/>
      <c r="C4548" s="28" t="s">
        <v>2710</v>
      </c>
      <c r="D4548" s="28"/>
      <c r="E4548" s="28"/>
      <c r="F4548" s="29">
        <v>225.75</v>
      </c>
    </row>
    <row r="4549" spans="1:6" outlineLevel="1" x14ac:dyDescent="0.2">
      <c r="A4549" s="26"/>
      <c r="B4549" s="27"/>
      <c r="C4549" s="28" t="s">
        <v>917</v>
      </c>
      <c r="D4549" s="28"/>
      <c r="E4549" s="28"/>
      <c r="F4549" s="29">
        <v>1015.58</v>
      </c>
    </row>
    <row r="4550" spans="1:6" ht="56.25" customHeight="1" outlineLevel="1" x14ac:dyDescent="0.2">
      <c r="A4550" s="21">
        <v>572</v>
      </c>
      <c r="B4550" s="22" t="s">
        <v>950</v>
      </c>
      <c r="C4550" s="23" t="s">
        <v>951</v>
      </c>
      <c r="D4550" s="35">
        <v>1.176E-2</v>
      </c>
      <c r="E4550" s="25">
        <v>6800</v>
      </c>
      <c r="F4550" s="25">
        <v>806.88</v>
      </c>
    </row>
    <row r="4551" spans="1:6" ht="33.75" customHeight="1" outlineLevel="1" x14ac:dyDescent="0.2">
      <c r="A4551" s="21">
        <v>573</v>
      </c>
      <c r="B4551" s="22" t="s">
        <v>2212</v>
      </c>
      <c r="C4551" s="23" t="s">
        <v>2213</v>
      </c>
      <c r="D4551" s="24">
        <v>2.8000000000000001E-2</v>
      </c>
      <c r="E4551" s="25">
        <v>933.28</v>
      </c>
      <c r="F4551" s="25">
        <v>402.86</v>
      </c>
    </row>
    <row r="4552" spans="1:6" outlineLevel="1" x14ac:dyDescent="0.2">
      <c r="A4552" s="26"/>
      <c r="B4552" s="27"/>
      <c r="C4552" s="28" t="s">
        <v>2711</v>
      </c>
      <c r="D4552" s="28"/>
      <c r="E4552" s="28"/>
      <c r="F4552" s="29">
        <v>113.48</v>
      </c>
    </row>
    <row r="4553" spans="1:6" outlineLevel="1" x14ac:dyDescent="0.2">
      <c r="A4553" s="26"/>
      <c r="B4553" s="27"/>
      <c r="C4553" s="28" t="s">
        <v>2712</v>
      </c>
      <c r="D4553" s="28"/>
      <c r="E4553" s="28"/>
      <c r="F4553" s="29">
        <v>75.31</v>
      </c>
    </row>
    <row r="4554" spans="1:6" outlineLevel="1" x14ac:dyDescent="0.2">
      <c r="A4554" s="26"/>
      <c r="B4554" s="27"/>
      <c r="C4554" s="28" t="s">
        <v>917</v>
      </c>
      <c r="D4554" s="28"/>
      <c r="E4554" s="28"/>
      <c r="F4554" s="29">
        <v>591.65</v>
      </c>
    </row>
    <row r="4555" spans="1:6" ht="22.5" customHeight="1" outlineLevel="1" x14ac:dyDescent="0.2">
      <c r="A4555" s="21">
        <v>574</v>
      </c>
      <c r="B4555" s="22" t="s">
        <v>1583</v>
      </c>
      <c r="C4555" s="23" t="s">
        <v>1584</v>
      </c>
      <c r="D4555" s="33">
        <v>-0.97019999999999995</v>
      </c>
      <c r="E4555" s="25">
        <v>17.82</v>
      </c>
      <c r="F4555" s="25">
        <v>-270.57</v>
      </c>
    </row>
    <row r="4556" spans="1:6" ht="22.5" customHeight="1" outlineLevel="1" x14ac:dyDescent="0.2">
      <c r="A4556" s="21">
        <v>575</v>
      </c>
      <c r="B4556" s="22" t="s">
        <v>1377</v>
      </c>
      <c r="C4556" s="23" t="s">
        <v>2220</v>
      </c>
      <c r="D4556" s="32">
        <v>2.8</v>
      </c>
      <c r="E4556" s="25">
        <v>51.15</v>
      </c>
      <c r="F4556" s="25">
        <v>1201.58</v>
      </c>
    </row>
    <row r="4557" spans="1:6" ht="45" customHeight="1" outlineLevel="1" x14ac:dyDescent="0.2">
      <c r="A4557" s="21">
        <v>576</v>
      </c>
      <c r="B4557" s="22" t="s">
        <v>985</v>
      </c>
      <c r="C4557" s="23" t="s">
        <v>2226</v>
      </c>
      <c r="D4557" s="33">
        <v>9.7999999999999997E-3</v>
      </c>
      <c r="E4557" s="25">
        <v>2703.52</v>
      </c>
      <c r="F4557" s="25">
        <v>620.57000000000005</v>
      </c>
    </row>
    <row r="4558" spans="1:6" outlineLevel="1" x14ac:dyDescent="0.2">
      <c r="A4558" s="26"/>
      <c r="B4558" s="27"/>
      <c r="C4558" s="28" t="s">
        <v>2713</v>
      </c>
      <c r="D4558" s="28"/>
      <c r="E4558" s="28"/>
      <c r="F4558" s="29">
        <v>68.86</v>
      </c>
    </row>
    <row r="4559" spans="1:6" outlineLevel="1" x14ac:dyDescent="0.2">
      <c r="A4559" s="26"/>
      <c r="B4559" s="27"/>
      <c r="C4559" s="28" t="s">
        <v>2714</v>
      </c>
      <c r="D4559" s="28"/>
      <c r="E4559" s="28"/>
      <c r="F4559" s="29">
        <v>39.04</v>
      </c>
    </row>
    <row r="4560" spans="1:6" outlineLevel="1" x14ac:dyDescent="0.2">
      <c r="A4560" s="26"/>
      <c r="B4560" s="27"/>
      <c r="C4560" s="28" t="s">
        <v>917</v>
      </c>
      <c r="D4560" s="28"/>
      <c r="E4560" s="28"/>
      <c r="F4560" s="29">
        <v>728.47</v>
      </c>
    </row>
    <row r="4561" spans="1:6" ht="22.5" customHeight="1" outlineLevel="1" x14ac:dyDescent="0.2">
      <c r="A4561" s="21">
        <v>577</v>
      </c>
      <c r="B4561" s="22" t="s">
        <v>2460</v>
      </c>
      <c r="C4561" s="23" t="s">
        <v>2461</v>
      </c>
      <c r="D4561" s="24">
        <v>-4.008</v>
      </c>
      <c r="E4561" s="25">
        <v>6.2</v>
      </c>
      <c r="F4561" s="25">
        <v>-549.17999999999995</v>
      </c>
    </row>
    <row r="4562" spans="1:6" ht="33.75" customHeight="1" outlineLevel="1" x14ac:dyDescent="0.2">
      <c r="A4562" s="21">
        <v>578</v>
      </c>
      <c r="B4562" s="22" t="s">
        <v>2229</v>
      </c>
      <c r="C4562" s="23" t="s">
        <v>2230</v>
      </c>
      <c r="D4562" s="30">
        <v>0.02</v>
      </c>
      <c r="E4562" s="25">
        <v>1208.43</v>
      </c>
      <c r="F4562" s="25">
        <v>168.21</v>
      </c>
    </row>
    <row r="4563" spans="1:6" ht="33.75" customHeight="1" outlineLevel="1" x14ac:dyDescent="0.2">
      <c r="A4563" s="21">
        <v>579</v>
      </c>
      <c r="B4563" s="22" t="s">
        <v>2231</v>
      </c>
      <c r="C4563" s="23" t="s">
        <v>2232</v>
      </c>
      <c r="D4563" s="24">
        <v>2.8000000000000001E-2</v>
      </c>
      <c r="E4563" s="25">
        <v>113.98</v>
      </c>
      <c r="F4563" s="25">
        <v>141.43</v>
      </c>
    </row>
    <row r="4564" spans="1:6" outlineLevel="1" x14ac:dyDescent="0.2">
      <c r="A4564" s="26"/>
      <c r="B4564" s="27"/>
      <c r="C4564" s="28" t="s">
        <v>2715</v>
      </c>
      <c r="D4564" s="28"/>
      <c r="E4564" s="28"/>
      <c r="F4564" s="29">
        <v>145.21</v>
      </c>
    </row>
    <row r="4565" spans="1:6" outlineLevel="1" x14ac:dyDescent="0.2">
      <c r="A4565" s="26"/>
      <c r="B4565" s="27"/>
      <c r="C4565" s="28" t="s">
        <v>2716</v>
      </c>
      <c r="D4565" s="28"/>
      <c r="E4565" s="28"/>
      <c r="F4565" s="29">
        <v>83.18</v>
      </c>
    </row>
    <row r="4566" spans="1:6" outlineLevel="1" x14ac:dyDescent="0.2">
      <c r="A4566" s="26"/>
      <c r="B4566" s="27"/>
      <c r="C4566" s="28" t="s">
        <v>917</v>
      </c>
      <c r="D4566" s="28"/>
      <c r="E4566" s="28"/>
      <c r="F4566" s="29">
        <v>369.82</v>
      </c>
    </row>
    <row r="4567" spans="1:6" ht="33.75" customHeight="1" outlineLevel="1" x14ac:dyDescent="0.2">
      <c r="A4567" s="21">
        <v>580</v>
      </c>
      <c r="B4567" s="22" t="s">
        <v>2235</v>
      </c>
      <c r="C4567" s="23" t="s">
        <v>2236</v>
      </c>
      <c r="D4567" s="24">
        <v>2.8000000000000001E-2</v>
      </c>
      <c r="E4567" s="25">
        <v>204</v>
      </c>
      <c r="F4567" s="25">
        <v>53.52</v>
      </c>
    </row>
    <row r="4568" spans="1:6" ht="33.75" customHeight="1" outlineLevel="1" x14ac:dyDescent="0.2">
      <c r="A4568" s="21">
        <v>581</v>
      </c>
      <c r="B4568" s="22" t="s">
        <v>1377</v>
      </c>
      <c r="C4568" s="23" t="s">
        <v>2717</v>
      </c>
      <c r="D4568" s="31">
        <v>2</v>
      </c>
      <c r="E4568" s="25">
        <v>142.36000000000001</v>
      </c>
      <c r="F4568" s="25">
        <v>2388.7199999999998</v>
      </c>
    </row>
    <row r="4569" spans="1:6" ht="33.75" customHeight="1" outlineLevel="1" x14ac:dyDescent="0.2">
      <c r="A4569" s="21">
        <v>582</v>
      </c>
      <c r="B4569" s="22" t="s">
        <v>2263</v>
      </c>
      <c r="C4569" s="23" t="s">
        <v>2322</v>
      </c>
      <c r="D4569" s="33">
        <v>5.1999999999999998E-3</v>
      </c>
      <c r="E4569" s="25">
        <v>1354.42</v>
      </c>
      <c r="F4569" s="25">
        <v>197.86</v>
      </c>
    </row>
    <row r="4570" spans="1:6" outlineLevel="1" x14ac:dyDescent="0.2">
      <c r="A4570" s="26"/>
      <c r="B4570" s="27"/>
      <c r="C4570" s="28" t="s">
        <v>2718</v>
      </c>
      <c r="D4570" s="28"/>
      <c r="E4570" s="28"/>
      <c r="F4570" s="29">
        <v>178.17</v>
      </c>
    </row>
    <row r="4571" spans="1:6" outlineLevel="1" x14ac:dyDescent="0.2">
      <c r="A4571" s="26"/>
      <c r="B4571" s="27"/>
      <c r="C4571" s="28" t="s">
        <v>2719</v>
      </c>
      <c r="D4571" s="28"/>
      <c r="E4571" s="28"/>
      <c r="F4571" s="29">
        <v>102.06</v>
      </c>
    </row>
    <row r="4572" spans="1:6" outlineLevel="1" x14ac:dyDescent="0.2">
      <c r="A4572" s="26"/>
      <c r="B4572" s="27"/>
      <c r="C4572" s="28" t="s">
        <v>917</v>
      </c>
      <c r="D4572" s="28"/>
      <c r="E4572" s="28"/>
      <c r="F4572" s="29">
        <v>478.09</v>
      </c>
    </row>
    <row r="4573" spans="1:6" ht="22.5" customHeight="1" outlineLevel="1" x14ac:dyDescent="0.2">
      <c r="A4573" s="21">
        <v>583</v>
      </c>
      <c r="B4573" s="22" t="s">
        <v>1377</v>
      </c>
      <c r="C4573" s="23" t="s">
        <v>2267</v>
      </c>
      <c r="D4573" s="30">
        <v>9.6199999999999992</v>
      </c>
      <c r="E4573" s="25">
        <v>6.84</v>
      </c>
      <c r="F4573" s="25">
        <v>551.9</v>
      </c>
    </row>
    <row r="4574" spans="1:6" ht="33.75" customHeight="1" outlineLevel="1" x14ac:dyDescent="0.2">
      <c r="A4574" s="21">
        <v>584</v>
      </c>
      <c r="B4574" s="22" t="s">
        <v>2720</v>
      </c>
      <c r="C4574" s="23" t="s">
        <v>2721</v>
      </c>
      <c r="D4574" s="33">
        <v>7.1999999999999998E-3</v>
      </c>
      <c r="E4574" s="25">
        <v>5346.86</v>
      </c>
      <c r="F4574" s="25">
        <v>247.71</v>
      </c>
    </row>
    <row r="4575" spans="1:6" outlineLevel="1" x14ac:dyDescent="0.2">
      <c r="A4575" s="26"/>
      <c r="B4575" s="27"/>
      <c r="C4575" s="28" t="s">
        <v>2722</v>
      </c>
      <c r="D4575" s="28"/>
      <c r="E4575" s="28"/>
      <c r="F4575" s="29">
        <v>57.48</v>
      </c>
    </row>
    <row r="4576" spans="1:6" outlineLevel="1" x14ac:dyDescent="0.2">
      <c r="A4576" s="26"/>
      <c r="B4576" s="27"/>
      <c r="C4576" s="28" t="s">
        <v>2723</v>
      </c>
      <c r="D4576" s="28"/>
      <c r="E4576" s="28"/>
      <c r="F4576" s="29">
        <v>31.19</v>
      </c>
    </row>
    <row r="4577" spans="1:6" outlineLevel="1" x14ac:dyDescent="0.2">
      <c r="A4577" s="26"/>
      <c r="B4577" s="27"/>
      <c r="C4577" s="28" t="s">
        <v>917</v>
      </c>
      <c r="D4577" s="28"/>
      <c r="E4577" s="28"/>
      <c r="F4577" s="29">
        <v>336.38</v>
      </c>
    </row>
    <row r="4578" spans="1:6" ht="22.5" customHeight="1" outlineLevel="1" x14ac:dyDescent="0.2">
      <c r="A4578" s="21">
        <v>585</v>
      </c>
      <c r="B4578" s="22" t="s">
        <v>2724</v>
      </c>
      <c r="C4578" s="23" t="s">
        <v>2725</v>
      </c>
      <c r="D4578" s="33">
        <v>-5.9999999999999995E-4</v>
      </c>
      <c r="E4578" s="25">
        <v>61697.37</v>
      </c>
      <c r="F4578" s="25">
        <v>-177.69</v>
      </c>
    </row>
    <row r="4579" spans="1:6" ht="22.5" customHeight="1" outlineLevel="1" x14ac:dyDescent="0.2">
      <c r="A4579" s="21">
        <v>586</v>
      </c>
      <c r="B4579" s="22" t="s">
        <v>1377</v>
      </c>
      <c r="C4579" s="23" t="s">
        <v>2726</v>
      </c>
      <c r="D4579" s="24">
        <v>0.28799999999999998</v>
      </c>
      <c r="E4579" s="25">
        <v>402.12</v>
      </c>
      <c r="F4579" s="25">
        <v>971.65</v>
      </c>
    </row>
    <row r="4580" spans="1:6" ht="33.75" customHeight="1" outlineLevel="1" x14ac:dyDescent="0.2">
      <c r="A4580" s="21">
        <v>587</v>
      </c>
      <c r="B4580" s="22" t="s">
        <v>2239</v>
      </c>
      <c r="C4580" s="23" t="s">
        <v>2240</v>
      </c>
      <c r="D4580" s="33">
        <v>1.5800000000000002E-2</v>
      </c>
      <c r="E4580" s="25">
        <v>448.43</v>
      </c>
      <c r="F4580" s="25">
        <v>232.38</v>
      </c>
    </row>
    <row r="4581" spans="1:6" outlineLevel="1" x14ac:dyDescent="0.2">
      <c r="A4581" s="26"/>
      <c r="B4581" s="27"/>
      <c r="C4581" s="28" t="s">
        <v>2727</v>
      </c>
      <c r="D4581" s="28"/>
      <c r="E4581" s="28"/>
      <c r="F4581" s="29">
        <v>221.35</v>
      </c>
    </row>
    <row r="4582" spans="1:6" outlineLevel="1" x14ac:dyDescent="0.2">
      <c r="A4582" s="26"/>
      <c r="B4582" s="27"/>
      <c r="C4582" s="28" t="s">
        <v>2728</v>
      </c>
      <c r="D4582" s="28"/>
      <c r="E4582" s="28"/>
      <c r="F4582" s="29">
        <v>138.85</v>
      </c>
    </row>
    <row r="4583" spans="1:6" outlineLevel="1" x14ac:dyDescent="0.2">
      <c r="A4583" s="26"/>
      <c r="B4583" s="27"/>
      <c r="C4583" s="28" t="s">
        <v>917</v>
      </c>
      <c r="D4583" s="28"/>
      <c r="E4583" s="28"/>
      <c r="F4583" s="29">
        <v>592.58000000000004</v>
      </c>
    </row>
    <row r="4584" spans="1:6" ht="22.5" customHeight="1" outlineLevel="1" x14ac:dyDescent="0.2">
      <c r="A4584" s="21">
        <v>588</v>
      </c>
      <c r="B4584" s="22" t="s">
        <v>2243</v>
      </c>
      <c r="C4584" s="23" t="s">
        <v>2244</v>
      </c>
      <c r="D4584" s="24">
        <v>-3.6999999999999998E-2</v>
      </c>
      <c r="E4584" s="25">
        <v>45</v>
      </c>
      <c r="F4584" s="25">
        <v>-6.79</v>
      </c>
    </row>
    <row r="4585" spans="1:6" outlineLevel="1" x14ac:dyDescent="0.2">
      <c r="A4585" s="26"/>
      <c r="B4585" s="27"/>
      <c r="C4585" s="28" t="s">
        <v>2245</v>
      </c>
      <c r="D4585" s="28"/>
      <c r="E4585" s="28"/>
      <c r="F4585" s="29"/>
    </row>
    <row r="4586" spans="1:6" outlineLevel="1" x14ac:dyDescent="0.2">
      <c r="A4586" s="26"/>
      <c r="B4586" s="27"/>
      <c r="C4586" s="28" t="s">
        <v>2246</v>
      </c>
      <c r="D4586" s="28"/>
      <c r="E4586" s="28"/>
      <c r="F4586" s="29"/>
    </row>
    <row r="4587" spans="1:6" outlineLevel="1" x14ac:dyDescent="0.2">
      <c r="A4587" s="26"/>
      <c r="B4587" s="27"/>
      <c r="C4587" s="28" t="s">
        <v>917</v>
      </c>
      <c r="D4587" s="28"/>
      <c r="E4587" s="28"/>
      <c r="F4587" s="29">
        <v>-6.79</v>
      </c>
    </row>
    <row r="4588" spans="1:6" ht="22.5" customHeight="1" outlineLevel="1" x14ac:dyDescent="0.2">
      <c r="A4588" s="21">
        <v>589</v>
      </c>
      <c r="B4588" s="22" t="s">
        <v>2247</v>
      </c>
      <c r="C4588" s="23" t="s">
        <v>2248</v>
      </c>
      <c r="D4588" s="24">
        <v>-3.6999999999999998E-2</v>
      </c>
      <c r="E4588" s="25">
        <v>13.12</v>
      </c>
      <c r="F4588" s="25">
        <v>-21.95</v>
      </c>
    </row>
    <row r="4589" spans="1:6" outlineLevel="1" x14ac:dyDescent="0.2">
      <c r="A4589" s="26"/>
      <c r="B4589" s="27"/>
      <c r="C4589" s="28" t="s">
        <v>2729</v>
      </c>
      <c r="D4589" s="28"/>
      <c r="E4589" s="28"/>
      <c r="F4589" s="29">
        <v>-24.15</v>
      </c>
    </row>
    <row r="4590" spans="1:6" outlineLevel="1" x14ac:dyDescent="0.2">
      <c r="A4590" s="26"/>
      <c r="B4590" s="27"/>
      <c r="C4590" s="28" t="s">
        <v>2730</v>
      </c>
      <c r="D4590" s="28"/>
      <c r="E4590" s="28"/>
      <c r="F4590" s="29">
        <v>-15.15</v>
      </c>
    </row>
    <row r="4591" spans="1:6" outlineLevel="1" x14ac:dyDescent="0.2">
      <c r="A4591" s="26"/>
      <c r="B4591" s="27"/>
      <c r="C4591" s="28" t="s">
        <v>917</v>
      </c>
      <c r="D4591" s="28"/>
      <c r="E4591" s="28"/>
      <c r="F4591" s="29">
        <v>-61.25</v>
      </c>
    </row>
    <row r="4592" spans="1:6" ht="33.75" customHeight="1" outlineLevel="1" x14ac:dyDescent="0.2">
      <c r="A4592" s="21">
        <v>590</v>
      </c>
      <c r="B4592" s="22" t="s">
        <v>2251</v>
      </c>
      <c r="C4592" s="23" t="s">
        <v>2252</v>
      </c>
      <c r="D4592" s="33">
        <v>4.0000000000000002E-4</v>
      </c>
      <c r="E4592" s="25">
        <v>11885.47</v>
      </c>
      <c r="F4592" s="25">
        <v>78.44</v>
      </c>
    </row>
    <row r="4593" spans="1:6" ht="78.75" customHeight="1" outlineLevel="1" x14ac:dyDescent="0.2">
      <c r="A4593" s="21">
        <v>591</v>
      </c>
      <c r="B4593" s="22" t="s">
        <v>2253</v>
      </c>
      <c r="C4593" s="23" t="s">
        <v>1146</v>
      </c>
      <c r="D4593" s="30">
        <v>4.74</v>
      </c>
      <c r="E4593" s="25">
        <v>13.91</v>
      </c>
      <c r="F4593" s="25">
        <v>1786.14</v>
      </c>
    </row>
    <row r="4594" spans="1:6" ht="12" customHeight="1" outlineLevel="1" x14ac:dyDescent="0.2">
      <c r="A4594" s="443" t="s">
        <v>2731</v>
      </c>
      <c r="B4594" s="444"/>
      <c r="C4594" s="444"/>
      <c r="D4594" s="444"/>
      <c r="E4594" s="444"/>
      <c r="F4594" s="445"/>
    </row>
    <row r="4595" spans="1:6" ht="22.5" customHeight="1" outlineLevel="1" x14ac:dyDescent="0.2">
      <c r="A4595" s="21">
        <v>592</v>
      </c>
      <c r="B4595" s="22" t="s">
        <v>1363</v>
      </c>
      <c r="C4595" s="23" t="s">
        <v>1364</v>
      </c>
      <c r="D4595" s="33">
        <v>4.7999999999999996E-3</v>
      </c>
      <c r="E4595" s="25">
        <v>4711.5</v>
      </c>
      <c r="F4595" s="25">
        <v>481</v>
      </c>
    </row>
    <row r="4596" spans="1:6" outlineLevel="1" x14ac:dyDescent="0.2">
      <c r="A4596" s="26"/>
      <c r="B4596" s="27"/>
      <c r="C4596" s="28" t="s">
        <v>2732</v>
      </c>
      <c r="D4596" s="28"/>
      <c r="E4596" s="28"/>
      <c r="F4596" s="29">
        <v>402.79</v>
      </c>
    </row>
    <row r="4597" spans="1:6" outlineLevel="1" x14ac:dyDescent="0.2">
      <c r="A4597" s="26"/>
      <c r="B4597" s="27"/>
      <c r="C4597" s="28" t="s">
        <v>2733</v>
      </c>
      <c r="D4597" s="28"/>
      <c r="E4597" s="28"/>
      <c r="F4597" s="29">
        <v>229.04</v>
      </c>
    </row>
    <row r="4598" spans="1:6" outlineLevel="1" x14ac:dyDescent="0.2">
      <c r="A4598" s="26"/>
      <c r="B4598" s="27"/>
      <c r="C4598" s="28" t="s">
        <v>917</v>
      </c>
      <c r="D4598" s="28"/>
      <c r="E4598" s="28"/>
      <c r="F4598" s="29">
        <v>1112.83</v>
      </c>
    </row>
    <row r="4599" spans="1:6" ht="22.5" customHeight="1" outlineLevel="1" x14ac:dyDescent="0.2">
      <c r="A4599" s="21">
        <v>593</v>
      </c>
      <c r="B4599" s="22" t="s">
        <v>1367</v>
      </c>
      <c r="C4599" s="23" t="s">
        <v>2185</v>
      </c>
      <c r="D4599" s="33">
        <v>0.48959999999999998</v>
      </c>
      <c r="E4599" s="25">
        <v>560</v>
      </c>
      <c r="F4599" s="25">
        <v>2086.48</v>
      </c>
    </row>
    <row r="4600" spans="1:6" ht="33.75" customHeight="1" outlineLevel="1" x14ac:dyDescent="0.2">
      <c r="A4600" s="21">
        <v>594</v>
      </c>
      <c r="B4600" s="22" t="s">
        <v>2734</v>
      </c>
      <c r="C4600" s="23" t="s">
        <v>2735</v>
      </c>
      <c r="D4600" s="33">
        <v>5.7599999999999998E-2</v>
      </c>
      <c r="E4600" s="25">
        <v>8984.68</v>
      </c>
      <c r="F4600" s="25">
        <v>13189.46</v>
      </c>
    </row>
    <row r="4601" spans="1:6" outlineLevel="1" x14ac:dyDescent="0.2">
      <c r="A4601" s="26"/>
      <c r="B4601" s="27"/>
      <c r="C4601" s="28" t="s">
        <v>2736</v>
      </c>
      <c r="D4601" s="28"/>
      <c r="E4601" s="28"/>
      <c r="F4601" s="29">
        <v>10020.32</v>
      </c>
    </row>
    <row r="4602" spans="1:6" outlineLevel="1" x14ac:dyDescent="0.2">
      <c r="A4602" s="26"/>
      <c r="B4602" s="27"/>
      <c r="C4602" s="28" t="s">
        <v>2737</v>
      </c>
      <c r="D4602" s="28"/>
      <c r="E4602" s="28"/>
      <c r="F4602" s="29">
        <v>5697.83</v>
      </c>
    </row>
    <row r="4603" spans="1:6" outlineLevel="1" x14ac:dyDescent="0.2">
      <c r="A4603" s="26"/>
      <c r="B4603" s="27"/>
      <c r="C4603" s="28" t="s">
        <v>917</v>
      </c>
      <c r="D4603" s="28"/>
      <c r="E4603" s="28"/>
      <c r="F4603" s="29">
        <v>28907.61</v>
      </c>
    </row>
    <row r="4604" spans="1:6" ht="33.75" customHeight="1" outlineLevel="1" x14ac:dyDescent="0.2">
      <c r="A4604" s="21">
        <v>595</v>
      </c>
      <c r="B4604" s="22" t="s">
        <v>2190</v>
      </c>
      <c r="C4604" s="23" t="s">
        <v>2191</v>
      </c>
      <c r="D4604" s="24">
        <v>5.875</v>
      </c>
      <c r="E4604" s="25">
        <v>745.24</v>
      </c>
      <c r="F4604" s="25">
        <v>30866.91</v>
      </c>
    </row>
    <row r="4605" spans="1:6" ht="33.75" customHeight="1" outlineLevel="1" x14ac:dyDescent="0.2">
      <c r="A4605" s="21">
        <v>596</v>
      </c>
      <c r="B4605" s="22" t="s">
        <v>2192</v>
      </c>
      <c r="C4605" s="23" t="s">
        <v>2193</v>
      </c>
      <c r="D4605" s="30">
        <v>0.31</v>
      </c>
      <c r="E4605" s="25">
        <v>5584.58</v>
      </c>
      <c r="F4605" s="25">
        <v>16238.84</v>
      </c>
    </row>
    <row r="4606" spans="1:6" ht="22.5" customHeight="1" outlineLevel="1" x14ac:dyDescent="0.2">
      <c r="A4606" s="21">
        <v>597</v>
      </c>
      <c r="B4606" s="22" t="s">
        <v>946</v>
      </c>
      <c r="C4606" s="23" t="s">
        <v>947</v>
      </c>
      <c r="D4606" s="33">
        <v>3.8600000000000002E-2</v>
      </c>
      <c r="E4606" s="25">
        <v>768.92</v>
      </c>
      <c r="F4606" s="25">
        <v>1289.3699999999999</v>
      </c>
    </row>
    <row r="4607" spans="1:6" outlineLevel="1" x14ac:dyDescent="0.2">
      <c r="A4607" s="26"/>
      <c r="B4607" s="27"/>
      <c r="C4607" s="28" t="s">
        <v>2738</v>
      </c>
      <c r="D4607" s="28"/>
      <c r="E4607" s="28"/>
      <c r="F4607" s="29">
        <v>1303.1400000000001</v>
      </c>
    </row>
    <row r="4608" spans="1:6" outlineLevel="1" x14ac:dyDescent="0.2">
      <c r="A4608" s="26"/>
      <c r="B4608" s="27"/>
      <c r="C4608" s="28" t="s">
        <v>2739</v>
      </c>
      <c r="D4608" s="28"/>
      <c r="E4608" s="28"/>
      <c r="F4608" s="29">
        <v>741</v>
      </c>
    </row>
    <row r="4609" spans="1:6" outlineLevel="1" x14ac:dyDescent="0.2">
      <c r="A4609" s="26"/>
      <c r="B4609" s="27"/>
      <c r="C4609" s="28" t="s">
        <v>917</v>
      </c>
      <c r="D4609" s="28"/>
      <c r="E4609" s="28"/>
      <c r="F4609" s="29">
        <v>3333.51</v>
      </c>
    </row>
    <row r="4610" spans="1:6" ht="56.25" customHeight="1" outlineLevel="1" x14ac:dyDescent="0.2">
      <c r="A4610" s="21">
        <v>598</v>
      </c>
      <c r="B4610" s="22" t="s">
        <v>950</v>
      </c>
      <c r="C4610" s="23" t="s">
        <v>951</v>
      </c>
      <c r="D4610" s="33">
        <v>3.8600000000000002E-2</v>
      </c>
      <c r="E4610" s="25">
        <v>6800</v>
      </c>
      <c r="F4610" s="25">
        <v>2648.42</v>
      </c>
    </row>
    <row r="4611" spans="1:6" ht="33.75" customHeight="1" outlineLevel="1" x14ac:dyDescent="0.2">
      <c r="A4611" s="21">
        <v>599</v>
      </c>
      <c r="B4611" s="22" t="s">
        <v>2212</v>
      </c>
      <c r="C4611" s="23" t="s">
        <v>2213</v>
      </c>
      <c r="D4611" s="24">
        <v>9.1999999999999998E-2</v>
      </c>
      <c r="E4611" s="25">
        <v>933.28</v>
      </c>
      <c r="F4611" s="25">
        <v>1323.68</v>
      </c>
    </row>
    <row r="4612" spans="1:6" outlineLevel="1" x14ac:dyDescent="0.2">
      <c r="A4612" s="26"/>
      <c r="B4612" s="27"/>
      <c r="C4612" s="28" t="s">
        <v>2740</v>
      </c>
      <c r="D4612" s="28"/>
      <c r="E4612" s="28"/>
      <c r="F4612" s="29">
        <v>372.83</v>
      </c>
    </row>
    <row r="4613" spans="1:6" outlineLevel="1" x14ac:dyDescent="0.2">
      <c r="A4613" s="26"/>
      <c r="B4613" s="27"/>
      <c r="C4613" s="28" t="s">
        <v>2741</v>
      </c>
      <c r="D4613" s="28"/>
      <c r="E4613" s="28"/>
      <c r="F4613" s="29">
        <v>247.43</v>
      </c>
    </row>
    <row r="4614" spans="1:6" outlineLevel="1" x14ac:dyDescent="0.2">
      <c r="A4614" s="26"/>
      <c r="B4614" s="27"/>
      <c r="C4614" s="28" t="s">
        <v>917</v>
      </c>
      <c r="D4614" s="28"/>
      <c r="E4614" s="28"/>
      <c r="F4614" s="29">
        <v>1943.94</v>
      </c>
    </row>
    <row r="4615" spans="1:6" ht="22.5" customHeight="1" outlineLevel="1" x14ac:dyDescent="0.2">
      <c r="A4615" s="21">
        <v>600</v>
      </c>
      <c r="B4615" s="22" t="s">
        <v>1583</v>
      </c>
      <c r="C4615" s="23" t="s">
        <v>1584</v>
      </c>
      <c r="D4615" s="24">
        <v>-3.1880000000000002</v>
      </c>
      <c r="E4615" s="25">
        <v>17.82</v>
      </c>
      <c r="F4615" s="25">
        <v>-889.08</v>
      </c>
    </row>
    <row r="4616" spans="1:6" ht="22.5" customHeight="1" outlineLevel="1" x14ac:dyDescent="0.2">
      <c r="A4616" s="21">
        <v>601</v>
      </c>
      <c r="B4616" s="22" t="s">
        <v>1377</v>
      </c>
      <c r="C4616" s="23" t="s">
        <v>2220</v>
      </c>
      <c r="D4616" s="32">
        <v>9.1999999999999993</v>
      </c>
      <c r="E4616" s="25">
        <v>51.15</v>
      </c>
      <c r="F4616" s="25">
        <v>3948.06</v>
      </c>
    </row>
    <row r="4617" spans="1:6" ht="45" customHeight="1" outlineLevel="1" x14ac:dyDescent="0.2">
      <c r="A4617" s="21">
        <v>602</v>
      </c>
      <c r="B4617" s="22" t="s">
        <v>985</v>
      </c>
      <c r="C4617" s="23" t="s">
        <v>2226</v>
      </c>
      <c r="D4617" s="33">
        <v>8.7400000000000005E-2</v>
      </c>
      <c r="E4617" s="25">
        <v>2703.52</v>
      </c>
      <c r="F4617" s="25">
        <v>5534.48</v>
      </c>
    </row>
    <row r="4618" spans="1:6" outlineLevel="1" x14ac:dyDescent="0.2">
      <c r="A4618" s="26"/>
      <c r="B4618" s="27"/>
      <c r="C4618" s="28" t="s">
        <v>2742</v>
      </c>
      <c r="D4618" s="28"/>
      <c r="E4618" s="28"/>
      <c r="F4618" s="29">
        <v>614.12</v>
      </c>
    </row>
    <row r="4619" spans="1:6" outlineLevel="1" x14ac:dyDescent="0.2">
      <c r="A4619" s="26"/>
      <c r="B4619" s="27"/>
      <c r="C4619" s="28" t="s">
        <v>2743</v>
      </c>
      <c r="D4619" s="28"/>
      <c r="E4619" s="28"/>
      <c r="F4619" s="29">
        <v>348.21</v>
      </c>
    </row>
    <row r="4620" spans="1:6" outlineLevel="1" x14ac:dyDescent="0.2">
      <c r="A4620" s="26"/>
      <c r="B4620" s="27"/>
      <c r="C4620" s="28" t="s">
        <v>917</v>
      </c>
      <c r="D4620" s="28"/>
      <c r="E4620" s="28"/>
      <c r="F4620" s="29">
        <v>6496.81</v>
      </c>
    </row>
    <row r="4621" spans="1:6" ht="22.5" customHeight="1" outlineLevel="1" x14ac:dyDescent="0.2">
      <c r="A4621" s="21">
        <v>603</v>
      </c>
      <c r="B4621" s="22" t="s">
        <v>2460</v>
      </c>
      <c r="C4621" s="23" t="s">
        <v>2461</v>
      </c>
      <c r="D4621" s="30">
        <v>-35.75</v>
      </c>
      <c r="E4621" s="25">
        <v>6.2</v>
      </c>
      <c r="F4621" s="25">
        <v>-4898.47</v>
      </c>
    </row>
    <row r="4622" spans="1:6" ht="33.75" customHeight="1" outlineLevel="1" x14ac:dyDescent="0.2">
      <c r="A4622" s="21">
        <v>604</v>
      </c>
      <c r="B4622" s="22" t="s">
        <v>2229</v>
      </c>
      <c r="C4622" s="23" t="s">
        <v>2230</v>
      </c>
      <c r="D4622" s="24">
        <v>0.17499999999999999</v>
      </c>
      <c r="E4622" s="25">
        <v>1208.43</v>
      </c>
      <c r="F4622" s="25">
        <v>1471.87</v>
      </c>
    </row>
    <row r="4623" spans="1:6" ht="33.75" customHeight="1" outlineLevel="1" x14ac:dyDescent="0.2">
      <c r="A4623" s="21">
        <v>605</v>
      </c>
      <c r="B4623" s="22" t="s">
        <v>2231</v>
      </c>
      <c r="C4623" s="23" t="s">
        <v>2232</v>
      </c>
      <c r="D4623" s="24">
        <v>9.1999999999999998E-2</v>
      </c>
      <c r="E4623" s="25">
        <v>113.98</v>
      </c>
      <c r="F4623" s="25">
        <v>464.71</v>
      </c>
    </row>
    <row r="4624" spans="1:6" outlineLevel="1" x14ac:dyDescent="0.2">
      <c r="A4624" s="26"/>
      <c r="B4624" s="27"/>
      <c r="C4624" s="28" t="s">
        <v>2744</v>
      </c>
      <c r="D4624" s="28"/>
      <c r="E4624" s="28"/>
      <c r="F4624" s="29">
        <v>477.14</v>
      </c>
    </row>
    <row r="4625" spans="1:6" outlineLevel="1" x14ac:dyDescent="0.2">
      <c r="A4625" s="26"/>
      <c r="B4625" s="27"/>
      <c r="C4625" s="28" t="s">
        <v>2745</v>
      </c>
      <c r="D4625" s="28"/>
      <c r="E4625" s="28"/>
      <c r="F4625" s="29">
        <v>273.31</v>
      </c>
    </row>
    <row r="4626" spans="1:6" outlineLevel="1" x14ac:dyDescent="0.2">
      <c r="A4626" s="26"/>
      <c r="B4626" s="27"/>
      <c r="C4626" s="28" t="s">
        <v>917</v>
      </c>
      <c r="D4626" s="28"/>
      <c r="E4626" s="28"/>
      <c r="F4626" s="29">
        <v>1215.1600000000001</v>
      </c>
    </row>
    <row r="4627" spans="1:6" ht="33.75" customHeight="1" outlineLevel="1" x14ac:dyDescent="0.2">
      <c r="A4627" s="21">
        <v>606</v>
      </c>
      <c r="B4627" s="22" t="s">
        <v>2235</v>
      </c>
      <c r="C4627" s="23" t="s">
        <v>2236</v>
      </c>
      <c r="D4627" s="24">
        <v>9.1999999999999998E-2</v>
      </c>
      <c r="E4627" s="25">
        <v>204</v>
      </c>
      <c r="F4627" s="25">
        <v>175.86</v>
      </c>
    </row>
    <row r="4628" spans="1:6" ht="33.75" customHeight="1" outlineLevel="1" x14ac:dyDescent="0.2">
      <c r="A4628" s="21">
        <v>607</v>
      </c>
      <c r="B4628" s="22" t="s">
        <v>1377</v>
      </c>
      <c r="C4628" s="23" t="s">
        <v>2717</v>
      </c>
      <c r="D4628" s="31">
        <v>5</v>
      </c>
      <c r="E4628" s="25">
        <v>142.36000000000001</v>
      </c>
      <c r="F4628" s="25">
        <v>5971.8</v>
      </c>
    </row>
    <row r="4629" spans="1:6" ht="33.75" customHeight="1" outlineLevel="1" x14ac:dyDescent="0.2">
      <c r="A4629" s="21">
        <v>608</v>
      </c>
      <c r="B4629" s="22" t="s">
        <v>2720</v>
      </c>
      <c r="C4629" s="23" t="s">
        <v>2721</v>
      </c>
      <c r="D4629" s="24">
        <v>7.0999999999999994E-2</v>
      </c>
      <c r="E4629" s="25">
        <v>5346.86</v>
      </c>
      <c r="F4629" s="25">
        <v>2442.62</v>
      </c>
    </row>
    <row r="4630" spans="1:6" outlineLevel="1" x14ac:dyDescent="0.2">
      <c r="A4630" s="26"/>
      <c r="B4630" s="27"/>
      <c r="C4630" s="28" t="s">
        <v>2746</v>
      </c>
      <c r="D4630" s="28"/>
      <c r="E4630" s="28"/>
      <c r="F4630" s="29">
        <v>566.78</v>
      </c>
    </row>
    <row r="4631" spans="1:6" outlineLevel="1" x14ac:dyDescent="0.2">
      <c r="A4631" s="26"/>
      <c r="B4631" s="27"/>
      <c r="C4631" s="28" t="s">
        <v>2747</v>
      </c>
      <c r="D4631" s="28"/>
      <c r="E4631" s="28"/>
      <c r="F4631" s="29">
        <v>307.51</v>
      </c>
    </row>
    <row r="4632" spans="1:6" outlineLevel="1" x14ac:dyDescent="0.2">
      <c r="A4632" s="26"/>
      <c r="B4632" s="27"/>
      <c r="C4632" s="28" t="s">
        <v>917</v>
      </c>
      <c r="D4632" s="28"/>
      <c r="E4632" s="28"/>
      <c r="F4632" s="29">
        <v>3316.91</v>
      </c>
    </row>
    <row r="4633" spans="1:6" ht="22.5" customHeight="1" outlineLevel="1" x14ac:dyDescent="0.2">
      <c r="A4633" s="21">
        <v>609</v>
      </c>
      <c r="B4633" s="22" t="s">
        <v>2724</v>
      </c>
      <c r="C4633" s="23" t="s">
        <v>2725</v>
      </c>
      <c r="D4633" s="33">
        <v>-5.7000000000000002E-3</v>
      </c>
      <c r="E4633" s="25">
        <v>61697.37</v>
      </c>
      <c r="F4633" s="25">
        <v>-1688.04</v>
      </c>
    </row>
    <row r="4634" spans="1:6" ht="22.5" customHeight="1" outlineLevel="1" x14ac:dyDescent="0.2">
      <c r="A4634" s="21">
        <v>610</v>
      </c>
      <c r="B4634" s="22" t="s">
        <v>1377</v>
      </c>
      <c r="C4634" s="23" t="s">
        <v>2726</v>
      </c>
      <c r="D4634" s="30">
        <v>2.84</v>
      </c>
      <c r="E4634" s="25">
        <v>402.12</v>
      </c>
      <c r="F4634" s="25">
        <v>9581.59</v>
      </c>
    </row>
    <row r="4635" spans="1:6" ht="33.75" customHeight="1" outlineLevel="1" x14ac:dyDescent="0.2">
      <c r="A4635" s="21">
        <v>611</v>
      </c>
      <c r="B4635" s="22" t="s">
        <v>2239</v>
      </c>
      <c r="C4635" s="23" t="s">
        <v>2240</v>
      </c>
      <c r="D4635" s="24">
        <v>0.10299999999999999</v>
      </c>
      <c r="E4635" s="25">
        <v>448.43</v>
      </c>
      <c r="F4635" s="25">
        <v>1514.93</v>
      </c>
    </row>
    <row r="4636" spans="1:6" outlineLevel="1" x14ac:dyDescent="0.2">
      <c r="A4636" s="26"/>
      <c r="B4636" s="27"/>
      <c r="C4636" s="28" t="s">
        <v>2748</v>
      </c>
      <c r="D4636" s="28"/>
      <c r="E4636" s="28"/>
      <c r="F4636" s="29">
        <v>1442.97</v>
      </c>
    </row>
    <row r="4637" spans="1:6" outlineLevel="1" x14ac:dyDescent="0.2">
      <c r="A4637" s="26"/>
      <c r="B4637" s="27"/>
      <c r="C4637" s="28" t="s">
        <v>2749</v>
      </c>
      <c r="D4637" s="28"/>
      <c r="E4637" s="28"/>
      <c r="F4637" s="29">
        <v>905.14</v>
      </c>
    </row>
    <row r="4638" spans="1:6" outlineLevel="1" x14ac:dyDescent="0.2">
      <c r="A4638" s="26"/>
      <c r="B4638" s="27"/>
      <c r="C4638" s="28" t="s">
        <v>917</v>
      </c>
      <c r="D4638" s="28"/>
      <c r="E4638" s="28"/>
      <c r="F4638" s="29">
        <v>3863.04</v>
      </c>
    </row>
    <row r="4639" spans="1:6" ht="22.5" customHeight="1" outlineLevel="1" x14ac:dyDescent="0.2">
      <c r="A4639" s="21">
        <v>612</v>
      </c>
      <c r="B4639" s="22" t="s">
        <v>2243</v>
      </c>
      <c r="C4639" s="23" t="s">
        <v>2244</v>
      </c>
      <c r="D4639" s="24">
        <v>-0.24099999999999999</v>
      </c>
      <c r="E4639" s="25">
        <v>45</v>
      </c>
      <c r="F4639" s="25">
        <v>-44.25</v>
      </c>
    </row>
    <row r="4640" spans="1:6" outlineLevel="1" x14ac:dyDescent="0.2">
      <c r="A4640" s="26"/>
      <c r="B4640" s="27"/>
      <c r="C4640" s="28" t="s">
        <v>2245</v>
      </c>
      <c r="D4640" s="28"/>
      <c r="E4640" s="28"/>
      <c r="F4640" s="29"/>
    </row>
    <row r="4641" spans="1:6" outlineLevel="1" x14ac:dyDescent="0.2">
      <c r="A4641" s="26"/>
      <c r="B4641" s="27"/>
      <c r="C4641" s="28" t="s">
        <v>2246</v>
      </c>
      <c r="D4641" s="28"/>
      <c r="E4641" s="28"/>
      <c r="F4641" s="29"/>
    </row>
    <row r="4642" spans="1:6" outlineLevel="1" x14ac:dyDescent="0.2">
      <c r="A4642" s="26"/>
      <c r="B4642" s="27"/>
      <c r="C4642" s="28" t="s">
        <v>917</v>
      </c>
      <c r="D4642" s="28"/>
      <c r="E4642" s="28"/>
      <c r="F4642" s="29">
        <v>-44.25</v>
      </c>
    </row>
    <row r="4643" spans="1:6" ht="22.5" customHeight="1" outlineLevel="1" x14ac:dyDescent="0.2">
      <c r="A4643" s="21">
        <v>613</v>
      </c>
      <c r="B4643" s="22" t="s">
        <v>2247</v>
      </c>
      <c r="C4643" s="23" t="s">
        <v>2248</v>
      </c>
      <c r="D4643" s="24">
        <v>-0.24099999999999999</v>
      </c>
      <c r="E4643" s="25">
        <v>13.12</v>
      </c>
      <c r="F4643" s="25">
        <v>-142.99</v>
      </c>
    </row>
    <row r="4644" spans="1:6" outlineLevel="1" x14ac:dyDescent="0.2">
      <c r="A4644" s="26"/>
      <c r="B4644" s="27"/>
      <c r="C4644" s="28" t="s">
        <v>2750</v>
      </c>
      <c r="D4644" s="28"/>
      <c r="E4644" s="28"/>
      <c r="F4644" s="29">
        <v>-157.29</v>
      </c>
    </row>
    <row r="4645" spans="1:6" outlineLevel="1" x14ac:dyDescent="0.2">
      <c r="A4645" s="26"/>
      <c r="B4645" s="27"/>
      <c r="C4645" s="28" t="s">
        <v>2751</v>
      </c>
      <c r="D4645" s="28"/>
      <c r="E4645" s="28"/>
      <c r="F4645" s="29">
        <v>-98.66</v>
      </c>
    </row>
    <row r="4646" spans="1:6" outlineLevel="1" x14ac:dyDescent="0.2">
      <c r="A4646" s="26"/>
      <c r="B4646" s="27"/>
      <c r="C4646" s="28" t="s">
        <v>917</v>
      </c>
      <c r="D4646" s="28"/>
      <c r="E4646" s="28"/>
      <c r="F4646" s="29">
        <v>-398.94</v>
      </c>
    </row>
    <row r="4647" spans="1:6" ht="33.75" customHeight="1" outlineLevel="1" x14ac:dyDescent="0.2">
      <c r="A4647" s="21">
        <v>614</v>
      </c>
      <c r="B4647" s="22" t="s">
        <v>2251</v>
      </c>
      <c r="C4647" s="23" t="s">
        <v>2252</v>
      </c>
      <c r="D4647" s="33">
        <v>2.5999999999999999E-3</v>
      </c>
      <c r="E4647" s="25">
        <v>11885.47</v>
      </c>
      <c r="F4647" s="25">
        <v>509.89</v>
      </c>
    </row>
    <row r="4648" spans="1:6" ht="78.75" customHeight="1" outlineLevel="1" x14ac:dyDescent="0.2">
      <c r="A4648" s="21">
        <v>615</v>
      </c>
      <c r="B4648" s="22" t="s">
        <v>2253</v>
      </c>
      <c r="C4648" s="23" t="s">
        <v>1146</v>
      </c>
      <c r="D4648" s="32">
        <v>30.9</v>
      </c>
      <c r="E4648" s="25">
        <v>13.91</v>
      </c>
      <c r="F4648" s="25">
        <v>11643.8</v>
      </c>
    </row>
    <row r="4649" spans="1:6" ht="11.25" customHeight="1" outlineLevel="1" x14ac:dyDescent="0.2">
      <c r="A4649" s="435" t="s">
        <v>1007</v>
      </c>
      <c r="B4649" s="436"/>
      <c r="C4649" s="436"/>
      <c r="D4649" s="436"/>
      <c r="E4649" s="437"/>
      <c r="F4649" s="36">
        <v>127350.69</v>
      </c>
    </row>
    <row r="4650" spans="1:6" outlineLevel="1" x14ac:dyDescent="0.2">
      <c r="A4650" s="435" t="s">
        <v>1008</v>
      </c>
      <c r="B4650" s="436"/>
      <c r="C4650" s="436"/>
      <c r="D4650" s="436"/>
      <c r="E4650" s="437"/>
      <c r="F4650" s="36">
        <v>17497.55</v>
      </c>
    </row>
    <row r="4651" spans="1:6" outlineLevel="1" x14ac:dyDescent="0.2">
      <c r="A4651" s="435" t="s">
        <v>1009</v>
      </c>
      <c r="B4651" s="436"/>
      <c r="C4651" s="436"/>
      <c r="D4651" s="436"/>
      <c r="E4651" s="437"/>
      <c r="F4651" s="36">
        <v>10004.11</v>
      </c>
    </row>
    <row r="4652" spans="1:6" ht="11.25" customHeight="1" outlineLevel="1" x14ac:dyDescent="0.2">
      <c r="A4652" s="435" t="s">
        <v>2752</v>
      </c>
      <c r="B4652" s="436"/>
      <c r="C4652" s="436"/>
      <c r="D4652" s="436"/>
      <c r="E4652" s="437"/>
      <c r="F4652" s="36">
        <v>154852.35</v>
      </c>
    </row>
    <row r="4653" spans="1:6" ht="11.25" customHeight="1" outlineLevel="1" x14ac:dyDescent="0.2">
      <c r="A4653" s="435" t="s">
        <v>1023</v>
      </c>
      <c r="B4653" s="436"/>
      <c r="C4653" s="436"/>
      <c r="D4653" s="436"/>
      <c r="E4653" s="437"/>
      <c r="F4653" s="36">
        <v>65206187.009999998</v>
      </c>
    </row>
    <row r="4654" spans="1:6" outlineLevel="1" x14ac:dyDescent="0.2">
      <c r="A4654" s="435" t="s">
        <v>1008</v>
      </c>
      <c r="B4654" s="436"/>
      <c r="C4654" s="436"/>
      <c r="D4654" s="436"/>
      <c r="E4654" s="437"/>
      <c r="F4654" s="36">
        <v>10673473.380000001</v>
      </c>
    </row>
    <row r="4655" spans="1:6" outlineLevel="1" x14ac:dyDescent="0.2">
      <c r="A4655" s="435" t="s">
        <v>1009</v>
      </c>
      <c r="B4655" s="436"/>
      <c r="C4655" s="436"/>
      <c r="D4655" s="436"/>
      <c r="E4655" s="437"/>
      <c r="F4655" s="36">
        <v>6143235.0599999996</v>
      </c>
    </row>
    <row r="4656" spans="1:6" outlineLevel="1" x14ac:dyDescent="0.2">
      <c r="A4656" s="435" t="s">
        <v>1024</v>
      </c>
      <c r="B4656" s="436"/>
      <c r="C4656" s="436"/>
      <c r="D4656" s="436"/>
      <c r="E4656" s="437"/>
      <c r="F4656" s="36">
        <v>85470324.310000002</v>
      </c>
    </row>
    <row r="4657" spans="1:6" outlineLevel="1" x14ac:dyDescent="0.2">
      <c r="A4657" s="38"/>
      <c r="B4657" s="38"/>
      <c r="C4657" s="38"/>
      <c r="D4657" s="38"/>
      <c r="E4657" s="38"/>
      <c r="F4657" s="38"/>
    </row>
    <row r="4658" spans="1:6" ht="14.4" outlineLevel="1" x14ac:dyDescent="0.3">
      <c r="A4658" s="3"/>
      <c r="B4658" s="3"/>
      <c r="C4658" s="3"/>
      <c r="D4658" s="3"/>
      <c r="E4658" s="3"/>
      <c r="F4658" s="3"/>
    </row>
    <row r="4659" spans="1:6" outlineLevel="1" x14ac:dyDescent="0.2">
      <c r="A4659" s="41" t="s">
        <v>1025</v>
      </c>
      <c r="B4659" s="428"/>
      <c r="C4659" s="428"/>
      <c r="D4659" s="428"/>
      <c r="E4659" s="428"/>
      <c r="F4659" s="428"/>
    </row>
    <row r="4660" spans="1:6" outlineLevel="1" x14ac:dyDescent="0.2">
      <c r="A4660" s="4"/>
      <c r="B4660" s="427" t="s">
        <v>1027</v>
      </c>
      <c r="C4660" s="427"/>
      <c r="D4660" s="427"/>
      <c r="E4660" s="427"/>
      <c r="F4660" s="427"/>
    </row>
    <row r="4661" spans="1:6" outlineLevel="1" x14ac:dyDescent="0.2">
      <c r="A4661" s="41" t="s">
        <v>1028</v>
      </c>
      <c r="B4661" s="428"/>
      <c r="C4661" s="428"/>
      <c r="D4661" s="428"/>
      <c r="E4661" s="428"/>
      <c r="F4661" s="428"/>
    </row>
    <row r="4662" spans="1:6" outlineLevel="1" x14ac:dyDescent="0.2">
      <c r="A4662" s="10"/>
      <c r="B4662" s="427" t="s">
        <v>1027</v>
      </c>
      <c r="C4662" s="427"/>
      <c r="D4662" s="427"/>
      <c r="E4662" s="427"/>
      <c r="F4662" s="427"/>
    </row>
    <row r="4663" spans="1:6" ht="14.4" outlineLevel="1" x14ac:dyDescent="0.3">
      <c r="A4663" s="3"/>
      <c r="B4663" s="3"/>
      <c r="C4663" s="3"/>
      <c r="D4663" s="3"/>
      <c r="E4663" s="3"/>
      <c r="F4663" s="3"/>
    </row>
    <row r="4664" spans="1:6" ht="17.399999999999999" x14ac:dyDescent="0.3">
      <c r="A4664" s="438" t="s">
        <v>2753</v>
      </c>
      <c r="B4664" s="438"/>
      <c r="C4664" s="438"/>
      <c r="D4664" s="438"/>
      <c r="E4664" s="438"/>
      <c r="F4664" s="438"/>
    </row>
    <row r="4665" spans="1:6" x14ac:dyDescent="0.2">
      <c r="A4665" s="6"/>
      <c r="B4665" s="6"/>
      <c r="C4665" s="6"/>
      <c r="D4665" s="6"/>
      <c r="E4665" s="6"/>
      <c r="F4665" s="6"/>
    </row>
    <row r="4666" spans="1:6" ht="13.2" x14ac:dyDescent="0.25">
      <c r="A4666" s="439" t="s">
        <v>2754</v>
      </c>
      <c r="B4666" s="439"/>
      <c r="C4666" s="439"/>
      <c r="D4666" s="439"/>
      <c r="E4666" s="439"/>
      <c r="F4666" s="439"/>
    </row>
    <row r="4667" spans="1:6" x14ac:dyDescent="0.2">
      <c r="A4667" s="440" t="s">
        <v>903</v>
      </c>
      <c r="B4667" s="440"/>
      <c r="C4667" s="440"/>
      <c r="D4667" s="440"/>
      <c r="E4667" s="440"/>
      <c r="F4667" s="440"/>
    </row>
    <row r="4668" spans="1:6" x14ac:dyDescent="0.2">
      <c r="A4668" s="9"/>
      <c r="B4668" s="9"/>
      <c r="C4668" s="9"/>
      <c r="D4668" s="9"/>
      <c r="E4668" s="9"/>
      <c r="F4668" s="9"/>
    </row>
    <row r="4669" spans="1:6" ht="14.4" x14ac:dyDescent="0.3">
      <c r="A4669" s="10" t="s">
        <v>904</v>
      </c>
      <c r="B4669" s="10"/>
      <c r="C4669" s="11"/>
      <c r="D4669" s="12"/>
      <c r="E4669" s="12"/>
      <c r="F4669" s="3"/>
    </row>
    <row r="4670" spans="1:6" ht="14.4" x14ac:dyDescent="0.3">
      <c r="A4670" s="10"/>
      <c r="B4670" s="10"/>
      <c r="C4670" s="3"/>
      <c r="D4670" s="15"/>
      <c r="E4670" s="16"/>
      <c r="F4670" s="3"/>
    </row>
    <row r="4671" spans="1:6" ht="14.4" x14ac:dyDescent="0.3">
      <c r="A4671" s="18"/>
      <c r="B4671" s="3"/>
      <c r="C4671" s="3"/>
      <c r="D4671" s="3"/>
      <c r="E4671" s="3"/>
      <c r="F4671" s="3"/>
    </row>
    <row r="4672" spans="1:6" ht="11.25" customHeight="1" x14ac:dyDescent="0.2">
      <c r="A4672" s="441" t="s">
        <v>906</v>
      </c>
      <c r="B4672" s="441" t="s">
        <v>907</v>
      </c>
      <c r="C4672" s="441" t="s">
        <v>908</v>
      </c>
      <c r="D4672" s="441" t="s">
        <v>909</v>
      </c>
      <c r="E4672" s="441" t="s">
        <v>910</v>
      </c>
      <c r="F4672" s="441" t="s">
        <v>911</v>
      </c>
    </row>
    <row r="4673" spans="1:7" ht="11.25" customHeight="1" x14ac:dyDescent="0.2">
      <c r="A4673" s="442"/>
      <c r="B4673" s="442"/>
      <c r="C4673" s="442"/>
      <c r="D4673" s="442"/>
      <c r="E4673" s="442"/>
      <c r="F4673" s="442"/>
    </row>
    <row r="4674" spans="1:7" ht="11.4" x14ac:dyDescent="0.2">
      <c r="A4674" s="19">
        <v>1</v>
      </c>
      <c r="B4674" s="19">
        <v>2</v>
      </c>
      <c r="C4674" s="429">
        <v>3</v>
      </c>
      <c r="D4674" s="430"/>
      <c r="E4674" s="431"/>
      <c r="F4674" s="19">
        <v>4</v>
      </c>
    </row>
    <row r="4675" spans="1:7" ht="13.2" x14ac:dyDescent="0.2">
      <c r="A4675" s="432" t="s">
        <v>2755</v>
      </c>
      <c r="B4675" s="433"/>
      <c r="C4675" s="433"/>
      <c r="D4675" s="433"/>
      <c r="E4675" s="433"/>
      <c r="F4675" s="434"/>
    </row>
    <row r="4676" spans="1:7" ht="12" customHeight="1" x14ac:dyDescent="0.2">
      <c r="A4676" s="443" t="s">
        <v>2756</v>
      </c>
      <c r="B4676" s="444"/>
      <c r="C4676" s="444"/>
      <c r="D4676" s="444"/>
      <c r="E4676" s="444"/>
      <c r="F4676" s="445"/>
    </row>
    <row r="4677" spans="1:7" ht="33.75" customHeight="1" x14ac:dyDescent="0.2">
      <c r="A4677" s="21">
        <v>1</v>
      </c>
      <c r="B4677" s="22" t="s">
        <v>2757</v>
      </c>
      <c r="C4677" s="23" t="s">
        <v>2758</v>
      </c>
      <c r="D4677" s="31">
        <v>2</v>
      </c>
      <c r="E4677" s="25">
        <v>878.25</v>
      </c>
      <c r="F4677" s="25">
        <v>54321.2</v>
      </c>
    </row>
    <row r="4678" spans="1:7" x14ac:dyDescent="0.2">
      <c r="A4678" s="26"/>
      <c r="B4678" s="27"/>
      <c r="C4678" s="28" t="s">
        <v>2759</v>
      </c>
      <c r="D4678" s="28"/>
      <c r="E4678" s="28"/>
      <c r="F4678" s="29">
        <v>59423.9</v>
      </c>
    </row>
    <row r="4679" spans="1:7" x14ac:dyDescent="0.2">
      <c r="A4679" s="26"/>
      <c r="B4679" s="27"/>
      <c r="C4679" s="28" t="s">
        <v>2760</v>
      </c>
      <c r="D4679" s="28"/>
      <c r="E4679" s="28"/>
      <c r="F4679" s="29">
        <v>30055.72</v>
      </c>
    </row>
    <row r="4680" spans="1:7" x14ac:dyDescent="0.2">
      <c r="A4680" s="26"/>
      <c r="B4680" s="27"/>
      <c r="C4680" s="28" t="s">
        <v>917</v>
      </c>
      <c r="D4680" s="28"/>
      <c r="E4680" s="28"/>
      <c r="F4680" s="29">
        <v>143800.82</v>
      </c>
      <c r="G4680" s="211">
        <f>F4680/$D$4677*1.2*1.0224*1.0192</f>
        <v>89906.867981199364</v>
      </c>
    </row>
    <row r="4681" spans="1:7" ht="22.5" customHeight="1" x14ac:dyDescent="0.2">
      <c r="A4681" s="21">
        <v>2</v>
      </c>
      <c r="B4681" s="22" t="s">
        <v>2761</v>
      </c>
      <c r="C4681" s="23" t="s">
        <v>2762</v>
      </c>
      <c r="D4681" s="31">
        <v>1</v>
      </c>
      <c r="E4681" s="25">
        <v>163.43</v>
      </c>
      <c r="F4681" s="25">
        <v>3549.72</v>
      </c>
      <c r="G4681" s="211"/>
    </row>
    <row r="4682" spans="1:7" x14ac:dyDescent="0.2">
      <c r="A4682" s="26"/>
      <c r="B4682" s="27"/>
      <c r="C4682" s="28" t="s">
        <v>2763</v>
      </c>
      <c r="D4682" s="28"/>
      <c r="E4682" s="28"/>
      <c r="F4682" s="29">
        <v>2271.42</v>
      </c>
      <c r="G4682" s="211"/>
    </row>
    <row r="4683" spans="1:7" x14ac:dyDescent="0.2">
      <c r="A4683" s="26"/>
      <c r="B4683" s="27"/>
      <c r="C4683" s="28" t="s">
        <v>2764</v>
      </c>
      <c r="D4683" s="28"/>
      <c r="E4683" s="28"/>
      <c r="F4683" s="29">
        <v>1160.95</v>
      </c>
      <c r="G4683" s="211"/>
    </row>
    <row r="4684" spans="1:7" x14ac:dyDescent="0.2">
      <c r="A4684" s="26"/>
      <c r="B4684" s="27"/>
      <c r="C4684" s="28" t="s">
        <v>917</v>
      </c>
      <c r="D4684" s="28"/>
      <c r="E4684" s="28"/>
      <c r="F4684" s="29">
        <v>6982.09</v>
      </c>
      <c r="G4684" s="211">
        <f>F4684/$D$4677*1.2*1.0224*1.0192</f>
        <v>4365.3286807603199</v>
      </c>
    </row>
    <row r="4685" spans="1:7" ht="33.75" customHeight="1" x14ac:dyDescent="0.2">
      <c r="A4685" s="21">
        <v>3</v>
      </c>
      <c r="B4685" s="22" t="s">
        <v>2765</v>
      </c>
      <c r="C4685" s="23" t="s">
        <v>2766</v>
      </c>
      <c r="D4685" s="31">
        <v>5</v>
      </c>
      <c r="E4685" s="25">
        <v>7.28</v>
      </c>
      <c r="F4685" s="25">
        <v>1446.95</v>
      </c>
      <c r="G4685" s="211"/>
    </row>
    <row r="4686" spans="1:7" x14ac:dyDescent="0.2">
      <c r="A4686" s="26"/>
      <c r="B4686" s="27"/>
      <c r="C4686" s="28" t="s">
        <v>2767</v>
      </c>
      <c r="D4686" s="28"/>
      <c r="E4686" s="28"/>
      <c r="F4686" s="29">
        <v>1259.73</v>
      </c>
      <c r="G4686" s="211"/>
    </row>
    <row r="4687" spans="1:7" x14ac:dyDescent="0.2">
      <c r="A4687" s="26"/>
      <c r="B4687" s="27"/>
      <c r="C4687" s="28" t="s">
        <v>2768</v>
      </c>
      <c r="D4687" s="28"/>
      <c r="E4687" s="28"/>
      <c r="F4687" s="29">
        <v>643.86</v>
      </c>
      <c r="G4687" s="211"/>
    </row>
    <row r="4688" spans="1:7" x14ac:dyDescent="0.2">
      <c r="A4688" s="26"/>
      <c r="B4688" s="27"/>
      <c r="C4688" s="28" t="s">
        <v>917</v>
      </c>
      <c r="D4688" s="28"/>
      <c r="E4688" s="28"/>
      <c r="F4688" s="29">
        <v>3350.54</v>
      </c>
      <c r="G4688" s="211">
        <f>F4688/$D$4677*1.2*1.0224*1.0192</f>
        <v>2094.8180785459199</v>
      </c>
    </row>
    <row r="4689" spans="1:8" ht="33.75" customHeight="1" x14ac:dyDescent="0.2">
      <c r="A4689" s="21">
        <v>4</v>
      </c>
      <c r="B4689" s="22" t="s">
        <v>2765</v>
      </c>
      <c r="C4689" s="23" t="s">
        <v>2769</v>
      </c>
      <c r="D4689" s="31">
        <v>1</v>
      </c>
      <c r="E4689" s="25">
        <v>7.28</v>
      </c>
      <c r="F4689" s="25">
        <v>289.39</v>
      </c>
      <c r="G4689" s="211"/>
      <c r="H4689" s="175">
        <f>G4680+G4684+G4688+G4692+G4696</f>
        <v>97635.557151175686</v>
      </c>
    </row>
    <row r="4690" spans="1:8" x14ac:dyDescent="0.2">
      <c r="A4690" s="26"/>
      <c r="B4690" s="27"/>
      <c r="C4690" s="28" t="s">
        <v>2770</v>
      </c>
      <c r="D4690" s="28"/>
      <c r="E4690" s="28"/>
      <c r="F4690" s="29">
        <v>251.95</v>
      </c>
      <c r="G4690" s="211"/>
    </row>
    <row r="4691" spans="1:8" x14ac:dyDescent="0.2">
      <c r="A4691" s="26"/>
      <c r="B4691" s="27"/>
      <c r="C4691" s="28" t="s">
        <v>2771</v>
      </c>
      <c r="D4691" s="28"/>
      <c r="E4691" s="28"/>
      <c r="F4691" s="29">
        <v>128.77000000000001</v>
      </c>
      <c r="G4691" s="211"/>
    </row>
    <row r="4692" spans="1:8" x14ac:dyDescent="0.2">
      <c r="A4692" s="26"/>
      <c r="B4692" s="27"/>
      <c r="C4692" s="28" t="s">
        <v>917</v>
      </c>
      <c r="D4692" s="28"/>
      <c r="E4692" s="28"/>
      <c r="F4692" s="29">
        <v>670.11</v>
      </c>
      <c r="G4692" s="211">
        <f>F4692/$D$4677*1.2*1.0224*1.0192</f>
        <v>418.96486614527998</v>
      </c>
    </row>
    <row r="4693" spans="1:8" ht="33.75" customHeight="1" x14ac:dyDescent="0.2">
      <c r="A4693" s="21">
        <v>5</v>
      </c>
      <c r="B4693" s="22" t="s">
        <v>2772</v>
      </c>
      <c r="C4693" s="23" t="s">
        <v>2773</v>
      </c>
      <c r="D4693" s="31">
        <v>1</v>
      </c>
      <c r="E4693" s="25">
        <v>49.48</v>
      </c>
      <c r="F4693" s="25">
        <v>815.06</v>
      </c>
      <c r="G4693" s="211"/>
    </row>
    <row r="4694" spans="1:8" x14ac:dyDescent="0.2">
      <c r="A4694" s="26"/>
      <c r="B4694" s="27"/>
      <c r="C4694" s="28" t="s">
        <v>2774</v>
      </c>
      <c r="D4694" s="28"/>
      <c r="E4694" s="28"/>
      <c r="F4694" s="29">
        <v>359.86</v>
      </c>
      <c r="G4694" s="211"/>
    </row>
    <row r="4695" spans="1:8" x14ac:dyDescent="0.2">
      <c r="A4695" s="26"/>
      <c r="B4695" s="27"/>
      <c r="C4695" s="28" t="s">
        <v>2775</v>
      </c>
      <c r="D4695" s="28"/>
      <c r="E4695" s="28"/>
      <c r="F4695" s="29">
        <v>183.93</v>
      </c>
      <c r="G4695" s="211"/>
    </row>
    <row r="4696" spans="1:8" x14ac:dyDescent="0.2">
      <c r="A4696" s="26"/>
      <c r="B4696" s="27"/>
      <c r="C4696" s="28" t="s">
        <v>917</v>
      </c>
      <c r="D4696" s="28"/>
      <c r="E4696" s="28"/>
      <c r="F4696" s="29">
        <v>1358.85</v>
      </c>
      <c r="G4696" s="211">
        <f>F4696/$D$4677*1.2*1.0224*1.0192</f>
        <v>849.57754452480003</v>
      </c>
    </row>
    <row r="4697" spans="1:8" ht="168.75" customHeight="1" x14ac:dyDescent="0.2">
      <c r="A4697" s="21">
        <v>6</v>
      </c>
      <c r="B4697" s="22" t="s">
        <v>2776</v>
      </c>
      <c r="C4697" s="23" t="s">
        <v>2777</v>
      </c>
      <c r="D4697" s="31">
        <v>2</v>
      </c>
      <c r="E4697" s="25">
        <v>119128.33</v>
      </c>
      <c r="F4697" s="25">
        <v>1417627.13</v>
      </c>
      <c r="G4697" s="211">
        <f>F4697/D4697*1.2*1.0224*1.0192</f>
        <v>886326.06701044226</v>
      </c>
    </row>
    <row r="4698" spans="1:8" ht="12" customHeight="1" x14ac:dyDescent="0.2">
      <c r="A4698" s="443" t="s">
        <v>2778</v>
      </c>
      <c r="B4698" s="444"/>
      <c r="C4698" s="444"/>
      <c r="D4698" s="444"/>
      <c r="E4698" s="444"/>
      <c r="F4698" s="445"/>
    </row>
    <row r="4699" spans="1:8" ht="33.75" customHeight="1" x14ac:dyDescent="0.2">
      <c r="A4699" s="21">
        <v>7</v>
      </c>
      <c r="B4699" s="22" t="s">
        <v>2779</v>
      </c>
      <c r="C4699" s="23" t="s">
        <v>2780</v>
      </c>
      <c r="D4699" s="31">
        <v>1</v>
      </c>
      <c r="E4699" s="25">
        <v>1501.78</v>
      </c>
      <c r="F4699" s="25">
        <v>44590.57</v>
      </c>
    </row>
    <row r="4700" spans="1:8" x14ac:dyDescent="0.2">
      <c r="A4700" s="26"/>
      <c r="B4700" s="27"/>
      <c r="C4700" s="28" t="s">
        <v>2781</v>
      </c>
      <c r="D4700" s="28"/>
      <c r="E4700" s="28"/>
      <c r="F4700" s="29">
        <v>46614.9</v>
      </c>
    </row>
    <row r="4701" spans="1:8" x14ac:dyDescent="0.2">
      <c r="A4701" s="26"/>
      <c r="B4701" s="27"/>
      <c r="C4701" s="28" t="s">
        <v>2782</v>
      </c>
      <c r="D4701" s="28"/>
      <c r="E4701" s="28"/>
      <c r="F4701" s="29">
        <v>23577.119999999999</v>
      </c>
    </row>
    <row r="4702" spans="1:8" x14ac:dyDescent="0.2">
      <c r="A4702" s="26"/>
      <c r="B4702" s="27"/>
      <c r="C4702" s="28" t="s">
        <v>917</v>
      </c>
      <c r="D4702" s="28"/>
      <c r="E4702" s="28"/>
      <c r="F4702" s="29">
        <v>114782.59</v>
      </c>
    </row>
    <row r="4703" spans="1:8" ht="11.4" x14ac:dyDescent="0.2">
      <c r="A4703" s="443" t="s">
        <v>2783</v>
      </c>
      <c r="B4703" s="444"/>
      <c r="C4703" s="444"/>
      <c r="D4703" s="444"/>
      <c r="E4703" s="444"/>
      <c r="F4703" s="445"/>
    </row>
    <row r="4704" spans="1:8" ht="56.25" customHeight="1" x14ac:dyDescent="0.2">
      <c r="A4704" s="21">
        <v>8</v>
      </c>
      <c r="B4704" s="22" t="s">
        <v>2784</v>
      </c>
      <c r="C4704" s="23" t="s">
        <v>2785</v>
      </c>
      <c r="D4704" s="31">
        <v>1</v>
      </c>
      <c r="E4704" s="25">
        <v>82.53</v>
      </c>
      <c r="F4704" s="25">
        <v>3002.97</v>
      </c>
    </row>
    <row r="4705" spans="1:7" x14ac:dyDescent="0.2">
      <c r="A4705" s="26"/>
      <c r="B4705" s="27"/>
      <c r="C4705" s="28" t="s">
        <v>2786</v>
      </c>
      <c r="D4705" s="28"/>
      <c r="E4705" s="28"/>
      <c r="F4705" s="29">
        <v>2536.5500000000002</v>
      </c>
    </row>
    <row r="4706" spans="1:7" x14ac:dyDescent="0.2">
      <c r="A4706" s="26"/>
      <c r="B4706" s="27"/>
      <c r="C4706" s="28" t="s">
        <v>2787</v>
      </c>
      <c r="D4706" s="28"/>
      <c r="E4706" s="28"/>
      <c r="F4706" s="29">
        <v>1296.46</v>
      </c>
    </row>
    <row r="4707" spans="1:7" x14ac:dyDescent="0.2">
      <c r="A4707" s="26"/>
      <c r="B4707" s="27"/>
      <c r="C4707" s="28" t="s">
        <v>917</v>
      </c>
      <c r="D4707" s="28"/>
      <c r="E4707" s="28"/>
      <c r="F4707" s="29">
        <v>6835.98</v>
      </c>
    </row>
    <row r="4708" spans="1:7" ht="33.75" customHeight="1" x14ac:dyDescent="0.2">
      <c r="A4708" s="21">
        <v>9</v>
      </c>
      <c r="B4708" s="22" t="s">
        <v>2772</v>
      </c>
      <c r="C4708" s="23" t="s">
        <v>2788</v>
      </c>
      <c r="D4708" s="31">
        <v>1</v>
      </c>
      <c r="E4708" s="25">
        <v>49.48</v>
      </c>
      <c r="F4708" s="25">
        <v>815.06</v>
      </c>
    </row>
    <row r="4709" spans="1:7" x14ac:dyDescent="0.2">
      <c r="A4709" s="26"/>
      <c r="B4709" s="27"/>
      <c r="C4709" s="28" t="s">
        <v>2774</v>
      </c>
      <c r="D4709" s="28"/>
      <c r="E4709" s="28"/>
      <c r="F4709" s="29">
        <v>359.86</v>
      </c>
    </row>
    <row r="4710" spans="1:7" x14ac:dyDescent="0.2">
      <c r="A4710" s="26"/>
      <c r="B4710" s="27"/>
      <c r="C4710" s="28" t="s">
        <v>2775</v>
      </c>
      <c r="D4710" s="28"/>
      <c r="E4710" s="28"/>
      <c r="F4710" s="29">
        <v>183.93</v>
      </c>
    </row>
    <row r="4711" spans="1:7" x14ac:dyDescent="0.2">
      <c r="A4711" s="26"/>
      <c r="B4711" s="27"/>
      <c r="C4711" s="28" t="s">
        <v>917</v>
      </c>
      <c r="D4711" s="28"/>
      <c r="E4711" s="28"/>
      <c r="F4711" s="29">
        <v>1358.85</v>
      </c>
    </row>
    <row r="4712" spans="1:7" ht="33.75" customHeight="1" x14ac:dyDescent="0.2">
      <c r="A4712" s="21">
        <v>10</v>
      </c>
      <c r="B4712" s="22" t="s">
        <v>2789</v>
      </c>
      <c r="C4712" s="23" t="s">
        <v>2790</v>
      </c>
      <c r="D4712" s="31">
        <v>1</v>
      </c>
      <c r="E4712" s="25">
        <v>238.73</v>
      </c>
      <c r="F4712" s="25">
        <v>8153.77</v>
      </c>
    </row>
    <row r="4713" spans="1:7" x14ac:dyDescent="0.2">
      <c r="A4713" s="26"/>
      <c r="B4713" s="27"/>
      <c r="C4713" s="28" t="s">
        <v>2791</v>
      </c>
      <c r="D4713" s="28"/>
      <c r="E4713" s="28"/>
      <c r="F4713" s="29">
        <v>9201.65</v>
      </c>
    </row>
    <row r="4714" spans="1:7" x14ac:dyDescent="0.2">
      <c r="A4714" s="26"/>
      <c r="B4714" s="27"/>
      <c r="C4714" s="28" t="s">
        <v>2792</v>
      </c>
      <c r="D4714" s="28"/>
      <c r="E4714" s="28"/>
      <c r="F4714" s="29">
        <v>4654.0600000000004</v>
      </c>
    </row>
    <row r="4715" spans="1:7" x14ac:dyDescent="0.2">
      <c r="A4715" s="26"/>
      <c r="B4715" s="27"/>
      <c r="C4715" s="28" t="s">
        <v>917</v>
      </c>
      <c r="D4715" s="28"/>
      <c r="E4715" s="28"/>
      <c r="F4715" s="29">
        <v>22009.48</v>
      </c>
    </row>
    <row r="4716" spans="1:7" ht="11.4" x14ac:dyDescent="0.2">
      <c r="A4716" s="443" t="s">
        <v>2793</v>
      </c>
      <c r="B4716" s="444"/>
      <c r="C4716" s="444"/>
      <c r="D4716" s="444"/>
      <c r="E4716" s="444"/>
      <c r="F4716" s="445"/>
    </row>
    <row r="4717" spans="1:7" ht="22.5" customHeight="1" x14ac:dyDescent="0.2">
      <c r="A4717" s="21">
        <v>11</v>
      </c>
      <c r="B4717" s="22" t="s">
        <v>2761</v>
      </c>
      <c r="C4717" s="23" t="s">
        <v>2794</v>
      </c>
      <c r="D4717" s="31">
        <v>1</v>
      </c>
      <c r="E4717" s="25">
        <v>163.43</v>
      </c>
      <c r="F4717" s="25">
        <v>3549.72</v>
      </c>
    </row>
    <row r="4718" spans="1:7" x14ac:dyDescent="0.2">
      <c r="A4718" s="26"/>
      <c r="B4718" s="27"/>
      <c r="C4718" s="28" t="s">
        <v>2763</v>
      </c>
      <c r="D4718" s="28"/>
      <c r="E4718" s="28"/>
      <c r="F4718" s="29">
        <v>2271.42</v>
      </c>
    </row>
    <row r="4719" spans="1:7" x14ac:dyDescent="0.2">
      <c r="A4719" s="26"/>
      <c r="B4719" s="27"/>
      <c r="C4719" s="28" t="s">
        <v>2764</v>
      </c>
      <c r="D4719" s="28"/>
      <c r="E4719" s="28"/>
      <c r="F4719" s="29">
        <v>1160.95</v>
      </c>
    </row>
    <row r="4720" spans="1:7" x14ac:dyDescent="0.2">
      <c r="A4720" s="26"/>
      <c r="B4720" s="27"/>
      <c r="C4720" s="28" t="s">
        <v>917</v>
      </c>
      <c r="D4720" s="28"/>
      <c r="E4720" s="28"/>
      <c r="F4720" s="29">
        <v>6982.09</v>
      </c>
      <c r="G4720" s="194">
        <f>F4720/D4717*1.2*1.0224*1.0192</f>
        <v>8730.6573615206398</v>
      </c>
    </row>
    <row r="4721" spans="1:7" ht="33.75" customHeight="1" x14ac:dyDescent="0.2">
      <c r="A4721" s="21">
        <v>12</v>
      </c>
      <c r="B4721" s="22" t="s">
        <v>2765</v>
      </c>
      <c r="C4721" s="23" t="s">
        <v>2795</v>
      </c>
      <c r="D4721" s="31">
        <v>6</v>
      </c>
      <c r="E4721" s="25">
        <v>7.28</v>
      </c>
      <c r="F4721" s="25">
        <v>1736.34</v>
      </c>
    </row>
    <row r="4722" spans="1:7" x14ac:dyDescent="0.2">
      <c r="A4722" s="26"/>
      <c r="B4722" s="27"/>
      <c r="C4722" s="28" t="s">
        <v>2796</v>
      </c>
      <c r="D4722" s="28"/>
      <c r="E4722" s="28"/>
      <c r="F4722" s="29">
        <v>1511.68</v>
      </c>
    </row>
    <row r="4723" spans="1:7" x14ac:dyDescent="0.2">
      <c r="A4723" s="26"/>
      <c r="B4723" s="27"/>
      <c r="C4723" s="28" t="s">
        <v>2797</v>
      </c>
      <c r="D4723" s="28"/>
      <c r="E4723" s="28"/>
      <c r="F4723" s="29">
        <v>772.63</v>
      </c>
    </row>
    <row r="4724" spans="1:7" x14ac:dyDescent="0.2">
      <c r="A4724" s="26"/>
      <c r="B4724" s="27"/>
      <c r="C4724" s="28" t="s">
        <v>917</v>
      </c>
      <c r="D4724" s="28"/>
      <c r="E4724" s="28"/>
      <c r="F4724" s="29">
        <v>4020.65</v>
      </c>
      <c r="G4724" s="194">
        <f>F4724/D4721*1.2*1.0224*1.0192</f>
        <v>837.92764823040011</v>
      </c>
    </row>
    <row r="4725" spans="1:7" ht="33.75" customHeight="1" x14ac:dyDescent="0.2">
      <c r="A4725" s="21">
        <v>13</v>
      </c>
      <c r="B4725" s="22" t="s">
        <v>2765</v>
      </c>
      <c r="C4725" s="23" t="s">
        <v>2769</v>
      </c>
      <c r="D4725" s="31">
        <v>1</v>
      </c>
      <c r="E4725" s="25">
        <v>7.28</v>
      </c>
      <c r="F4725" s="25">
        <v>289.39</v>
      </c>
    </row>
    <row r="4726" spans="1:7" x14ac:dyDescent="0.2">
      <c r="A4726" s="26"/>
      <c r="B4726" s="27"/>
      <c r="C4726" s="28" t="s">
        <v>2770</v>
      </c>
      <c r="D4726" s="28"/>
      <c r="E4726" s="28"/>
      <c r="F4726" s="29">
        <v>251.95</v>
      </c>
    </row>
    <row r="4727" spans="1:7" x14ac:dyDescent="0.2">
      <c r="A4727" s="26"/>
      <c r="B4727" s="27"/>
      <c r="C4727" s="28" t="s">
        <v>2771</v>
      </c>
      <c r="D4727" s="28"/>
      <c r="E4727" s="28"/>
      <c r="F4727" s="29">
        <v>128.77000000000001</v>
      </c>
    </row>
    <row r="4728" spans="1:7" x14ac:dyDescent="0.2">
      <c r="A4728" s="26"/>
      <c r="B4728" s="27"/>
      <c r="C4728" s="28" t="s">
        <v>917</v>
      </c>
      <c r="D4728" s="28"/>
      <c r="E4728" s="28"/>
      <c r="F4728" s="29">
        <v>670.11</v>
      </c>
      <c r="G4728" s="194">
        <f>F4728/D4725*1.2*1.0224*1.0192</f>
        <v>837.92973229055997</v>
      </c>
    </row>
    <row r="4729" spans="1:7" ht="33.75" customHeight="1" x14ac:dyDescent="0.2">
      <c r="A4729" s="21">
        <v>14</v>
      </c>
      <c r="B4729" s="22" t="s">
        <v>2772</v>
      </c>
      <c r="C4729" s="23" t="s">
        <v>2773</v>
      </c>
      <c r="D4729" s="31">
        <v>1</v>
      </c>
      <c r="E4729" s="25">
        <v>49.48</v>
      </c>
      <c r="F4729" s="25">
        <v>815.06</v>
      </c>
    </row>
    <row r="4730" spans="1:7" x14ac:dyDescent="0.2">
      <c r="A4730" s="26"/>
      <c r="B4730" s="27"/>
      <c r="C4730" s="28" t="s">
        <v>2774</v>
      </c>
      <c r="D4730" s="28"/>
      <c r="E4730" s="28"/>
      <c r="F4730" s="29">
        <v>359.86</v>
      </c>
    </row>
    <row r="4731" spans="1:7" x14ac:dyDescent="0.2">
      <c r="A4731" s="26"/>
      <c r="B4731" s="27"/>
      <c r="C4731" s="28" t="s">
        <v>2775</v>
      </c>
      <c r="D4731" s="28"/>
      <c r="E4731" s="28"/>
      <c r="F4731" s="29">
        <v>183.93</v>
      </c>
    </row>
    <row r="4732" spans="1:7" x14ac:dyDescent="0.2">
      <c r="A4732" s="26"/>
      <c r="B4732" s="27"/>
      <c r="C4732" s="28" t="s">
        <v>917</v>
      </c>
      <c r="D4732" s="28"/>
      <c r="E4732" s="28"/>
      <c r="F4732" s="29">
        <v>1358.85</v>
      </c>
      <c r="G4732" s="194">
        <f>F4732/D4729*1.2*1.0224*1.0192</f>
        <v>1699.1550890496001</v>
      </c>
    </row>
    <row r="4733" spans="1:7" ht="157.5" customHeight="1" x14ac:dyDescent="0.2">
      <c r="A4733" s="21">
        <v>15</v>
      </c>
      <c r="B4733" s="22" t="s">
        <v>2798</v>
      </c>
      <c r="C4733" s="23" t="s">
        <v>2799</v>
      </c>
      <c r="D4733" s="31">
        <v>1</v>
      </c>
      <c r="E4733" s="25">
        <v>317266.07</v>
      </c>
      <c r="F4733" s="25">
        <v>1887733.12</v>
      </c>
      <c r="G4733" s="194">
        <f>F4733/D4733*1.2*1.0224*1.0192</f>
        <v>2360489.6328626997</v>
      </c>
    </row>
    <row r="4734" spans="1:7" ht="12" customHeight="1" x14ac:dyDescent="0.2">
      <c r="A4734" s="443" t="s">
        <v>2800</v>
      </c>
      <c r="B4734" s="444"/>
      <c r="C4734" s="444"/>
      <c r="D4734" s="444"/>
      <c r="E4734" s="444"/>
      <c r="F4734" s="445"/>
    </row>
    <row r="4735" spans="1:7" ht="33.75" customHeight="1" x14ac:dyDescent="0.2">
      <c r="A4735" s="21">
        <v>16</v>
      </c>
      <c r="B4735" s="22" t="s">
        <v>2757</v>
      </c>
      <c r="C4735" s="23" t="s">
        <v>2801</v>
      </c>
      <c r="D4735" s="31">
        <v>1</v>
      </c>
      <c r="E4735" s="25">
        <v>878.25</v>
      </c>
      <c r="F4735" s="25">
        <v>27160.6</v>
      </c>
    </row>
    <row r="4736" spans="1:7" x14ac:dyDescent="0.2">
      <c r="A4736" s="26"/>
      <c r="B4736" s="27"/>
      <c r="C4736" s="28" t="s">
        <v>2802</v>
      </c>
      <c r="D4736" s="28"/>
      <c r="E4736" s="28"/>
      <c r="F4736" s="29">
        <v>29711.95</v>
      </c>
    </row>
    <row r="4737" spans="1:6" x14ac:dyDescent="0.2">
      <c r="A4737" s="26"/>
      <c r="B4737" s="27"/>
      <c r="C4737" s="28" t="s">
        <v>2803</v>
      </c>
      <c r="D4737" s="28"/>
      <c r="E4737" s="28"/>
      <c r="F4737" s="29">
        <v>15027.86</v>
      </c>
    </row>
    <row r="4738" spans="1:6" x14ac:dyDescent="0.2">
      <c r="A4738" s="26"/>
      <c r="B4738" s="27"/>
      <c r="C4738" s="28" t="s">
        <v>917</v>
      </c>
      <c r="D4738" s="28"/>
      <c r="E4738" s="28"/>
      <c r="F4738" s="29">
        <v>71900.41</v>
      </c>
    </row>
    <row r="4739" spans="1:6" ht="22.5" customHeight="1" x14ac:dyDescent="0.2">
      <c r="A4739" s="21">
        <v>17</v>
      </c>
      <c r="B4739" s="22" t="s">
        <v>2761</v>
      </c>
      <c r="C4739" s="23" t="s">
        <v>2762</v>
      </c>
      <c r="D4739" s="31">
        <v>1</v>
      </c>
      <c r="E4739" s="25">
        <v>163.43</v>
      </c>
      <c r="F4739" s="25">
        <v>3549.72</v>
      </c>
    </row>
    <row r="4740" spans="1:6" x14ac:dyDescent="0.2">
      <c r="A4740" s="26"/>
      <c r="B4740" s="27"/>
      <c r="C4740" s="28" t="s">
        <v>2763</v>
      </c>
      <c r="D4740" s="28"/>
      <c r="E4740" s="28"/>
      <c r="F4740" s="29">
        <v>2271.42</v>
      </c>
    </row>
    <row r="4741" spans="1:6" x14ac:dyDescent="0.2">
      <c r="A4741" s="26"/>
      <c r="B4741" s="27"/>
      <c r="C4741" s="28" t="s">
        <v>2764</v>
      </c>
      <c r="D4741" s="28"/>
      <c r="E4741" s="28"/>
      <c r="F4741" s="29">
        <v>1160.95</v>
      </c>
    </row>
    <row r="4742" spans="1:6" x14ac:dyDescent="0.2">
      <c r="A4742" s="26"/>
      <c r="B4742" s="27"/>
      <c r="C4742" s="28" t="s">
        <v>917</v>
      </c>
      <c r="D4742" s="28"/>
      <c r="E4742" s="28"/>
      <c r="F4742" s="29">
        <v>6982.09</v>
      </c>
    </row>
    <row r="4743" spans="1:6" ht="33.75" customHeight="1" x14ac:dyDescent="0.2">
      <c r="A4743" s="21">
        <v>18</v>
      </c>
      <c r="B4743" s="22" t="s">
        <v>2765</v>
      </c>
      <c r="C4743" s="23" t="s">
        <v>2795</v>
      </c>
      <c r="D4743" s="31">
        <v>4</v>
      </c>
      <c r="E4743" s="25">
        <v>7.28</v>
      </c>
      <c r="F4743" s="25">
        <v>1157.56</v>
      </c>
    </row>
    <row r="4744" spans="1:6" x14ac:dyDescent="0.2">
      <c r="A4744" s="26"/>
      <c r="B4744" s="27"/>
      <c r="C4744" s="28" t="s">
        <v>2804</v>
      </c>
      <c r="D4744" s="28"/>
      <c r="E4744" s="28"/>
      <c r="F4744" s="29">
        <v>1007.78</v>
      </c>
    </row>
    <row r="4745" spans="1:6" x14ac:dyDescent="0.2">
      <c r="A4745" s="26"/>
      <c r="B4745" s="27"/>
      <c r="C4745" s="28" t="s">
        <v>2805</v>
      </c>
      <c r="D4745" s="28"/>
      <c r="E4745" s="28"/>
      <c r="F4745" s="29">
        <v>515.09</v>
      </c>
    </row>
    <row r="4746" spans="1:6" x14ac:dyDescent="0.2">
      <c r="A4746" s="26"/>
      <c r="B4746" s="27"/>
      <c r="C4746" s="28" t="s">
        <v>917</v>
      </c>
      <c r="D4746" s="28"/>
      <c r="E4746" s="28"/>
      <c r="F4746" s="29">
        <v>2680.43</v>
      </c>
    </row>
    <row r="4747" spans="1:6" ht="33.75" customHeight="1" x14ac:dyDescent="0.2">
      <c r="A4747" s="21">
        <v>19</v>
      </c>
      <c r="B4747" s="22" t="s">
        <v>2765</v>
      </c>
      <c r="C4747" s="23" t="s">
        <v>2769</v>
      </c>
      <c r="D4747" s="31">
        <v>1</v>
      </c>
      <c r="E4747" s="25">
        <v>7.28</v>
      </c>
      <c r="F4747" s="25">
        <v>289.39</v>
      </c>
    </row>
    <row r="4748" spans="1:6" x14ac:dyDescent="0.2">
      <c r="A4748" s="26"/>
      <c r="B4748" s="27"/>
      <c r="C4748" s="28" t="s">
        <v>2770</v>
      </c>
      <c r="D4748" s="28"/>
      <c r="E4748" s="28"/>
      <c r="F4748" s="29">
        <v>251.95</v>
      </c>
    </row>
    <row r="4749" spans="1:6" x14ac:dyDescent="0.2">
      <c r="A4749" s="26"/>
      <c r="B4749" s="27"/>
      <c r="C4749" s="28" t="s">
        <v>2771</v>
      </c>
      <c r="D4749" s="28"/>
      <c r="E4749" s="28"/>
      <c r="F4749" s="29">
        <v>128.77000000000001</v>
      </c>
    </row>
    <row r="4750" spans="1:6" x14ac:dyDescent="0.2">
      <c r="A4750" s="26"/>
      <c r="B4750" s="27"/>
      <c r="C4750" s="28" t="s">
        <v>917</v>
      </c>
      <c r="D4750" s="28"/>
      <c r="E4750" s="28"/>
      <c r="F4750" s="29">
        <v>670.11</v>
      </c>
    </row>
    <row r="4751" spans="1:6" ht="33.75" customHeight="1" x14ac:dyDescent="0.2">
      <c r="A4751" s="21">
        <v>20</v>
      </c>
      <c r="B4751" s="22" t="s">
        <v>2772</v>
      </c>
      <c r="C4751" s="23" t="s">
        <v>2773</v>
      </c>
      <c r="D4751" s="31">
        <v>1</v>
      </c>
      <c r="E4751" s="25">
        <v>49.48</v>
      </c>
      <c r="F4751" s="25">
        <v>815.06</v>
      </c>
    </row>
    <row r="4752" spans="1:6" x14ac:dyDescent="0.2">
      <c r="A4752" s="26"/>
      <c r="B4752" s="27"/>
      <c r="C4752" s="28" t="s">
        <v>2774</v>
      </c>
      <c r="D4752" s="28"/>
      <c r="E4752" s="28"/>
      <c r="F4752" s="29">
        <v>359.86</v>
      </c>
    </row>
    <row r="4753" spans="1:8" x14ac:dyDescent="0.2">
      <c r="A4753" s="26"/>
      <c r="B4753" s="27"/>
      <c r="C4753" s="28" t="s">
        <v>2775</v>
      </c>
      <c r="D4753" s="28"/>
      <c r="E4753" s="28"/>
      <c r="F4753" s="29">
        <v>183.93</v>
      </c>
    </row>
    <row r="4754" spans="1:8" x14ac:dyDescent="0.2">
      <c r="A4754" s="26"/>
      <c r="B4754" s="27"/>
      <c r="C4754" s="28" t="s">
        <v>917</v>
      </c>
      <c r="D4754" s="28"/>
      <c r="E4754" s="28"/>
      <c r="F4754" s="29">
        <v>1358.85</v>
      </c>
    </row>
    <row r="4755" spans="1:8" ht="112.5" customHeight="1" x14ac:dyDescent="0.2">
      <c r="A4755" s="21">
        <v>21</v>
      </c>
      <c r="B4755" s="22" t="s">
        <v>2806</v>
      </c>
      <c r="C4755" s="23" t="s">
        <v>2807</v>
      </c>
      <c r="D4755" s="31">
        <v>1</v>
      </c>
      <c r="E4755" s="25">
        <v>76598.2</v>
      </c>
      <c r="F4755" s="25">
        <v>455759.29</v>
      </c>
    </row>
    <row r="4756" spans="1:8" ht="12" customHeight="1" x14ac:dyDescent="0.2">
      <c r="A4756" s="443" t="s">
        <v>2808</v>
      </c>
      <c r="B4756" s="444"/>
      <c r="C4756" s="444"/>
      <c r="D4756" s="444"/>
      <c r="E4756" s="444"/>
      <c r="F4756" s="445"/>
    </row>
    <row r="4757" spans="1:8" ht="22.5" customHeight="1" x14ac:dyDescent="0.2">
      <c r="A4757" s="21">
        <v>22</v>
      </c>
      <c r="B4757" s="22" t="s">
        <v>2809</v>
      </c>
      <c r="C4757" s="23" t="s">
        <v>2810</v>
      </c>
      <c r="D4757" s="31">
        <v>2</v>
      </c>
      <c r="E4757" s="25">
        <v>137</v>
      </c>
      <c r="F4757" s="25">
        <v>10282.5</v>
      </c>
    </row>
    <row r="4758" spans="1:8" x14ac:dyDescent="0.2">
      <c r="A4758" s="26"/>
      <c r="B4758" s="27"/>
      <c r="C4758" s="28" t="s">
        <v>2811</v>
      </c>
      <c r="D4758" s="28"/>
      <c r="E4758" s="28"/>
      <c r="F4758" s="29">
        <v>11340.8</v>
      </c>
    </row>
    <row r="4759" spans="1:8" x14ac:dyDescent="0.2">
      <c r="A4759" s="26"/>
      <c r="B4759" s="27"/>
      <c r="C4759" s="28" t="s">
        <v>2812</v>
      </c>
      <c r="D4759" s="28"/>
      <c r="E4759" s="28"/>
      <c r="F4759" s="29">
        <v>5736.01</v>
      </c>
    </row>
    <row r="4760" spans="1:8" x14ac:dyDescent="0.2">
      <c r="A4760" s="26"/>
      <c r="B4760" s="27"/>
      <c r="C4760" s="28" t="s">
        <v>917</v>
      </c>
      <c r="D4760" s="28"/>
      <c r="E4760" s="28"/>
      <c r="F4760" s="29">
        <v>27359.31</v>
      </c>
      <c r="G4760" s="211">
        <f>F4760/$D$4757*1.2*1.0224*1.0192</f>
        <v>17105.534392826881</v>
      </c>
    </row>
    <row r="4761" spans="1:8" ht="33.75" customHeight="1" x14ac:dyDescent="0.2">
      <c r="A4761" s="21">
        <v>23</v>
      </c>
      <c r="B4761" s="22" t="s">
        <v>2813</v>
      </c>
      <c r="C4761" s="23" t="s">
        <v>2814</v>
      </c>
      <c r="D4761" s="30">
        <v>0.01</v>
      </c>
      <c r="E4761" s="25">
        <v>6941.09</v>
      </c>
      <c r="F4761" s="25">
        <v>1811.36</v>
      </c>
    </row>
    <row r="4762" spans="1:8" x14ac:dyDescent="0.2">
      <c r="A4762" s="26"/>
      <c r="B4762" s="27"/>
      <c r="C4762" s="28" t="s">
        <v>2815</v>
      </c>
      <c r="D4762" s="28"/>
      <c r="E4762" s="28"/>
      <c r="F4762" s="29">
        <v>1350.48</v>
      </c>
    </row>
    <row r="4763" spans="1:8" x14ac:dyDescent="0.2">
      <c r="A4763" s="26"/>
      <c r="B4763" s="27"/>
      <c r="C4763" s="28" t="s">
        <v>2816</v>
      </c>
      <c r="D4763" s="28"/>
      <c r="E4763" s="28"/>
      <c r="F4763" s="29">
        <v>761.79</v>
      </c>
    </row>
    <row r="4764" spans="1:8" x14ac:dyDescent="0.2">
      <c r="A4764" s="26"/>
      <c r="B4764" s="27"/>
      <c r="C4764" s="28" t="s">
        <v>917</v>
      </c>
      <c r="D4764" s="28"/>
      <c r="E4764" s="28"/>
      <c r="F4764" s="29">
        <v>3923.63</v>
      </c>
      <c r="G4764" s="211">
        <f>F4764/$D$4757*1.2*1.0224*1.0192</f>
        <v>2453.1242896742401</v>
      </c>
      <c r="H4764" s="173">
        <f>G4760+G4764+G4768</f>
        <v>23923.98736326144</v>
      </c>
    </row>
    <row r="4765" spans="1:8" ht="22.5" customHeight="1" x14ac:dyDescent="0.2">
      <c r="A4765" s="21">
        <v>24</v>
      </c>
      <c r="B4765" s="22" t="s">
        <v>2761</v>
      </c>
      <c r="C4765" s="23" t="s">
        <v>2817</v>
      </c>
      <c r="D4765" s="31">
        <v>1</v>
      </c>
      <c r="E4765" s="25">
        <v>163.43</v>
      </c>
      <c r="F4765" s="25">
        <v>3549.72</v>
      </c>
    </row>
    <row r="4766" spans="1:8" x14ac:dyDescent="0.2">
      <c r="A4766" s="26"/>
      <c r="B4766" s="27"/>
      <c r="C4766" s="28" t="s">
        <v>2763</v>
      </c>
      <c r="D4766" s="28"/>
      <c r="E4766" s="28"/>
      <c r="F4766" s="29">
        <v>2271.42</v>
      </c>
    </row>
    <row r="4767" spans="1:8" x14ac:dyDescent="0.2">
      <c r="A4767" s="26"/>
      <c r="B4767" s="27"/>
      <c r="C4767" s="28" t="s">
        <v>2764</v>
      </c>
      <c r="D4767" s="28"/>
      <c r="E4767" s="28"/>
      <c r="F4767" s="29">
        <v>1160.95</v>
      </c>
    </row>
    <row r="4768" spans="1:8" x14ac:dyDescent="0.2">
      <c r="A4768" s="26"/>
      <c r="B4768" s="27"/>
      <c r="C4768" s="28" t="s">
        <v>917</v>
      </c>
      <c r="D4768" s="28"/>
      <c r="E4768" s="28"/>
      <c r="F4768" s="29">
        <v>6982.09</v>
      </c>
      <c r="G4768" s="211">
        <f>F4768/$D$4757*1.2*1.0224*1.0192</f>
        <v>4365.3286807603199</v>
      </c>
    </row>
    <row r="4769" spans="1:7" ht="56.25" customHeight="1" x14ac:dyDescent="0.2">
      <c r="A4769" s="21">
        <v>25</v>
      </c>
      <c r="B4769" s="22" t="s">
        <v>2818</v>
      </c>
      <c r="C4769" s="23" t="s">
        <v>2819</v>
      </c>
      <c r="D4769" s="31">
        <v>2</v>
      </c>
      <c r="E4769" s="25">
        <v>44035.08</v>
      </c>
      <c r="F4769" s="25">
        <v>524017.45</v>
      </c>
      <c r="G4769" s="211">
        <f>F4769/D4769*1.2*1.0224*1.0192</f>
        <v>327625.16720693762</v>
      </c>
    </row>
    <row r="4770" spans="1:7" ht="12" customHeight="1" x14ac:dyDescent="0.2">
      <c r="A4770" s="443" t="s">
        <v>2820</v>
      </c>
      <c r="B4770" s="444"/>
      <c r="C4770" s="444"/>
      <c r="D4770" s="444"/>
      <c r="E4770" s="444"/>
      <c r="F4770" s="445"/>
    </row>
    <row r="4771" spans="1:7" ht="22.5" customHeight="1" x14ac:dyDescent="0.2">
      <c r="A4771" s="21">
        <v>26</v>
      </c>
      <c r="B4771" s="22" t="s">
        <v>2821</v>
      </c>
      <c r="C4771" s="23" t="s">
        <v>2822</v>
      </c>
      <c r="D4771" s="31">
        <v>1</v>
      </c>
      <c r="E4771" s="25">
        <v>277.58999999999997</v>
      </c>
      <c r="F4771" s="25">
        <v>9086.6200000000008</v>
      </c>
    </row>
    <row r="4772" spans="1:7" x14ac:dyDescent="0.2">
      <c r="A4772" s="26"/>
      <c r="B4772" s="27"/>
      <c r="C4772" s="28" t="s">
        <v>2823</v>
      </c>
      <c r="D4772" s="28"/>
      <c r="E4772" s="28"/>
      <c r="F4772" s="29">
        <v>9389.67</v>
      </c>
    </row>
    <row r="4773" spans="1:7" x14ac:dyDescent="0.2">
      <c r="A4773" s="26"/>
      <c r="B4773" s="27"/>
      <c r="C4773" s="28" t="s">
        <v>2824</v>
      </c>
      <c r="D4773" s="28"/>
      <c r="E4773" s="28"/>
      <c r="F4773" s="29">
        <v>4749.16</v>
      </c>
    </row>
    <row r="4774" spans="1:7" x14ac:dyDescent="0.2">
      <c r="A4774" s="26"/>
      <c r="B4774" s="27"/>
      <c r="C4774" s="28" t="s">
        <v>917</v>
      </c>
      <c r="D4774" s="28"/>
      <c r="E4774" s="28"/>
      <c r="F4774" s="29">
        <v>23225.45</v>
      </c>
    </row>
    <row r="4775" spans="1:7" ht="33.75" customHeight="1" x14ac:dyDescent="0.2">
      <c r="A4775" s="21">
        <v>27</v>
      </c>
      <c r="B4775" s="22" t="s">
        <v>2813</v>
      </c>
      <c r="C4775" s="23" t="s">
        <v>2814</v>
      </c>
      <c r="D4775" s="30">
        <v>0.01</v>
      </c>
      <c r="E4775" s="25">
        <v>7228.85</v>
      </c>
      <c r="F4775" s="25">
        <v>1894.62</v>
      </c>
    </row>
    <row r="4776" spans="1:7" x14ac:dyDescent="0.2">
      <c r="A4776" s="26"/>
      <c r="B4776" s="27"/>
      <c r="C4776" s="28" t="s">
        <v>2825</v>
      </c>
      <c r="D4776" s="28"/>
      <c r="E4776" s="28"/>
      <c r="F4776" s="29">
        <v>1418</v>
      </c>
    </row>
    <row r="4777" spans="1:7" x14ac:dyDescent="0.2">
      <c r="A4777" s="26"/>
      <c r="B4777" s="27"/>
      <c r="C4777" s="28" t="s">
        <v>2826</v>
      </c>
      <c r="D4777" s="28"/>
      <c r="E4777" s="28"/>
      <c r="F4777" s="29">
        <v>799.88</v>
      </c>
    </row>
    <row r="4778" spans="1:7" x14ac:dyDescent="0.2">
      <c r="A4778" s="26"/>
      <c r="B4778" s="27"/>
      <c r="C4778" s="28" t="s">
        <v>917</v>
      </c>
      <c r="D4778" s="28"/>
      <c r="E4778" s="28"/>
      <c r="F4778" s="29">
        <v>4112.5</v>
      </c>
    </row>
    <row r="4779" spans="1:7" ht="22.5" customHeight="1" x14ac:dyDescent="0.2">
      <c r="A4779" s="21">
        <v>28</v>
      </c>
      <c r="B4779" s="22" t="s">
        <v>2761</v>
      </c>
      <c r="C4779" s="23" t="s">
        <v>2817</v>
      </c>
      <c r="D4779" s="31">
        <v>1</v>
      </c>
      <c r="E4779" s="25">
        <v>163.43</v>
      </c>
      <c r="F4779" s="25">
        <v>3549.72</v>
      </c>
    </row>
    <row r="4780" spans="1:7" x14ac:dyDescent="0.2">
      <c r="A4780" s="26"/>
      <c r="B4780" s="27"/>
      <c r="C4780" s="28" t="s">
        <v>2763</v>
      </c>
      <c r="D4780" s="28"/>
      <c r="E4780" s="28"/>
      <c r="F4780" s="29">
        <v>2271.42</v>
      </c>
    </row>
    <row r="4781" spans="1:7" x14ac:dyDescent="0.2">
      <c r="A4781" s="26"/>
      <c r="B4781" s="27"/>
      <c r="C4781" s="28" t="s">
        <v>2764</v>
      </c>
      <c r="D4781" s="28"/>
      <c r="E4781" s="28"/>
      <c r="F4781" s="29">
        <v>1160.95</v>
      </c>
    </row>
    <row r="4782" spans="1:7" x14ac:dyDescent="0.2">
      <c r="A4782" s="26"/>
      <c r="B4782" s="27"/>
      <c r="C4782" s="28" t="s">
        <v>917</v>
      </c>
      <c r="D4782" s="28"/>
      <c r="E4782" s="28"/>
      <c r="F4782" s="29">
        <v>6982.09</v>
      </c>
    </row>
    <row r="4783" spans="1:7" ht="56.25" customHeight="1" x14ac:dyDescent="0.2">
      <c r="A4783" s="21">
        <v>29</v>
      </c>
      <c r="B4783" s="22" t="s">
        <v>2827</v>
      </c>
      <c r="C4783" s="23" t="s">
        <v>2828</v>
      </c>
      <c r="D4783" s="31">
        <v>1</v>
      </c>
      <c r="E4783" s="25">
        <v>79662.59</v>
      </c>
      <c r="F4783" s="25">
        <v>473992.41</v>
      </c>
      <c r="G4783" s="211">
        <f>F4783/D4783*1.2*1.0224*1.0192</f>
        <v>592697.21869403135</v>
      </c>
    </row>
    <row r="4784" spans="1:7" ht="12" customHeight="1" x14ac:dyDescent="0.2">
      <c r="A4784" s="443" t="s">
        <v>2829</v>
      </c>
      <c r="B4784" s="444"/>
      <c r="C4784" s="444"/>
      <c r="D4784" s="444"/>
      <c r="E4784" s="444"/>
      <c r="F4784" s="445"/>
    </row>
    <row r="4785" spans="1:7" ht="22.5" customHeight="1" x14ac:dyDescent="0.2">
      <c r="A4785" s="21">
        <v>30</v>
      </c>
      <c r="B4785" s="22" t="s">
        <v>2830</v>
      </c>
      <c r="C4785" s="23" t="s">
        <v>2831</v>
      </c>
      <c r="D4785" s="31">
        <v>1</v>
      </c>
      <c r="E4785" s="25">
        <v>171.4</v>
      </c>
      <c r="F4785" s="25">
        <v>6105.97</v>
      </c>
    </row>
    <row r="4786" spans="1:7" x14ac:dyDescent="0.2">
      <c r="A4786" s="26"/>
      <c r="B4786" s="27"/>
      <c r="C4786" s="28" t="s">
        <v>2832</v>
      </c>
      <c r="D4786" s="28"/>
      <c r="E4786" s="28"/>
      <c r="F4786" s="29">
        <v>6510.41</v>
      </c>
    </row>
    <row r="4787" spans="1:7" x14ac:dyDescent="0.2">
      <c r="A4787" s="26"/>
      <c r="B4787" s="27"/>
      <c r="C4787" s="28" t="s">
        <v>2833</v>
      </c>
      <c r="D4787" s="28"/>
      <c r="E4787" s="28"/>
      <c r="F4787" s="29">
        <v>3292.87</v>
      </c>
    </row>
    <row r="4788" spans="1:7" x14ac:dyDescent="0.2">
      <c r="A4788" s="26"/>
      <c r="B4788" s="27"/>
      <c r="C4788" s="28" t="s">
        <v>917</v>
      </c>
      <c r="D4788" s="28"/>
      <c r="E4788" s="28"/>
      <c r="F4788" s="29">
        <v>15909.25</v>
      </c>
    </row>
    <row r="4789" spans="1:7" ht="22.5" customHeight="1" x14ac:dyDescent="0.2">
      <c r="A4789" s="21">
        <v>31</v>
      </c>
      <c r="B4789" s="22" t="s">
        <v>2761</v>
      </c>
      <c r="C4789" s="23" t="s">
        <v>2817</v>
      </c>
      <c r="D4789" s="31">
        <v>1</v>
      </c>
      <c r="E4789" s="25">
        <v>163.43</v>
      </c>
      <c r="F4789" s="25">
        <v>3549.72</v>
      </c>
    </row>
    <row r="4790" spans="1:7" x14ac:dyDescent="0.2">
      <c r="A4790" s="26"/>
      <c r="B4790" s="27"/>
      <c r="C4790" s="28" t="s">
        <v>2763</v>
      </c>
      <c r="D4790" s="28"/>
      <c r="E4790" s="28"/>
      <c r="F4790" s="29">
        <v>2271.42</v>
      </c>
    </row>
    <row r="4791" spans="1:7" x14ac:dyDescent="0.2">
      <c r="A4791" s="26"/>
      <c r="B4791" s="27"/>
      <c r="C4791" s="28" t="s">
        <v>2764</v>
      </c>
      <c r="D4791" s="28"/>
      <c r="E4791" s="28"/>
      <c r="F4791" s="29">
        <v>1160.95</v>
      </c>
    </row>
    <row r="4792" spans="1:7" x14ac:dyDescent="0.2">
      <c r="A4792" s="26"/>
      <c r="B4792" s="27"/>
      <c r="C4792" s="28" t="s">
        <v>917</v>
      </c>
      <c r="D4792" s="28"/>
      <c r="E4792" s="28"/>
      <c r="F4792" s="29">
        <v>6982.09</v>
      </c>
    </row>
    <row r="4793" spans="1:7" ht="45" customHeight="1" x14ac:dyDescent="0.2">
      <c r="A4793" s="21">
        <v>32</v>
      </c>
      <c r="B4793" s="22" t="s">
        <v>2834</v>
      </c>
      <c r="C4793" s="23" t="s">
        <v>2835</v>
      </c>
      <c r="D4793" s="31">
        <v>1</v>
      </c>
      <c r="E4793" s="25">
        <v>36900.769999999997</v>
      </c>
      <c r="F4793" s="25">
        <v>219559.58</v>
      </c>
      <c r="G4793" s="211">
        <f>F4793/D4793*1.2*1.0224*1.0192</f>
        <v>274545.2240545997</v>
      </c>
    </row>
    <row r="4794" spans="1:7" ht="11.4" x14ac:dyDescent="0.2">
      <c r="A4794" s="443" t="s">
        <v>2836</v>
      </c>
      <c r="B4794" s="444"/>
      <c r="C4794" s="444"/>
      <c r="D4794" s="444"/>
      <c r="E4794" s="444"/>
      <c r="F4794" s="445"/>
    </row>
    <row r="4795" spans="1:7" ht="22.5" customHeight="1" x14ac:dyDescent="0.2">
      <c r="A4795" s="21">
        <v>33</v>
      </c>
      <c r="B4795" s="22" t="s">
        <v>2837</v>
      </c>
      <c r="C4795" s="23" t="s">
        <v>2838</v>
      </c>
      <c r="D4795" s="31">
        <v>2</v>
      </c>
      <c r="E4795" s="25">
        <v>98.48</v>
      </c>
      <c r="F4795" s="25">
        <v>7533.06</v>
      </c>
    </row>
    <row r="4796" spans="1:7" x14ac:dyDescent="0.2">
      <c r="A4796" s="26"/>
      <c r="B4796" s="27"/>
      <c r="C4796" s="28" t="s">
        <v>2839</v>
      </c>
      <c r="D4796" s="28"/>
      <c r="E4796" s="28"/>
      <c r="F4796" s="29">
        <v>8158.5</v>
      </c>
    </row>
    <row r="4797" spans="1:7" x14ac:dyDescent="0.2">
      <c r="A4797" s="26"/>
      <c r="B4797" s="27"/>
      <c r="C4797" s="28" t="s">
        <v>2840</v>
      </c>
      <c r="D4797" s="28"/>
      <c r="E4797" s="28"/>
      <c r="F4797" s="29">
        <v>4126.45</v>
      </c>
    </row>
    <row r="4798" spans="1:7" x14ac:dyDescent="0.2">
      <c r="A4798" s="26"/>
      <c r="B4798" s="27"/>
      <c r="C4798" s="28" t="s">
        <v>917</v>
      </c>
      <c r="D4798" s="28"/>
      <c r="E4798" s="28"/>
      <c r="F4798" s="29">
        <v>19818.009999999998</v>
      </c>
    </row>
    <row r="4799" spans="1:7" ht="22.5" customHeight="1" x14ac:dyDescent="0.2">
      <c r="A4799" s="21">
        <v>34</v>
      </c>
      <c r="B4799" s="22" t="s">
        <v>2841</v>
      </c>
      <c r="C4799" s="23" t="s">
        <v>2842</v>
      </c>
      <c r="D4799" s="24">
        <v>0.23200000000000001</v>
      </c>
      <c r="E4799" s="25">
        <v>76.260000000000005</v>
      </c>
      <c r="F4799" s="25">
        <v>770.98</v>
      </c>
    </row>
    <row r="4800" spans="1:7" x14ac:dyDescent="0.2">
      <c r="A4800" s="26"/>
      <c r="B4800" s="27"/>
      <c r="C4800" s="28" t="s">
        <v>2843</v>
      </c>
      <c r="D4800" s="28"/>
      <c r="E4800" s="28"/>
      <c r="F4800" s="29">
        <v>926.67</v>
      </c>
    </row>
    <row r="4801" spans="1:6" x14ac:dyDescent="0.2">
      <c r="A4801" s="26"/>
      <c r="B4801" s="27"/>
      <c r="C4801" s="28" t="s">
        <v>2844</v>
      </c>
      <c r="D4801" s="28"/>
      <c r="E4801" s="28"/>
      <c r="F4801" s="29">
        <v>468.69</v>
      </c>
    </row>
    <row r="4802" spans="1:6" x14ac:dyDescent="0.2">
      <c r="A4802" s="26"/>
      <c r="B4802" s="27"/>
      <c r="C4802" s="28" t="s">
        <v>917</v>
      </c>
      <c r="D4802" s="28"/>
      <c r="E4802" s="28"/>
      <c r="F4802" s="29">
        <v>2166.34</v>
      </c>
    </row>
    <row r="4803" spans="1:6" ht="56.25" customHeight="1" x14ac:dyDescent="0.2">
      <c r="A4803" s="21">
        <v>35</v>
      </c>
      <c r="B4803" s="22" t="s">
        <v>2845</v>
      </c>
      <c r="C4803" s="23" t="s">
        <v>2846</v>
      </c>
      <c r="D4803" s="31">
        <v>2</v>
      </c>
      <c r="E4803" s="25">
        <v>10081.879999999999</v>
      </c>
      <c r="F4803" s="25">
        <v>119974.37</v>
      </c>
    </row>
    <row r="4804" spans="1:6" ht="22.5" customHeight="1" x14ac:dyDescent="0.2">
      <c r="A4804" s="21">
        <v>36</v>
      </c>
      <c r="B4804" s="22" t="s">
        <v>2847</v>
      </c>
      <c r="C4804" s="23" t="s">
        <v>2848</v>
      </c>
      <c r="D4804" s="32">
        <v>0.4</v>
      </c>
      <c r="E4804" s="25">
        <v>83.24</v>
      </c>
      <c r="F4804" s="25">
        <v>1040.78</v>
      </c>
    </row>
    <row r="4805" spans="1:6" x14ac:dyDescent="0.2">
      <c r="A4805" s="26"/>
      <c r="B4805" s="27"/>
      <c r="C4805" s="28" t="s">
        <v>2849</v>
      </c>
      <c r="D4805" s="28"/>
      <c r="E4805" s="28"/>
      <c r="F4805" s="29">
        <v>1167.77</v>
      </c>
    </row>
    <row r="4806" spans="1:6" x14ac:dyDescent="0.2">
      <c r="A4806" s="26"/>
      <c r="B4806" s="27"/>
      <c r="C4806" s="28" t="s">
        <v>2850</v>
      </c>
      <c r="D4806" s="28"/>
      <c r="E4806" s="28"/>
      <c r="F4806" s="29">
        <v>590.64</v>
      </c>
    </row>
    <row r="4807" spans="1:6" x14ac:dyDescent="0.2">
      <c r="A4807" s="26"/>
      <c r="B4807" s="27"/>
      <c r="C4807" s="28" t="s">
        <v>917</v>
      </c>
      <c r="D4807" s="28"/>
      <c r="E4807" s="28"/>
      <c r="F4807" s="29">
        <v>2799.19</v>
      </c>
    </row>
    <row r="4808" spans="1:6" ht="22.5" customHeight="1" x14ac:dyDescent="0.2">
      <c r="A4808" s="21">
        <v>37</v>
      </c>
      <c r="B4808" s="22" t="s">
        <v>2851</v>
      </c>
      <c r="C4808" s="23" t="s">
        <v>2852</v>
      </c>
      <c r="D4808" s="31">
        <v>4</v>
      </c>
      <c r="E4808" s="25">
        <v>23.5</v>
      </c>
      <c r="F4808" s="25">
        <v>716.28</v>
      </c>
    </row>
    <row r="4809" spans="1:6" ht="22.5" customHeight="1" x14ac:dyDescent="0.2">
      <c r="A4809" s="21">
        <v>38</v>
      </c>
      <c r="B4809" s="22" t="s">
        <v>2761</v>
      </c>
      <c r="C4809" s="23" t="s">
        <v>2817</v>
      </c>
      <c r="D4809" s="31">
        <v>1</v>
      </c>
      <c r="E4809" s="25">
        <v>163.43</v>
      </c>
      <c r="F4809" s="25">
        <v>3549.72</v>
      </c>
    </row>
    <row r="4810" spans="1:6" x14ac:dyDescent="0.2">
      <c r="A4810" s="26"/>
      <c r="B4810" s="27"/>
      <c r="C4810" s="28" t="s">
        <v>2763</v>
      </c>
      <c r="D4810" s="28"/>
      <c r="E4810" s="28"/>
      <c r="F4810" s="29">
        <v>2271.42</v>
      </c>
    </row>
    <row r="4811" spans="1:6" x14ac:dyDescent="0.2">
      <c r="A4811" s="26"/>
      <c r="B4811" s="27"/>
      <c r="C4811" s="28" t="s">
        <v>2764</v>
      </c>
      <c r="D4811" s="28"/>
      <c r="E4811" s="28"/>
      <c r="F4811" s="29">
        <v>1160.95</v>
      </c>
    </row>
    <row r="4812" spans="1:6" x14ac:dyDescent="0.2">
      <c r="A4812" s="26"/>
      <c r="B4812" s="27"/>
      <c r="C4812" s="28" t="s">
        <v>917</v>
      </c>
      <c r="D4812" s="28"/>
      <c r="E4812" s="28"/>
      <c r="F4812" s="29">
        <v>6982.09</v>
      </c>
    </row>
    <row r="4813" spans="1:6" ht="45" customHeight="1" x14ac:dyDescent="0.2">
      <c r="A4813" s="21">
        <v>39</v>
      </c>
      <c r="B4813" s="22" t="s">
        <v>2853</v>
      </c>
      <c r="C4813" s="23" t="s">
        <v>2854</v>
      </c>
      <c r="D4813" s="31">
        <v>1</v>
      </c>
      <c r="E4813" s="25">
        <v>14162.03</v>
      </c>
      <c r="F4813" s="25">
        <v>84264.08</v>
      </c>
    </row>
    <row r="4814" spans="1:6" ht="33.75" customHeight="1" x14ac:dyDescent="0.2">
      <c r="A4814" s="21">
        <v>40</v>
      </c>
      <c r="B4814" s="22" t="s">
        <v>2765</v>
      </c>
      <c r="C4814" s="23" t="s">
        <v>2769</v>
      </c>
      <c r="D4814" s="31">
        <v>2</v>
      </c>
      <c r="E4814" s="25">
        <v>7.28</v>
      </c>
      <c r="F4814" s="25">
        <v>578.78</v>
      </c>
    </row>
    <row r="4815" spans="1:6" x14ac:dyDescent="0.2">
      <c r="A4815" s="26"/>
      <c r="B4815" s="27"/>
      <c r="C4815" s="28" t="s">
        <v>2855</v>
      </c>
      <c r="D4815" s="28"/>
      <c r="E4815" s="28"/>
      <c r="F4815" s="29">
        <v>503.89</v>
      </c>
    </row>
    <row r="4816" spans="1:6" x14ac:dyDescent="0.2">
      <c r="A4816" s="26"/>
      <c r="B4816" s="27"/>
      <c r="C4816" s="28" t="s">
        <v>2856</v>
      </c>
      <c r="D4816" s="28"/>
      <c r="E4816" s="28"/>
      <c r="F4816" s="29">
        <v>257.54000000000002</v>
      </c>
    </row>
    <row r="4817" spans="1:6" x14ac:dyDescent="0.2">
      <c r="A4817" s="26"/>
      <c r="B4817" s="27"/>
      <c r="C4817" s="28" t="s">
        <v>917</v>
      </c>
      <c r="D4817" s="28"/>
      <c r="E4817" s="28"/>
      <c r="F4817" s="29">
        <v>1340.21</v>
      </c>
    </row>
    <row r="4818" spans="1:6" ht="22.5" customHeight="1" x14ac:dyDescent="0.2">
      <c r="A4818" s="21">
        <v>41</v>
      </c>
      <c r="B4818" s="22" t="s">
        <v>2857</v>
      </c>
      <c r="C4818" s="23" t="s">
        <v>2858</v>
      </c>
      <c r="D4818" s="31">
        <v>2</v>
      </c>
      <c r="E4818" s="25">
        <v>3345.68</v>
      </c>
      <c r="F4818" s="25">
        <v>39813.64</v>
      </c>
    </row>
    <row r="4819" spans="1:6" ht="11.4" x14ac:dyDescent="0.2">
      <c r="A4819" s="443" t="s">
        <v>2859</v>
      </c>
      <c r="B4819" s="444"/>
      <c r="C4819" s="444"/>
      <c r="D4819" s="444"/>
      <c r="E4819" s="444"/>
      <c r="F4819" s="445"/>
    </row>
    <row r="4820" spans="1:6" ht="22.5" customHeight="1" x14ac:dyDescent="0.2">
      <c r="A4820" s="21">
        <v>42</v>
      </c>
      <c r="B4820" s="22" t="s">
        <v>2837</v>
      </c>
      <c r="C4820" s="23" t="s">
        <v>2838</v>
      </c>
      <c r="D4820" s="31">
        <v>2</v>
      </c>
      <c r="E4820" s="25">
        <v>98.48</v>
      </c>
      <c r="F4820" s="25">
        <v>7533.06</v>
      </c>
    </row>
    <row r="4821" spans="1:6" x14ac:dyDescent="0.2">
      <c r="A4821" s="26"/>
      <c r="B4821" s="27"/>
      <c r="C4821" s="28" t="s">
        <v>2839</v>
      </c>
      <c r="D4821" s="28"/>
      <c r="E4821" s="28"/>
      <c r="F4821" s="29">
        <v>8158.5</v>
      </c>
    </row>
    <row r="4822" spans="1:6" x14ac:dyDescent="0.2">
      <c r="A4822" s="26"/>
      <c r="B4822" s="27"/>
      <c r="C4822" s="28" t="s">
        <v>2840</v>
      </c>
      <c r="D4822" s="28"/>
      <c r="E4822" s="28"/>
      <c r="F4822" s="29">
        <v>4126.45</v>
      </c>
    </row>
    <row r="4823" spans="1:6" x14ac:dyDescent="0.2">
      <c r="A4823" s="26"/>
      <c r="B4823" s="27"/>
      <c r="C4823" s="28" t="s">
        <v>917</v>
      </c>
      <c r="D4823" s="28"/>
      <c r="E4823" s="28"/>
      <c r="F4823" s="29">
        <v>19818.009999999998</v>
      </c>
    </row>
    <row r="4824" spans="1:6" ht="22.5" customHeight="1" x14ac:dyDescent="0.2">
      <c r="A4824" s="21">
        <v>43</v>
      </c>
      <c r="B4824" s="22" t="s">
        <v>2841</v>
      </c>
      <c r="C4824" s="23" t="s">
        <v>2842</v>
      </c>
      <c r="D4824" s="24">
        <v>0.23200000000000001</v>
      </c>
      <c r="E4824" s="25">
        <v>76.260000000000005</v>
      </c>
      <c r="F4824" s="25">
        <v>770.98</v>
      </c>
    </row>
    <row r="4825" spans="1:6" x14ac:dyDescent="0.2">
      <c r="A4825" s="26"/>
      <c r="B4825" s="27"/>
      <c r="C4825" s="28" t="s">
        <v>2843</v>
      </c>
      <c r="D4825" s="28"/>
      <c r="E4825" s="28"/>
      <c r="F4825" s="29">
        <v>926.67</v>
      </c>
    </row>
    <row r="4826" spans="1:6" x14ac:dyDescent="0.2">
      <c r="A4826" s="26"/>
      <c r="B4826" s="27"/>
      <c r="C4826" s="28" t="s">
        <v>2844</v>
      </c>
      <c r="D4826" s="28"/>
      <c r="E4826" s="28"/>
      <c r="F4826" s="29">
        <v>468.69</v>
      </c>
    </row>
    <row r="4827" spans="1:6" x14ac:dyDescent="0.2">
      <c r="A4827" s="26"/>
      <c r="B4827" s="27"/>
      <c r="C4827" s="28" t="s">
        <v>917</v>
      </c>
      <c r="D4827" s="28"/>
      <c r="E4827" s="28"/>
      <c r="F4827" s="29">
        <v>2166.34</v>
      </c>
    </row>
    <row r="4828" spans="1:6" ht="45" customHeight="1" x14ac:dyDescent="0.2">
      <c r="A4828" s="21">
        <v>44</v>
      </c>
      <c r="B4828" s="22" t="s">
        <v>2845</v>
      </c>
      <c r="C4828" s="23" t="s">
        <v>2860</v>
      </c>
      <c r="D4828" s="31">
        <v>2</v>
      </c>
      <c r="E4828" s="25">
        <v>10192.780000000001</v>
      </c>
      <c r="F4828" s="25">
        <v>121294.08</v>
      </c>
    </row>
    <row r="4829" spans="1:6" ht="22.5" customHeight="1" x14ac:dyDescent="0.2">
      <c r="A4829" s="21">
        <v>45</v>
      </c>
      <c r="B4829" s="22" t="s">
        <v>2847</v>
      </c>
      <c r="C4829" s="23" t="s">
        <v>2848</v>
      </c>
      <c r="D4829" s="32">
        <v>0.4</v>
      </c>
      <c r="E4829" s="25">
        <v>83.24</v>
      </c>
      <c r="F4829" s="25">
        <v>1040.78</v>
      </c>
    </row>
    <row r="4830" spans="1:6" x14ac:dyDescent="0.2">
      <c r="A4830" s="26"/>
      <c r="B4830" s="27"/>
      <c r="C4830" s="28" t="s">
        <v>2849</v>
      </c>
      <c r="D4830" s="28"/>
      <c r="E4830" s="28"/>
      <c r="F4830" s="29">
        <v>1167.77</v>
      </c>
    </row>
    <row r="4831" spans="1:6" x14ac:dyDescent="0.2">
      <c r="A4831" s="26"/>
      <c r="B4831" s="27"/>
      <c r="C4831" s="28" t="s">
        <v>2850</v>
      </c>
      <c r="D4831" s="28"/>
      <c r="E4831" s="28"/>
      <c r="F4831" s="29">
        <v>590.64</v>
      </c>
    </row>
    <row r="4832" spans="1:6" x14ac:dyDescent="0.2">
      <c r="A4832" s="26"/>
      <c r="B4832" s="27"/>
      <c r="C4832" s="28" t="s">
        <v>917</v>
      </c>
      <c r="D4832" s="28"/>
      <c r="E4832" s="28"/>
      <c r="F4832" s="29">
        <v>2799.19</v>
      </c>
    </row>
    <row r="4833" spans="1:6" ht="22.5" customHeight="1" x14ac:dyDescent="0.2">
      <c r="A4833" s="21">
        <v>46</v>
      </c>
      <c r="B4833" s="22" t="s">
        <v>2851</v>
      </c>
      <c r="C4833" s="23" t="s">
        <v>2852</v>
      </c>
      <c r="D4833" s="31">
        <v>4</v>
      </c>
      <c r="E4833" s="25">
        <v>23.5</v>
      </c>
      <c r="F4833" s="25">
        <v>716.28</v>
      </c>
    </row>
    <row r="4834" spans="1:6" ht="22.5" customHeight="1" x14ac:dyDescent="0.2">
      <c r="A4834" s="21">
        <v>47</v>
      </c>
      <c r="B4834" s="22" t="s">
        <v>2761</v>
      </c>
      <c r="C4834" s="23" t="s">
        <v>2817</v>
      </c>
      <c r="D4834" s="31">
        <v>1</v>
      </c>
      <c r="E4834" s="25">
        <v>163.43</v>
      </c>
      <c r="F4834" s="25">
        <v>3549.72</v>
      </c>
    </row>
    <row r="4835" spans="1:6" x14ac:dyDescent="0.2">
      <c r="A4835" s="26"/>
      <c r="B4835" s="27"/>
      <c r="C4835" s="28" t="s">
        <v>2763</v>
      </c>
      <c r="D4835" s="28"/>
      <c r="E4835" s="28"/>
      <c r="F4835" s="29">
        <v>2271.42</v>
      </c>
    </row>
    <row r="4836" spans="1:6" x14ac:dyDescent="0.2">
      <c r="A4836" s="26"/>
      <c r="B4836" s="27"/>
      <c r="C4836" s="28" t="s">
        <v>2764</v>
      </c>
      <c r="D4836" s="28"/>
      <c r="E4836" s="28"/>
      <c r="F4836" s="29">
        <v>1160.95</v>
      </c>
    </row>
    <row r="4837" spans="1:6" x14ac:dyDescent="0.2">
      <c r="A4837" s="26"/>
      <c r="B4837" s="27"/>
      <c r="C4837" s="28" t="s">
        <v>917</v>
      </c>
      <c r="D4837" s="28"/>
      <c r="E4837" s="28"/>
      <c r="F4837" s="29">
        <v>6982.09</v>
      </c>
    </row>
    <row r="4838" spans="1:6" ht="45" customHeight="1" x14ac:dyDescent="0.2">
      <c r="A4838" s="21">
        <v>48</v>
      </c>
      <c r="B4838" s="22" t="s">
        <v>2853</v>
      </c>
      <c r="C4838" s="23" t="s">
        <v>2854</v>
      </c>
      <c r="D4838" s="31">
        <v>1</v>
      </c>
      <c r="E4838" s="25">
        <v>14162.03</v>
      </c>
      <c r="F4838" s="25">
        <v>84264.08</v>
      </c>
    </row>
    <row r="4839" spans="1:6" ht="33.75" customHeight="1" x14ac:dyDescent="0.2">
      <c r="A4839" s="21">
        <v>49</v>
      </c>
      <c r="B4839" s="22" t="s">
        <v>2765</v>
      </c>
      <c r="C4839" s="23" t="s">
        <v>2769</v>
      </c>
      <c r="D4839" s="31">
        <v>2</v>
      </c>
      <c r="E4839" s="25">
        <v>7.28</v>
      </c>
      <c r="F4839" s="25">
        <v>578.78</v>
      </c>
    </row>
    <row r="4840" spans="1:6" x14ac:dyDescent="0.2">
      <c r="A4840" s="26"/>
      <c r="B4840" s="27"/>
      <c r="C4840" s="28" t="s">
        <v>2855</v>
      </c>
      <c r="D4840" s="28"/>
      <c r="E4840" s="28"/>
      <c r="F4840" s="29">
        <v>503.89</v>
      </c>
    </row>
    <row r="4841" spans="1:6" x14ac:dyDescent="0.2">
      <c r="A4841" s="26"/>
      <c r="B4841" s="27"/>
      <c r="C4841" s="28" t="s">
        <v>2856</v>
      </c>
      <c r="D4841" s="28"/>
      <c r="E4841" s="28"/>
      <c r="F4841" s="29">
        <v>257.54000000000002</v>
      </c>
    </row>
    <row r="4842" spans="1:6" x14ac:dyDescent="0.2">
      <c r="A4842" s="26"/>
      <c r="B4842" s="27"/>
      <c r="C4842" s="28" t="s">
        <v>917</v>
      </c>
      <c r="D4842" s="28"/>
      <c r="E4842" s="28"/>
      <c r="F4842" s="29">
        <v>1340.21</v>
      </c>
    </row>
    <row r="4843" spans="1:6" ht="22.5" customHeight="1" x14ac:dyDescent="0.2">
      <c r="A4843" s="21">
        <v>50</v>
      </c>
      <c r="B4843" s="22" t="s">
        <v>2857</v>
      </c>
      <c r="C4843" s="23" t="s">
        <v>2858</v>
      </c>
      <c r="D4843" s="31">
        <v>2</v>
      </c>
      <c r="E4843" s="25">
        <v>3345.68</v>
      </c>
      <c r="F4843" s="25">
        <v>39813.64</v>
      </c>
    </row>
    <row r="4844" spans="1:6" ht="11.4" x14ac:dyDescent="0.2">
      <c r="A4844" s="443" t="s">
        <v>378</v>
      </c>
      <c r="B4844" s="444"/>
      <c r="C4844" s="444"/>
      <c r="D4844" s="444"/>
      <c r="E4844" s="444"/>
      <c r="F4844" s="445"/>
    </row>
    <row r="4845" spans="1:6" ht="22.5" customHeight="1" x14ac:dyDescent="0.2">
      <c r="A4845" s="21">
        <v>51</v>
      </c>
      <c r="B4845" s="22" t="s">
        <v>2861</v>
      </c>
      <c r="C4845" s="23" t="s">
        <v>2862</v>
      </c>
      <c r="D4845" s="31">
        <v>1</v>
      </c>
      <c r="E4845" s="25">
        <v>63.33</v>
      </c>
      <c r="F4845" s="25">
        <v>2402.52</v>
      </c>
    </row>
    <row r="4846" spans="1:6" x14ac:dyDescent="0.2">
      <c r="A4846" s="26"/>
      <c r="B4846" s="27"/>
      <c r="C4846" s="28" t="s">
        <v>2863</v>
      </c>
      <c r="D4846" s="28"/>
      <c r="E4846" s="28"/>
      <c r="F4846" s="29">
        <v>2834.73</v>
      </c>
    </row>
    <row r="4847" spans="1:6" x14ac:dyDescent="0.2">
      <c r="A4847" s="26"/>
      <c r="B4847" s="27"/>
      <c r="C4847" s="28" t="s">
        <v>2864</v>
      </c>
      <c r="D4847" s="28"/>
      <c r="E4847" s="28"/>
      <c r="F4847" s="29">
        <v>1433.76</v>
      </c>
    </row>
    <row r="4848" spans="1:6" x14ac:dyDescent="0.2">
      <c r="A4848" s="26"/>
      <c r="B4848" s="27"/>
      <c r="C4848" s="28" t="s">
        <v>917</v>
      </c>
      <c r="D4848" s="28"/>
      <c r="E4848" s="28"/>
      <c r="F4848" s="29">
        <v>6671.01</v>
      </c>
    </row>
    <row r="4849" spans="1:6" ht="33.75" customHeight="1" x14ac:dyDescent="0.2">
      <c r="A4849" s="21">
        <v>52</v>
      </c>
      <c r="B4849" s="22" t="s">
        <v>2865</v>
      </c>
      <c r="C4849" s="23" t="s">
        <v>2866</v>
      </c>
      <c r="D4849" s="31">
        <v>1</v>
      </c>
      <c r="E4849" s="25">
        <v>2257.0500000000002</v>
      </c>
      <c r="F4849" s="25">
        <v>23112.19</v>
      </c>
    </row>
    <row r="4850" spans="1:6" ht="33.75" customHeight="1" x14ac:dyDescent="0.2">
      <c r="A4850" s="21">
        <v>53</v>
      </c>
      <c r="B4850" s="22" t="s">
        <v>2867</v>
      </c>
      <c r="C4850" s="23" t="s">
        <v>2868</v>
      </c>
      <c r="D4850" s="31">
        <v>2</v>
      </c>
      <c r="E4850" s="25">
        <v>28.03</v>
      </c>
      <c r="F4850" s="25">
        <v>850.99</v>
      </c>
    </row>
    <row r="4851" spans="1:6" ht="11.4" x14ac:dyDescent="0.2">
      <c r="A4851" s="443" t="s">
        <v>2869</v>
      </c>
      <c r="B4851" s="444"/>
      <c r="C4851" s="444"/>
      <c r="D4851" s="444"/>
      <c r="E4851" s="444"/>
      <c r="F4851" s="445"/>
    </row>
    <row r="4852" spans="1:6" ht="22.5" customHeight="1" x14ac:dyDescent="0.2">
      <c r="A4852" s="21">
        <v>54</v>
      </c>
      <c r="B4852" s="22" t="s">
        <v>2861</v>
      </c>
      <c r="C4852" s="23" t="s">
        <v>2862</v>
      </c>
      <c r="D4852" s="31">
        <v>1</v>
      </c>
      <c r="E4852" s="25">
        <v>63.33</v>
      </c>
      <c r="F4852" s="25">
        <v>2402.52</v>
      </c>
    </row>
    <row r="4853" spans="1:6" x14ac:dyDescent="0.2">
      <c r="A4853" s="26"/>
      <c r="B4853" s="27"/>
      <c r="C4853" s="28" t="s">
        <v>2863</v>
      </c>
      <c r="D4853" s="28"/>
      <c r="E4853" s="28"/>
      <c r="F4853" s="29">
        <v>2834.73</v>
      </c>
    </row>
    <row r="4854" spans="1:6" x14ac:dyDescent="0.2">
      <c r="A4854" s="26"/>
      <c r="B4854" s="27"/>
      <c r="C4854" s="28" t="s">
        <v>2864</v>
      </c>
      <c r="D4854" s="28"/>
      <c r="E4854" s="28"/>
      <c r="F4854" s="29">
        <v>1433.76</v>
      </c>
    </row>
    <row r="4855" spans="1:6" x14ac:dyDescent="0.2">
      <c r="A4855" s="26"/>
      <c r="B4855" s="27"/>
      <c r="C4855" s="28" t="s">
        <v>917</v>
      </c>
      <c r="D4855" s="28"/>
      <c r="E4855" s="28"/>
      <c r="F4855" s="29">
        <v>6671.01</v>
      </c>
    </row>
    <row r="4856" spans="1:6" ht="33.75" customHeight="1" x14ac:dyDescent="0.2">
      <c r="A4856" s="21">
        <v>55</v>
      </c>
      <c r="B4856" s="22" t="s">
        <v>2870</v>
      </c>
      <c r="C4856" s="23" t="s">
        <v>2871</v>
      </c>
      <c r="D4856" s="31">
        <v>1</v>
      </c>
      <c r="E4856" s="25">
        <v>6759.45</v>
      </c>
      <c r="F4856" s="25">
        <v>58334.05</v>
      </c>
    </row>
    <row r="4857" spans="1:6" ht="22.5" customHeight="1" x14ac:dyDescent="0.2">
      <c r="A4857" s="21">
        <v>56</v>
      </c>
      <c r="B4857" s="22" t="s">
        <v>2841</v>
      </c>
      <c r="C4857" s="23" t="s">
        <v>2842</v>
      </c>
      <c r="D4857" s="24">
        <v>0.29699999999999999</v>
      </c>
      <c r="E4857" s="25">
        <v>76.260000000000005</v>
      </c>
      <c r="F4857" s="25">
        <v>986.98</v>
      </c>
    </row>
    <row r="4858" spans="1:6" x14ac:dyDescent="0.2">
      <c r="A4858" s="26"/>
      <c r="B4858" s="27"/>
      <c r="C4858" s="28" t="s">
        <v>2872</v>
      </c>
      <c r="D4858" s="28"/>
      <c r="E4858" s="28"/>
      <c r="F4858" s="29">
        <v>1186.3</v>
      </c>
    </row>
    <row r="4859" spans="1:6" x14ac:dyDescent="0.2">
      <c r="A4859" s="26"/>
      <c r="B4859" s="27"/>
      <c r="C4859" s="28" t="s">
        <v>2873</v>
      </c>
      <c r="D4859" s="28"/>
      <c r="E4859" s="28"/>
      <c r="F4859" s="29">
        <v>600.01</v>
      </c>
    </row>
    <row r="4860" spans="1:6" x14ac:dyDescent="0.2">
      <c r="A4860" s="26"/>
      <c r="B4860" s="27"/>
      <c r="C4860" s="28" t="s">
        <v>917</v>
      </c>
      <c r="D4860" s="28"/>
      <c r="E4860" s="28"/>
      <c r="F4860" s="29">
        <v>2773.29</v>
      </c>
    </row>
    <row r="4861" spans="1:6" ht="22.5" customHeight="1" x14ac:dyDescent="0.2">
      <c r="A4861" s="21">
        <v>57</v>
      </c>
      <c r="B4861" s="22" t="s">
        <v>2874</v>
      </c>
      <c r="C4861" s="23" t="s">
        <v>2875</v>
      </c>
      <c r="D4861" s="31">
        <v>2</v>
      </c>
      <c r="E4861" s="25">
        <v>188.45</v>
      </c>
      <c r="F4861" s="25">
        <v>3143.32</v>
      </c>
    </row>
    <row r="4862" spans="1:6" ht="11.4" x14ac:dyDescent="0.2">
      <c r="A4862" s="443" t="s">
        <v>2876</v>
      </c>
      <c r="B4862" s="444"/>
      <c r="C4862" s="444"/>
      <c r="D4862" s="444"/>
      <c r="E4862" s="444"/>
      <c r="F4862" s="445"/>
    </row>
    <row r="4863" spans="1:6" ht="22.5" customHeight="1" x14ac:dyDescent="0.2">
      <c r="A4863" s="21">
        <v>58</v>
      </c>
      <c r="B4863" s="22" t="s">
        <v>2861</v>
      </c>
      <c r="C4863" s="23" t="s">
        <v>2862</v>
      </c>
      <c r="D4863" s="31">
        <v>1</v>
      </c>
      <c r="E4863" s="25">
        <v>63.33</v>
      </c>
      <c r="F4863" s="25">
        <v>2402.52</v>
      </c>
    </row>
    <row r="4864" spans="1:6" x14ac:dyDescent="0.2">
      <c r="A4864" s="26"/>
      <c r="B4864" s="27"/>
      <c r="C4864" s="28" t="s">
        <v>2863</v>
      </c>
      <c r="D4864" s="28"/>
      <c r="E4864" s="28"/>
      <c r="F4864" s="29">
        <v>2834.73</v>
      </c>
    </row>
    <row r="4865" spans="1:6" x14ac:dyDescent="0.2">
      <c r="A4865" s="26"/>
      <c r="B4865" s="27"/>
      <c r="C4865" s="28" t="s">
        <v>2864</v>
      </c>
      <c r="D4865" s="28"/>
      <c r="E4865" s="28"/>
      <c r="F4865" s="29">
        <v>1433.76</v>
      </c>
    </row>
    <row r="4866" spans="1:6" x14ac:dyDescent="0.2">
      <c r="A4866" s="26"/>
      <c r="B4866" s="27"/>
      <c r="C4866" s="28" t="s">
        <v>917</v>
      </c>
      <c r="D4866" s="28"/>
      <c r="E4866" s="28"/>
      <c r="F4866" s="29">
        <v>6671.01</v>
      </c>
    </row>
    <row r="4867" spans="1:6" ht="33.75" customHeight="1" x14ac:dyDescent="0.2">
      <c r="A4867" s="21">
        <v>59</v>
      </c>
      <c r="B4867" s="22" t="s">
        <v>2877</v>
      </c>
      <c r="C4867" s="23" t="s">
        <v>2878</v>
      </c>
      <c r="D4867" s="31">
        <v>1</v>
      </c>
      <c r="E4867" s="25">
        <v>1637.23</v>
      </c>
      <c r="F4867" s="25">
        <v>16814.349999999999</v>
      </c>
    </row>
    <row r="4868" spans="1:6" ht="33.75" customHeight="1" x14ac:dyDescent="0.2">
      <c r="A4868" s="21">
        <v>60</v>
      </c>
      <c r="B4868" s="22" t="s">
        <v>2879</v>
      </c>
      <c r="C4868" s="23" t="s">
        <v>2880</v>
      </c>
      <c r="D4868" s="31">
        <v>2</v>
      </c>
      <c r="E4868" s="25">
        <v>22.54</v>
      </c>
      <c r="F4868" s="25">
        <v>751.93</v>
      </c>
    </row>
    <row r="4869" spans="1:6" ht="11.4" x14ac:dyDescent="0.2">
      <c r="A4869" s="443" t="s">
        <v>2881</v>
      </c>
      <c r="B4869" s="444"/>
      <c r="C4869" s="444"/>
      <c r="D4869" s="444"/>
      <c r="E4869" s="444"/>
      <c r="F4869" s="445"/>
    </row>
    <row r="4870" spans="1:6" ht="22.5" customHeight="1" x14ac:dyDescent="0.2">
      <c r="A4870" s="21">
        <v>61</v>
      </c>
      <c r="B4870" s="22" t="s">
        <v>2861</v>
      </c>
      <c r="C4870" s="23" t="s">
        <v>2862</v>
      </c>
      <c r="D4870" s="31">
        <v>1</v>
      </c>
      <c r="E4870" s="25">
        <v>63.33</v>
      </c>
      <c r="F4870" s="25">
        <v>2402.52</v>
      </c>
    </row>
    <row r="4871" spans="1:6" x14ac:dyDescent="0.2">
      <c r="A4871" s="26"/>
      <c r="B4871" s="27"/>
      <c r="C4871" s="28" t="s">
        <v>2863</v>
      </c>
      <c r="D4871" s="28"/>
      <c r="E4871" s="28"/>
      <c r="F4871" s="29">
        <v>2834.73</v>
      </c>
    </row>
    <row r="4872" spans="1:6" x14ac:dyDescent="0.2">
      <c r="A4872" s="26"/>
      <c r="B4872" s="27"/>
      <c r="C4872" s="28" t="s">
        <v>2864</v>
      </c>
      <c r="D4872" s="28"/>
      <c r="E4872" s="28"/>
      <c r="F4872" s="29">
        <v>1433.76</v>
      </c>
    </row>
    <row r="4873" spans="1:6" x14ac:dyDescent="0.2">
      <c r="A4873" s="26"/>
      <c r="B4873" s="27"/>
      <c r="C4873" s="28" t="s">
        <v>917</v>
      </c>
      <c r="D4873" s="28"/>
      <c r="E4873" s="28"/>
      <c r="F4873" s="29">
        <v>6671.01</v>
      </c>
    </row>
    <row r="4874" spans="1:6" ht="33.75" customHeight="1" x14ac:dyDescent="0.2">
      <c r="A4874" s="21">
        <v>62</v>
      </c>
      <c r="B4874" s="22" t="s">
        <v>2877</v>
      </c>
      <c r="C4874" s="23" t="s">
        <v>2878</v>
      </c>
      <c r="D4874" s="31">
        <v>1</v>
      </c>
      <c r="E4874" s="25">
        <v>1637.23</v>
      </c>
      <c r="F4874" s="25">
        <v>16814.349999999999</v>
      </c>
    </row>
    <row r="4875" spans="1:6" ht="33.75" customHeight="1" x14ac:dyDescent="0.2">
      <c r="A4875" s="21">
        <v>63</v>
      </c>
      <c r="B4875" s="22" t="s">
        <v>2879</v>
      </c>
      <c r="C4875" s="23" t="s">
        <v>2880</v>
      </c>
      <c r="D4875" s="31">
        <v>2</v>
      </c>
      <c r="E4875" s="25">
        <v>22.54</v>
      </c>
      <c r="F4875" s="25">
        <v>751.93</v>
      </c>
    </row>
    <row r="4876" spans="1:6" ht="11.4" x14ac:dyDescent="0.2">
      <c r="A4876" s="443" t="s">
        <v>2882</v>
      </c>
      <c r="B4876" s="444"/>
      <c r="C4876" s="444"/>
      <c r="D4876" s="444"/>
      <c r="E4876" s="444"/>
      <c r="F4876" s="445"/>
    </row>
    <row r="4877" spans="1:6" ht="22.5" customHeight="1" x14ac:dyDescent="0.2">
      <c r="A4877" s="21">
        <v>64</v>
      </c>
      <c r="B4877" s="22" t="s">
        <v>2861</v>
      </c>
      <c r="C4877" s="23" t="s">
        <v>2862</v>
      </c>
      <c r="D4877" s="31">
        <v>1</v>
      </c>
      <c r="E4877" s="25">
        <v>63.33</v>
      </c>
      <c r="F4877" s="25">
        <v>2402.52</v>
      </c>
    </row>
    <row r="4878" spans="1:6" x14ac:dyDescent="0.2">
      <c r="A4878" s="26"/>
      <c r="B4878" s="27"/>
      <c r="C4878" s="28" t="s">
        <v>2863</v>
      </c>
      <c r="D4878" s="28"/>
      <c r="E4878" s="28"/>
      <c r="F4878" s="29">
        <v>2834.73</v>
      </c>
    </row>
    <row r="4879" spans="1:6" x14ac:dyDescent="0.2">
      <c r="A4879" s="26"/>
      <c r="B4879" s="27"/>
      <c r="C4879" s="28" t="s">
        <v>2864</v>
      </c>
      <c r="D4879" s="28"/>
      <c r="E4879" s="28"/>
      <c r="F4879" s="29">
        <v>1433.76</v>
      </c>
    </row>
    <row r="4880" spans="1:6" x14ac:dyDescent="0.2">
      <c r="A4880" s="26"/>
      <c r="B4880" s="27"/>
      <c r="C4880" s="28" t="s">
        <v>917</v>
      </c>
      <c r="D4880" s="28"/>
      <c r="E4880" s="28"/>
      <c r="F4880" s="29">
        <v>6671.01</v>
      </c>
    </row>
    <row r="4881" spans="1:6" ht="33.75" customHeight="1" x14ac:dyDescent="0.2">
      <c r="A4881" s="21">
        <v>65</v>
      </c>
      <c r="B4881" s="22" t="s">
        <v>2883</v>
      </c>
      <c r="C4881" s="23" t="s">
        <v>2884</v>
      </c>
      <c r="D4881" s="31">
        <v>1</v>
      </c>
      <c r="E4881" s="25">
        <v>1321.49</v>
      </c>
      <c r="F4881" s="25">
        <v>13505.63</v>
      </c>
    </row>
    <row r="4882" spans="1:6" ht="33.75" customHeight="1" x14ac:dyDescent="0.2">
      <c r="A4882" s="21">
        <v>66</v>
      </c>
      <c r="B4882" s="22" t="s">
        <v>2885</v>
      </c>
      <c r="C4882" s="23" t="s">
        <v>2886</v>
      </c>
      <c r="D4882" s="31">
        <v>2</v>
      </c>
      <c r="E4882" s="25">
        <v>18.149999999999999</v>
      </c>
      <c r="F4882" s="25">
        <v>573.9</v>
      </c>
    </row>
    <row r="4883" spans="1:6" ht="11.4" x14ac:dyDescent="0.2">
      <c r="A4883" s="443" t="s">
        <v>2887</v>
      </c>
      <c r="B4883" s="444"/>
      <c r="C4883" s="444"/>
      <c r="D4883" s="444"/>
      <c r="E4883" s="444"/>
      <c r="F4883" s="445"/>
    </row>
    <row r="4884" spans="1:6" ht="22.5" customHeight="1" x14ac:dyDescent="0.2">
      <c r="A4884" s="21">
        <v>67</v>
      </c>
      <c r="B4884" s="22" t="s">
        <v>2861</v>
      </c>
      <c r="C4884" s="23" t="s">
        <v>2862</v>
      </c>
      <c r="D4884" s="31">
        <v>1</v>
      </c>
      <c r="E4884" s="25">
        <v>63.33</v>
      </c>
      <c r="F4884" s="25">
        <v>2402.52</v>
      </c>
    </row>
    <row r="4885" spans="1:6" x14ac:dyDescent="0.2">
      <c r="A4885" s="26"/>
      <c r="B4885" s="27"/>
      <c r="C4885" s="28" t="s">
        <v>2863</v>
      </c>
      <c r="D4885" s="28"/>
      <c r="E4885" s="28"/>
      <c r="F4885" s="29">
        <v>2834.73</v>
      </c>
    </row>
    <row r="4886" spans="1:6" x14ac:dyDescent="0.2">
      <c r="A4886" s="26"/>
      <c r="B4886" s="27"/>
      <c r="C4886" s="28" t="s">
        <v>2864</v>
      </c>
      <c r="D4886" s="28"/>
      <c r="E4886" s="28"/>
      <c r="F4886" s="29">
        <v>1433.76</v>
      </c>
    </row>
    <row r="4887" spans="1:6" x14ac:dyDescent="0.2">
      <c r="A4887" s="26"/>
      <c r="B4887" s="27"/>
      <c r="C4887" s="28" t="s">
        <v>917</v>
      </c>
      <c r="D4887" s="28"/>
      <c r="E4887" s="28"/>
      <c r="F4887" s="29">
        <v>6671.01</v>
      </c>
    </row>
    <row r="4888" spans="1:6" ht="33.75" customHeight="1" x14ac:dyDescent="0.2">
      <c r="A4888" s="21">
        <v>68</v>
      </c>
      <c r="B4888" s="22" t="s">
        <v>2877</v>
      </c>
      <c r="C4888" s="23" t="s">
        <v>2878</v>
      </c>
      <c r="D4888" s="31">
        <v>1</v>
      </c>
      <c r="E4888" s="25">
        <v>1637.23</v>
      </c>
      <c r="F4888" s="25">
        <v>16814.349999999999</v>
      </c>
    </row>
    <row r="4889" spans="1:6" ht="33.75" customHeight="1" x14ac:dyDescent="0.2">
      <c r="A4889" s="21">
        <v>69</v>
      </c>
      <c r="B4889" s="22" t="s">
        <v>2879</v>
      </c>
      <c r="C4889" s="23" t="s">
        <v>2880</v>
      </c>
      <c r="D4889" s="31">
        <v>2</v>
      </c>
      <c r="E4889" s="25">
        <v>22.54</v>
      </c>
      <c r="F4889" s="25">
        <v>751.93</v>
      </c>
    </row>
    <row r="4890" spans="1:6" ht="11.4" x14ac:dyDescent="0.2">
      <c r="A4890" s="443" t="s">
        <v>2888</v>
      </c>
      <c r="B4890" s="444"/>
      <c r="C4890" s="444"/>
      <c r="D4890" s="444"/>
      <c r="E4890" s="444"/>
      <c r="F4890" s="445"/>
    </row>
    <row r="4891" spans="1:6" ht="22.5" customHeight="1" x14ac:dyDescent="0.2">
      <c r="A4891" s="21">
        <v>70</v>
      </c>
      <c r="B4891" s="22" t="s">
        <v>2861</v>
      </c>
      <c r="C4891" s="23" t="s">
        <v>2862</v>
      </c>
      <c r="D4891" s="31">
        <v>1</v>
      </c>
      <c r="E4891" s="25">
        <v>63.33</v>
      </c>
      <c r="F4891" s="25">
        <v>2402.52</v>
      </c>
    </row>
    <row r="4892" spans="1:6" x14ac:dyDescent="0.2">
      <c r="A4892" s="26"/>
      <c r="B4892" s="27"/>
      <c r="C4892" s="28" t="s">
        <v>2863</v>
      </c>
      <c r="D4892" s="28"/>
      <c r="E4892" s="28"/>
      <c r="F4892" s="29">
        <v>2834.73</v>
      </c>
    </row>
    <row r="4893" spans="1:6" x14ac:dyDescent="0.2">
      <c r="A4893" s="26"/>
      <c r="B4893" s="27"/>
      <c r="C4893" s="28" t="s">
        <v>2864</v>
      </c>
      <c r="D4893" s="28"/>
      <c r="E4893" s="28"/>
      <c r="F4893" s="29">
        <v>1433.76</v>
      </c>
    </row>
    <row r="4894" spans="1:6" x14ac:dyDescent="0.2">
      <c r="A4894" s="26"/>
      <c r="B4894" s="27"/>
      <c r="C4894" s="28" t="s">
        <v>917</v>
      </c>
      <c r="D4894" s="28"/>
      <c r="E4894" s="28"/>
      <c r="F4894" s="29">
        <v>6671.01</v>
      </c>
    </row>
    <row r="4895" spans="1:6" ht="33.75" customHeight="1" x14ac:dyDescent="0.2">
      <c r="A4895" s="21">
        <v>71</v>
      </c>
      <c r="B4895" s="22" t="s">
        <v>2889</v>
      </c>
      <c r="C4895" s="23" t="s">
        <v>2890</v>
      </c>
      <c r="D4895" s="31">
        <v>1</v>
      </c>
      <c r="E4895" s="25">
        <v>2982.1</v>
      </c>
      <c r="F4895" s="25">
        <v>30506.880000000001</v>
      </c>
    </row>
    <row r="4896" spans="1:6" ht="33.75" customHeight="1" x14ac:dyDescent="0.2">
      <c r="A4896" s="21">
        <v>72</v>
      </c>
      <c r="B4896" s="22" t="s">
        <v>2891</v>
      </c>
      <c r="C4896" s="23" t="s">
        <v>2892</v>
      </c>
      <c r="D4896" s="31">
        <v>2</v>
      </c>
      <c r="E4896" s="25">
        <v>33.54</v>
      </c>
      <c r="F4896" s="25">
        <v>1076.6300000000001</v>
      </c>
    </row>
    <row r="4897" spans="1:6" ht="11.4" x14ac:dyDescent="0.2">
      <c r="A4897" s="443" t="s">
        <v>2893</v>
      </c>
      <c r="B4897" s="444"/>
      <c r="C4897" s="444"/>
      <c r="D4897" s="444"/>
      <c r="E4897" s="444"/>
      <c r="F4897" s="445"/>
    </row>
    <row r="4898" spans="1:6" ht="22.5" customHeight="1" x14ac:dyDescent="0.2">
      <c r="A4898" s="21">
        <v>73</v>
      </c>
      <c r="B4898" s="22" t="s">
        <v>2894</v>
      </c>
      <c r="C4898" s="23" t="s">
        <v>2895</v>
      </c>
      <c r="D4898" s="31">
        <v>1</v>
      </c>
      <c r="E4898" s="25">
        <v>88.71</v>
      </c>
      <c r="F4898" s="25">
        <v>3301.99</v>
      </c>
    </row>
    <row r="4899" spans="1:6" x14ac:dyDescent="0.2">
      <c r="A4899" s="26"/>
      <c r="B4899" s="27"/>
      <c r="C4899" s="28" t="s">
        <v>2896</v>
      </c>
      <c r="D4899" s="28"/>
      <c r="E4899" s="28"/>
      <c r="F4899" s="29">
        <v>3884.25</v>
      </c>
    </row>
    <row r="4900" spans="1:6" x14ac:dyDescent="0.2">
      <c r="A4900" s="26"/>
      <c r="B4900" s="27"/>
      <c r="C4900" s="28" t="s">
        <v>2897</v>
      </c>
      <c r="D4900" s="28"/>
      <c r="E4900" s="28"/>
      <c r="F4900" s="29">
        <v>1964.59</v>
      </c>
    </row>
    <row r="4901" spans="1:6" x14ac:dyDescent="0.2">
      <c r="A4901" s="26"/>
      <c r="B4901" s="27"/>
      <c r="C4901" s="28" t="s">
        <v>917</v>
      </c>
      <c r="D4901" s="28"/>
      <c r="E4901" s="28"/>
      <c r="F4901" s="29">
        <v>9150.83</v>
      </c>
    </row>
    <row r="4902" spans="1:6" ht="45" customHeight="1" x14ac:dyDescent="0.2">
      <c r="A4902" s="21">
        <v>74</v>
      </c>
      <c r="B4902" s="22" t="s">
        <v>2898</v>
      </c>
      <c r="C4902" s="23" t="s">
        <v>2899</v>
      </c>
      <c r="D4902" s="31">
        <v>1</v>
      </c>
      <c r="E4902" s="25">
        <v>33908.589999999997</v>
      </c>
      <c r="F4902" s="25">
        <v>201756.11</v>
      </c>
    </row>
    <row r="4903" spans="1:6" ht="22.5" customHeight="1" x14ac:dyDescent="0.2">
      <c r="A4903" s="21">
        <v>75</v>
      </c>
      <c r="B4903" s="22" t="s">
        <v>2841</v>
      </c>
      <c r="C4903" s="23" t="s">
        <v>2842</v>
      </c>
      <c r="D4903" s="33">
        <v>1.95E-2</v>
      </c>
      <c r="E4903" s="25">
        <v>76.260000000000005</v>
      </c>
      <c r="F4903" s="25">
        <v>64.8</v>
      </c>
    </row>
    <row r="4904" spans="1:6" x14ac:dyDescent="0.2">
      <c r="A4904" s="26"/>
      <c r="B4904" s="27"/>
      <c r="C4904" s="28" t="s">
        <v>2900</v>
      </c>
      <c r="D4904" s="28"/>
      <c r="E4904" s="28"/>
      <c r="F4904" s="29">
        <v>77.89</v>
      </c>
    </row>
    <row r="4905" spans="1:6" x14ac:dyDescent="0.2">
      <c r="A4905" s="26"/>
      <c r="B4905" s="27"/>
      <c r="C4905" s="28" t="s">
        <v>2901</v>
      </c>
      <c r="D4905" s="28"/>
      <c r="E4905" s="28"/>
      <c r="F4905" s="29">
        <v>39.39</v>
      </c>
    </row>
    <row r="4906" spans="1:6" x14ac:dyDescent="0.2">
      <c r="A4906" s="26"/>
      <c r="B4906" s="27"/>
      <c r="C4906" s="28" t="s">
        <v>917</v>
      </c>
      <c r="D4906" s="28"/>
      <c r="E4906" s="28"/>
      <c r="F4906" s="29">
        <v>182.08</v>
      </c>
    </row>
    <row r="4907" spans="1:6" ht="22.5" customHeight="1" x14ac:dyDescent="0.2">
      <c r="A4907" s="21">
        <v>76</v>
      </c>
      <c r="B4907" s="22" t="s">
        <v>2902</v>
      </c>
      <c r="C4907" s="23" t="s">
        <v>2903</v>
      </c>
      <c r="D4907" s="31">
        <v>2</v>
      </c>
      <c r="E4907" s="25">
        <v>422.79</v>
      </c>
      <c r="F4907" s="25">
        <v>7052.16</v>
      </c>
    </row>
    <row r="4908" spans="1:6" ht="11.4" x14ac:dyDescent="0.2">
      <c r="A4908" s="443" t="s">
        <v>2904</v>
      </c>
      <c r="B4908" s="444"/>
      <c r="C4908" s="444"/>
      <c r="D4908" s="444"/>
      <c r="E4908" s="444"/>
      <c r="F4908" s="445"/>
    </row>
    <row r="4909" spans="1:6" ht="33.75" customHeight="1" x14ac:dyDescent="0.2">
      <c r="A4909" s="21">
        <v>77</v>
      </c>
      <c r="B4909" s="22" t="s">
        <v>2905</v>
      </c>
      <c r="C4909" s="23" t="s">
        <v>2906</v>
      </c>
      <c r="D4909" s="31">
        <v>1</v>
      </c>
      <c r="E4909" s="25">
        <v>141.80000000000001</v>
      </c>
      <c r="F4909" s="25">
        <v>3076.72</v>
      </c>
    </row>
    <row r="4910" spans="1:6" x14ac:dyDescent="0.2">
      <c r="A4910" s="26"/>
      <c r="B4910" s="27"/>
      <c r="C4910" s="28" t="s">
        <v>2907</v>
      </c>
      <c r="D4910" s="28"/>
      <c r="E4910" s="28"/>
      <c r="F4910" s="29">
        <v>2987.85</v>
      </c>
    </row>
    <row r="4911" spans="1:6" x14ac:dyDescent="0.2">
      <c r="A4911" s="26"/>
      <c r="B4911" s="27"/>
      <c r="C4911" s="28" t="s">
        <v>2908</v>
      </c>
      <c r="D4911" s="28"/>
      <c r="E4911" s="28"/>
      <c r="F4911" s="29">
        <v>1511.21</v>
      </c>
    </row>
    <row r="4912" spans="1:6" x14ac:dyDescent="0.2">
      <c r="A4912" s="26"/>
      <c r="B4912" s="27"/>
      <c r="C4912" s="28" t="s">
        <v>917</v>
      </c>
      <c r="D4912" s="28"/>
      <c r="E4912" s="28"/>
      <c r="F4912" s="29">
        <v>7575.78</v>
      </c>
    </row>
    <row r="4913" spans="1:6" ht="45" customHeight="1" x14ac:dyDescent="0.2">
      <c r="A4913" s="21">
        <v>78</v>
      </c>
      <c r="B4913" s="22" t="s">
        <v>2909</v>
      </c>
      <c r="C4913" s="23" t="s">
        <v>2910</v>
      </c>
      <c r="D4913" s="31">
        <v>1</v>
      </c>
      <c r="E4913" s="25">
        <v>26997.89</v>
      </c>
      <c r="F4913" s="25">
        <v>160637.45000000001</v>
      </c>
    </row>
    <row r="4914" spans="1:6" ht="22.5" customHeight="1" x14ac:dyDescent="0.2">
      <c r="A4914" s="21">
        <v>79</v>
      </c>
      <c r="B4914" s="22" t="s">
        <v>2911</v>
      </c>
      <c r="C4914" s="23" t="s">
        <v>2912</v>
      </c>
      <c r="D4914" s="31">
        <v>1</v>
      </c>
      <c r="E4914" s="25">
        <v>29.92</v>
      </c>
      <c r="F4914" s="25">
        <v>958.17</v>
      </c>
    </row>
    <row r="4915" spans="1:6" x14ac:dyDescent="0.2">
      <c r="A4915" s="26"/>
      <c r="B4915" s="27"/>
      <c r="C4915" s="28" t="s">
        <v>2913</v>
      </c>
      <c r="D4915" s="28"/>
      <c r="E4915" s="28"/>
      <c r="F4915" s="29">
        <v>1010.85</v>
      </c>
    </row>
    <row r="4916" spans="1:6" x14ac:dyDescent="0.2">
      <c r="A4916" s="26"/>
      <c r="B4916" s="27"/>
      <c r="C4916" s="28" t="s">
        <v>2914</v>
      </c>
      <c r="D4916" s="28"/>
      <c r="E4916" s="28"/>
      <c r="F4916" s="29">
        <v>511.27</v>
      </c>
    </row>
    <row r="4917" spans="1:6" x14ac:dyDescent="0.2">
      <c r="A4917" s="26"/>
      <c r="B4917" s="27"/>
      <c r="C4917" s="28" t="s">
        <v>917</v>
      </c>
      <c r="D4917" s="28"/>
      <c r="E4917" s="28"/>
      <c r="F4917" s="29">
        <v>2480.29</v>
      </c>
    </row>
    <row r="4918" spans="1:6" ht="22.5" customHeight="1" x14ac:dyDescent="0.2">
      <c r="A4918" s="21">
        <v>80</v>
      </c>
      <c r="B4918" s="22" t="s">
        <v>2915</v>
      </c>
      <c r="C4918" s="23" t="s">
        <v>2916</v>
      </c>
      <c r="D4918" s="31">
        <v>1</v>
      </c>
      <c r="E4918" s="25">
        <v>1891.94</v>
      </c>
      <c r="F4918" s="25">
        <v>15778.74</v>
      </c>
    </row>
    <row r="4919" spans="1:6" ht="11.4" x14ac:dyDescent="0.2">
      <c r="A4919" s="443" t="s">
        <v>2917</v>
      </c>
      <c r="B4919" s="444"/>
      <c r="C4919" s="444"/>
      <c r="D4919" s="444"/>
      <c r="E4919" s="444"/>
      <c r="F4919" s="445"/>
    </row>
    <row r="4920" spans="1:6" ht="22.5" customHeight="1" x14ac:dyDescent="0.2">
      <c r="A4920" s="21">
        <v>81</v>
      </c>
      <c r="B4920" s="22" t="s">
        <v>2837</v>
      </c>
      <c r="C4920" s="23" t="s">
        <v>2838</v>
      </c>
      <c r="D4920" s="31">
        <v>1</v>
      </c>
      <c r="E4920" s="25">
        <v>98.48</v>
      </c>
      <c r="F4920" s="25">
        <v>3766.54</v>
      </c>
    </row>
    <row r="4921" spans="1:6" x14ac:dyDescent="0.2">
      <c r="A4921" s="26"/>
      <c r="B4921" s="27"/>
      <c r="C4921" s="28" t="s">
        <v>2918</v>
      </c>
      <c r="D4921" s="28"/>
      <c r="E4921" s="28"/>
      <c r="F4921" s="29">
        <v>4079.25</v>
      </c>
    </row>
    <row r="4922" spans="1:6" x14ac:dyDescent="0.2">
      <c r="A4922" s="26"/>
      <c r="B4922" s="27"/>
      <c r="C4922" s="28" t="s">
        <v>2919</v>
      </c>
      <c r="D4922" s="28"/>
      <c r="E4922" s="28"/>
      <c r="F4922" s="29">
        <v>2063.2199999999998</v>
      </c>
    </row>
    <row r="4923" spans="1:6" x14ac:dyDescent="0.2">
      <c r="A4923" s="26"/>
      <c r="B4923" s="27"/>
      <c r="C4923" s="28" t="s">
        <v>917</v>
      </c>
      <c r="D4923" s="28"/>
      <c r="E4923" s="28"/>
      <c r="F4923" s="29">
        <v>9909.01</v>
      </c>
    </row>
    <row r="4924" spans="1:6" ht="33.75" customHeight="1" x14ac:dyDescent="0.2">
      <c r="A4924" s="21">
        <v>82</v>
      </c>
      <c r="B4924" s="22" t="s">
        <v>2920</v>
      </c>
      <c r="C4924" s="23" t="s">
        <v>2921</v>
      </c>
      <c r="D4924" s="30">
        <v>7.0000000000000007E-2</v>
      </c>
      <c r="E4924" s="25">
        <v>1299.29</v>
      </c>
      <c r="F4924" s="25">
        <v>3706.23</v>
      </c>
    </row>
    <row r="4925" spans="1:6" x14ac:dyDescent="0.2">
      <c r="A4925" s="26"/>
      <c r="B4925" s="27"/>
      <c r="C4925" s="28" t="s">
        <v>2922</v>
      </c>
      <c r="D4925" s="28"/>
      <c r="E4925" s="28"/>
      <c r="F4925" s="29">
        <v>3313.11</v>
      </c>
    </row>
    <row r="4926" spans="1:6" x14ac:dyDescent="0.2">
      <c r="A4926" s="26"/>
      <c r="B4926" s="27"/>
      <c r="C4926" s="28" t="s">
        <v>2923</v>
      </c>
      <c r="D4926" s="28"/>
      <c r="E4926" s="28"/>
      <c r="F4926" s="29">
        <v>1877.43</v>
      </c>
    </row>
    <row r="4927" spans="1:6" x14ac:dyDescent="0.2">
      <c r="A4927" s="26"/>
      <c r="B4927" s="27"/>
      <c r="C4927" s="28" t="s">
        <v>917</v>
      </c>
      <c r="D4927" s="28"/>
      <c r="E4927" s="28"/>
      <c r="F4927" s="29">
        <v>8896.77</v>
      </c>
    </row>
    <row r="4928" spans="1:6" ht="33.75" customHeight="1" x14ac:dyDescent="0.2">
      <c r="A4928" s="21">
        <v>83</v>
      </c>
      <c r="B4928" s="22" t="s">
        <v>2924</v>
      </c>
      <c r="C4928" s="23" t="s">
        <v>2925</v>
      </c>
      <c r="D4928" s="31">
        <v>6</v>
      </c>
      <c r="E4928" s="25">
        <v>19.55</v>
      </c>
      <c r="F4928" s="25">
        <v>3986.88</v>
      </c>
    </row>
    <row r="4929" spans="1:6" x14ac:dyDescent="0.2">
      <c r="A4929" s="26"/>
      <c r="B4929" s="27"/>
      <c r="C4929" s="28" t="s">
        <v>2926</v>
      </c>
      <c r="D4929" s="28"/>
      <c r="E4929" s="28"/>
      <c r="F4929" s="29">
        <v>4407.3999999999996</v>
      </c>
    </row>
    <row r="4930" spans="1:6" x14ac:dyDescent="0.2">
      <c r="A4930" s="26"/>
      <c r="B4930" s="27"/>
      <c r="C4930" s="28" t="s">
        <v>2927</v>
      </c>
      <c r="D4930" s="28"/>
      <c r="E4930" s="28"/>
      <c r="F4930" s="29">
        <v>2229.1999999999998</v>
      </c>
    </row>
    <row r="4931" spans="1:6" x14ac:dyDescent="0.2">
      <c r="A4931" s="26"/>
      <c r="B4931" s="27"/>
      <c r="C4931" s="28" t="s">
        <v>917</v>
      </c>
      <c r="D4931" s="28"/>
      <c r="E4931" s="28"/>
      <c r="F4931" s="29">
        <v>10623.48</v>
      </c>
    </row>
    <row r="4932" spans="1:6" ht="112.5" customHeight="1" x14ac:dyDescent="0.2">
      <c r="A4932" s="21">
        <v>84</v>
      </c>
      <c r="B4932" s="22" t="s">
        <v>2928</v>
      </c>
      <c r="C4932" s="23" t="s">
        <v>2929</v>
      </c>
      <c r="D4932" s="31">
        <v>1</v>
      </c>
      <c r="E4932" s="25">
        <v>76286.63</v>
      </c>
      <c r="F4932" s="25">
        <v>453905.45</v>
      </c>
    </row>
    <row r="4933" spans="1:6" ht="11.4" x14ac:dyDescent="0.2">
      <c r="A4933" s="443" t="s">
        <v>2930</v>
      </c>
      <c r="B4933" s="444"/>
      <c r="C4933" s="444"/>
      <c r="D4933" s="444"/>
      <c r="E4933" s="444"/>
      <c r="F4933" s="445"/>
    </row>
    <row r="4934" spans="1:6" ht="33.75" customHeight="1" x14ac:dyDescent="0.2">
      <c r="A4934" s="21">
        <v>85</v>
      </c>
      <c r="B4934" s="22" t="s">
        <v>2931</v>
      </c>
      <c r="C4934" s="23" t="s">
        <v>2932</v>
      </c>
      <c r="D4934" s="31">
        <v>1</v>
      </c>
      <c r="E4934" s="25">
        <v>174.63</v>
      </c>
      <c r="F4934" s="25">
        <v>3703.53</v>
      </c>
    </row>
    <row r="4935" spans="1:6" x14ac:dyDescent="0.2">
      <c r="A4935" s="26"/>
      <c r="B4935" s="27"/>
      <c r="C4935" s="28" t="s">
        <v>2933</v>
      </c>
      <c r="D4935" s="28"/>
      <c r="E4935" s="28"/>
      <c r="F4935" s="29">
        <v>3859.14</v>
      </c>
    </row>
    <row r="4936" spans="1:6" x14ac:dyDescent="0.2">
      <c r="A4936" s="26"/>
      <c r="B4936" s="27"/>
      <c r="C4936" s="28" t="s">
        <v>2934</v>
      </c>
      <c r="D4936" s="28"/>
      <c r="E4936" s="28"/>
      <c r="F4936" s="29">
        <v>1951.89</v>
      </c>
    </row>
    <row r="4937" spans="1:6" x14ac:dyDescent="0.2">
      <c r="A4937" s="26"/>
      <c r="B4937" s="27"/>
      <c r="C4937" s="28" t="s">
        <v>917</v>
      </c>
      <c r="D4937" s="28"/>
      <c r="E4937" s="28"/>
      <c r="F4937" s="29">
        <v>9514.56</v>
      </c>
    </row>
    <row r="4938" spans="1:6" ht="33.75" customHeight="1" x14ac:dyDescent="0.2">
      <c r="A4938" s="21">
        <v>86</v>
      </c>
      <c r="B4938" s="22" t="s">
        <v>2765</v>
      </c>
      <c r="C4938" s="23" t="s">
        <v>2935</v>
      </c>
      <c r="D4938" s="31">
        <v>1</v>
      </c>
      <c r="E4938" s="25">
        <v>7.28</v>
      </c>
      <c r="F4938" s="25">
        <v>289.39</v>
      </c>
    </row>
    <row r="4939" spans="1:6" x14ac:dyDescent="0.2">
      <c r="A4939" s="26"/>
      <c r="B4939" s="27"/>
      <c r="C4939" s="28" t="s">
        <v>2770</v>
      </c>
      <c r="D4939" s="28"/>
      <c r="E4939" s="28"/>
      <c r="F4939" s="29">
        <v>251.95</v>
      </c>
    </row>
    <row r="4940" spans="1:6" x14ac:dyDescent="0.2">
      <c r="A4940" s="26"/>
      <c r="B4940" s="27"/>
      <c r="C4940" s="28" t="s">
        <v>2771</v>
      </c>
      <c r="D4940" s="28"/>
      <c r="E4940" s="28"/>
      <c r="F4940" s="29">
        <v>128.77000000000001</v>
      </c>
    </row>
    <row r="4941" spans="1:6" x14ac:dyDescent="0.2">
      <c r="A4941" s="26"/>
      <c r="B4941" s="27"/>
      <c r="C4941" s="28" t="s">
        <v>917</v>
      </c>
      <c r="D4941" s="28"/>
      <c r="E4941" s="28"/>
      <c r="F4941" s="29">
        <v>670.11</v>
      </c>
    </row>
    <row r="4942" spans="1:6" ht="67.5" customHeight="1" x14ac:dyDescent="0.2">
      <c r="A4942" s="21">
        <v>87</v>
      </c>
      <c r="B4942" s="22" t="s">
        <v>2936</v>
      </c>
      <c r="C4942" s="23" t="s">
        <v>2937</v>
      </c>
      <c r="D4942" s="31">
        <v>1</v>
      </c>
      <c r="E4942" s="25">
        <v>16873.63</v>
      </c>
      <c r="F4942" s="25">
        <v>100398.1</v>
      </c>
    </row>
    <row r="4943" spans="1:6" ht="45" customHeight="1" x14ac:dyDescent="0.2">
      <c r="A4943" s="21">
        <v>88</v>
      </c>
      <c r="B4943" s="22" t="s">
        <v>2938</v>
      </c>
      <c r="C4943" s="23" t="s">
        <v>2939</v>
      </c>
      <c r="D4943" s="32">
        <v>0.2</v>
      </c>
      <c r="E4943" s="25">
        <v>1089.33</v>
      </c>
      <c r="F4943" s="25">
        <v>8997.93</v>
      </c>
    </row>
    <row r="4944" spans="1:6" x14ac:dyDescent="0.2">
      <c r="A4944" s="26"/>
      <c r="B4944" s="27"/>
      <c r="C4944" s="28" t="s">
        <v>2940</v>
      </c>
      <c r="D4944" s="28"/>
      <c r="E4944" s="28"/>
      <c r="F4944" s="29">
        <v>7595.5</v>
      </c>
    </row>
    <row r="4945" spans="1:6" x14ac:dyDescent="0.2">
      <c r="A4945" s="26"/>
      <c r="B4945" s="27"/>
      <c r="C4945" s="28" t="s">
        <v>2941</v>
      </c>
      <c r="D4945" s="28"/>
      <c r="E4945" s="28"/>
      <c r="F4945" s="29">
        <v>3882.14</v>
      </c>
    </row>
    <row r="4946" spans="1:6" x14ac:dyDescent="0.2">
      <c r="A4946" s="26"/>
      <c r="B4946" s="27"/>
      <c r="C4946" s="28" t="s">
        <v>917</v>
      </c>
      <c r="D4946" s="28"/>
      <c r="E4946" s="28"/>
      <c r="F4946" s="29">
        <v>20475.57</v>
      </c>
    </row>
    <row r="4947" spans="1:6" ht="33.75" customHeight="1" x14ac:dyDescent="0.2">
      <c r="A4947" s="21">
        <v>89</v>
      </c>
      <c r="B4947" s="22" t="s">
        <v>2942</v>
      </c>
      <c r="C4947" s="23" t="s">
        <v>2943</v>
      </c>
      <c r="D4947" s="32">
        <v>15.6</v>
      </c>
      <c r="E4947" s="25">
        <v>24.27</v>
      </c>
      <c r="F4947" s="25">
        <v>3596.81</v>
      </c>
    </row>
    <row r="4948" spans="1:6" ht="33.75" customHeight="1" x14ac:dyDescent="0.2">
      <c r="A4948" s="21">
        <v>90</v>
      </c>
      <c r="B4948" s="22" t="s">
        <v>2944</v>
      </c>
      <c r="C4948" s="23" t="s">
        <v>2945</v>
      </c>
      <c r="D4948" s="32">
        <v>15.6</v>
      </c>
      <c r="E4948" s="25">
        <v>42.34</v>
      </c>
      <c r="F4948" s="25">
        <v>6664.49</v>
      </c>
    </row>
    <row r="4949" spans="1:6" ht="56.25" customHeight="1" x14ac:dyDescent="0.2">
      <c r="A4949" s="21">
        <v>91</v>
      </c>
      <c r="B4949" s="22" t="s">
        <v>2946</v>
      </c>
      <c r="C4949" s="23" t="s">
        <v>2947</v>
      </c>
      <c r="D4949" s="31">
        <v>2</v>
      </c>
      <c r="E4949" s="25">
        <v>145.80000000000001</v>
      </c>
      <c r="F4949" s="25">
        <v>6087.2</v>
      </c>
    </row>
    <row r="4950" spans="1:6" x14ac:dyDescent="0.2">
      <c r="A4950" s="26"/>
      <c r="B4950" s="27"/>
      <c r="C4950" s="28" t="s">
        <v>2948</v>
      </c>
      <c r="D4950" s="28"/>
      <c r="E4950" s="28"/>
      <c r="F4950" s="29">
        <v>3022.54</v>
      </c>
    </row>
    <row r="4951" spans="1:6" x14ac:dyDescent="0.2">
      <c r="A4951" s="26"/>
      <c r="B4951" s="27"/>
      <c r="C4951" s="28" t="s">
        <v>2949</v>
      </c>
      <c r="D4951" s="28"/>
      <c r="E4951" s="28"/>
      <c r="F4951" s="29">
        <v>1456.74</v>
      </c>
    </row>
    <row r="4952" spans="1:6" x14ac:dyDescent="0.2">
      <c r="A4952" s="26"/>
      <c r="B4952" s="27"/>
      <c r="C4952" s="28" t="s">
        <v>917</v>
      </c>
      <c r="D4952" s="28"/>
      <c r="E4952" s="28"/>
      <c r="F4952" s="29">
        <v>10566.48</v>
      </c>
    </row>
    <row r="4953" spans="1:6" ht="22.5" customHeight="1" x14ac:dyDescent="0.2">
      <c r="A4953" s="21">
        <v>92</v>
      </c>
      <c r="B4953" s="22" t="s">
        <v>2950</v>
      </c>
      <c r="C4953" s="23" t="s">
        <v>2951</v>
      </c>
      <c r="D4953" s="30">
        <v>1.65</v>
      </c>
      <c r="E4953" s="25">
        <v>189.3</v>
      </c>
      <c r="F4953" s="25">
        <v>765.25</v>
      </c>
    </row>
    <row r="4954" spans="1:6" ht="22.5" customHeight="1" x14ac:dyDescent="0.2">
      <c r="A4954" s="21">
        <v>93</v>
      </c>
      <c r="B4954" s="22" t="s">
        <v>2952</v>
      </c>
      <c r="C4954" s="23" t="s">
        <v>2953</v>
      </c>
      <c r="D4954" s="30">
        <v>1.65</v>
      </c>
      <c r="E4954" s="25">
        <v>207.4</v>
      </c>
      <c r="F4954" s="25">
        <v>787.08</v>
      </c>
    </row>
    <row r="4955" spans="1:6" ht="11.4" x14ac:dyDescent="0.2">
      <c r="A4955" s="443" t="s">
        <v>2954</v>
      </c>
      <c r="B4955" s="444"/>
      <c r="C4955" s="444"/>
      <c r="D4955" s="444"/>
      <c r="E4955" s="444"/>
      <c r="F4955" s="445"/>
    </row>
    <row r="4956" spans="1:6" ht="33.75" customHeight="1" x14ac:dyDescent="0.2">
      <c r="A4956" s="21">
        <v>94</v>
      </c>
      <c r="B4956" s="22" t="s">
        <v>2931</v>
      </c>
      <c r="C4956" s="23" t="s">
        <v>2932</v>
      </c>
      <c r="D4956" s="31">
        <v>1</v>
      </c>
      <c r="E4956" s="25">
        <v>174.63</v>
      </c>
      <c r="F4956" s="25">
        <v>3703.53</v>
      </c>
    </row>
    <row r="4957" spans="1:6" x14ac:dyDescent="0.2">
      <c r="A4957" s="26"/>
      <c r="B4957" s="27"/>
      <c r="C4957" s="28" t="s">
        <v>2933</v>
      </c>
      <c r="D4957" s="28"/>
      <c r="E4957" s="28"/>
      <c r="F4957" s="29">
        <v>3859.14</v>
      </c>
    </row>
    <row r="4958" spans="1:6" x14ac:dyDescent="0.2">
      <c r="A4958" s="26"/>
      <c r="B4958" s="27"/>
      <c r="C4958" s="28" t="s">
        <v>2934</v>
      </c>
      <c r="D4958" s="28"/>
      <c r="E4958" s="28"/>
      <c r="F4958" s="29">
        <v>1951.89</v>
      </c>
    </row>
    <row r="4959" spans="1:6" x14ac:dyDescent="0.2">
      <c r="A4959" s="26"/>
      <c r="B4959" s="27"/>
      <c r="C4959" s="28" t="s">
        <v>917</v>
      </c>
      <c r="D4959" s="28"/>
      <c r="E4959" s="28"/>
      <c r="F4959" s="29">
        <v>9514.56</v>
      </c>
    </row>
    <row r="4960" spans="1:6" ht="33.75" customHeight="1" x14ac:dyDescent="0.2">
      <c r="A4960" s="21">
        <v>95</v>
      </c>
      <c r="B4960" s="22" t="s">
        <v>2765</v>
      </c>
      <c r="C4960" s="23" t="s">
        <v>2935</v>
      </c>
      <c r="D4960" s="31">
        <v>1</v>
      </c>
      <c r="E4960" s="25">
        <v>7.28</v>
      </c>
      <c r="F4960" s="25">
        <v>289.39</v>
      </c>
    </row>
    <row r="4961" spans="1:6" x14ac:dyDescent="0.2">
      <c r="A4961" s="26"/>
      <c r="B4961" s="27"/>
      <c r="C4961" s="28" t="s">
        <v>2770</v>
      </c>
      <c r="D4961" s="28"/>
      <c r="E4961" s="28"/>
      <c r="F4961" s="29">
        <v>251.95</v>
      </c>
    </row>
    <row r="4962" spans="1:6" x14ac:dyDescent="0.2">
      <c r="A4962" s="26"/>
      <c r="B4962" s="27"/>
      <c r="C4962" s="28" t="s">
        <v>2771</v>
      </c>
      <c r="D4962" s="28"/>
      <c r="E4962" s="28"/>
      <c r="F4962" s="29">
        <v>128.77000000000001</v>
      </c>
    </row>
    <row r="4963" spans="1:6" x14ac:dyDescent="0.2">
      <c r="A4963" s="26"/>
      <c r="B4963" s="27"/>
      <c r="C4963" s="28" t="s">
        <v>917</v>
      </c>
      <c r="D4963" s="28"/>
      <c r="E4963" s="28"/>
      <c r="F4963" s="29">
        <v>670.11</v>
      </c>
    </row>
    <row r="4964" spans="1:6" ht="78.75" customHeight="1" x14ac:dyDescent="0.2">
      <c r="A4964" s="21">
        <v>96</v>
      </c>
      <c r="B4964" s="22" t="s">
        <v>2955</v>
      </c>
      <c r="C4964" s="23" t="s">
        <v>2956</v>
      </c>
      <c r="D4964" s="31">
        <v>1</v>
      </c>
      <c r="E4964" s="25">
        <v>15574.9</v>
      </c>
      <c r="F4964" s="25">
        <v>92670.66</v>
      </c>
    </row>
    <row r="4965" spans="1:6" ht="45" customHeight="1" x14ac:dyDescent="0.2">
      <c r="A4965" s="21">
        <v>97</v>
      </c>
      <c r="B4965" s="22" t="s">
        <v>2938</v>
      </c>
      <c r="C4965" s="23" t="s">
        <v>2939</v>
      </c>
      <c r="D4965" s="32">
        <v>0.2</v>
      </c>
      <c r="E4965" s="25">
        <v>1089.33</v>
      </c>
      <c r="F4965" s="25">
        <v>8997.93</v>
      </c>
    </row>
    <row r="4966" spans="1:6" x14ac:dyDescent="0.2">
      <c r="A4966" s="26"/>
      <c r="B4966" s="27"/>
      <c r="C4966" s="28" t="s">
        <v>2940</v>
      </c>
      <c r="D4966" s="28"/>
      <c r="E4966" s="28"/>
      <c r="F4966" s="29">
        <v>7595.5</v>
      </c>
    </row>
    <row r="4967" spans="1:6" x14ac:dyDescent="0.2">
      <c r="A4967" s="26"/>
      <c r="B4967" s="27"/>
      <c r="C4967" s="28" t="s">
        <v>2941</v>
      </c>
      <c r="D4967" s="28"/>
      <c r="E4967" s="28"/>
      <c r="F4967" s="29">
        <v>3882.14</v>
      </c>
    </row>
    <row r="4968" spans="1:6" x14ac:dyDescent="0.2">
      <c r="A4968" s="26"/>
      <c r="B4968" s="27"/>
      <c r="C4968" s="28" t="s">
        <v>917</v>
      </c>
      <c r="D4968" s="28"/>
      <c r="E4968" s="28"/>
      <c r="F4968" s="29">
        <v>20475.57</v>
      </c>
    </row>
    <row r="4969" spans="1:6" ht="33.75" customHeight="1" x14ac:dyDescent="0.2">
      <c r="A4969" s="21">
        <v>98</v>
      </c>
      <c r="B4969" s="22" t="s">
        <v>2942</v>
      </c>
      <c r="C4969" s="23" t="s">
        <v>2943</v>
      </c>
      <c r="D4969" s="32">
        <v>15.6</v>
      </c>
      <c r="E4969" s="25">
        <v>24.27</v>
      </c>
      <c r="F4969" s="25">
        <v>3596.81</v>
      </c>
    </row>
    <row r="4970" spans="1:6" ht="33.75" customHeight="1" x14ac:dyDescent="0.2">
      <c r="A4970" s="21">
        <v>99</v>
      </c>
      <c r="B4970" s="22" t="s">
        <v>2944</v>
      </c>
      <c r="C4970" s="23" t="s">
        <v>2945</v>
      </c>
      <c r="D4970" s="32">
        <v>15.6</v>
      </c>
      <c r="E4970" s="25">
        <v>42.34</v>
      </c>
      <c r="F4970" s="25">
        <v>6664.49</v>
      </c>
    </row>
    <row r="4971" spans="1:6" ht="56.25" customHeight="1" x14ac:dyDescent="0.2">
      <c r="A4971" s="21">
        <v>100</v>
      </c>
      <c r="B4971" s="22" t="s">
        <v>2946</v>
      </c>
      <c r="C4971" s="23" t="s">
        <v>2957</v>
      </c>
      <c r="D4971" s="31">
        <v>2</v>
      </c>
      <c r="E4971" s="25">
        <v>145.80000000000001</v>
      </c>
      <c r="F4971" s="25">
        <v>6087.2</v>
      </c>
    </row>
    <row r="4972" spans="1:6" x14ac:dyDescent="0.2">
      <c r="A4972" s="26"/>
      <c r="B4972" s="27"/>
      <c r="C4972" s="28" t="s">
        <v>2948</v>
      </c>
      <c r="D4972" s="28"/>
      <c r="E4972" s="28"/>
      <c r="F4972" s="29">
        <v>3022.54</v>
      </c>
    </row>
    <row r="4973" spans="1:6" x14ac:dyDescent="0.2">
      <c r="A4973" s="26"/>
      <c r="B4973" s="27"/>
      <c r="C4973" s="28" t="s">
        <v>2949</v>
      </c>
      <c r="D4973" s="28"/>
      <c r="E4973" s="28"/>
      <c r="F4973" s="29">
        <v>1456.74</v>
      </c>
    </row>
    <row r="4974" spans="1:6" x14ac:dyDescent="0.2">
      <c r="A4974" s="26"/>
      <c r="B4974" s="27"/>
      <c r="C4974" s="28" t="s">
        <v>917</v>
      </c>
      <c r="D4974" s="28"/>
      <c r="E4974" s="28"/>
      <c r="F4974" s="29">
        <v>10566.48</v>
      </c>
    </row>
    <row r="4975" spans="1:6" ht="22.5" customHeight="1" x14ac:dyDescent="0.2">
      <c r="A4975" s="21">
        <v>101</v>
      </c>
      <c r="B4975" s="22" t="s">
        <v>2950</v>
      </c>
      <c r="C4975" s="23" t="s">
        <v>2951</v>
      </c>
      <c r="D4975" s="30">
        <v>1.65</v>
      </c>
      <c r="E4975" s="25">
        <v>189.3</v>
      </c>
      <c r="F4975" s="25">
        <v>765.25</v>
      </c>
    </row>
    <row r="4976" spans="1:6" ht="22.5" customHeight="1" x14ac:dyDescent="0.2">
      <c r="A4976" s="21">
        <v>102</v>
      </c>
      <c r="B4976" s="22" t="s">
        <v>2952</v>
      </c>
      <c r="C4976" s="23" t="s">
        <v>2953</v>
      </c>
      <c r="D4976" s="30">
        <v>1.65</v>
      </c>
      <c r="E4976" s="25">
        <v>207.4</v>
      </c>
      <c r="F4976" s="25">
        <v>787.08</v>
      </c>
    </row>
    <row r="4977" spans="1:6" ht="11.4" x14ac:dyDescent="0.2">
      <c r="A4977" s="443" t="s">
        <v>2958</v>
      </c>
      <c r="B4977" s="444"/>
      <c r="C4977" s="444"/>
      <c r="D4977" s="444"/>
      <c r="E4977" s="444"/>
      <c r="F4977" s="445"/>
    </row>
    <row r="4978" spans="1:6" ht="33.75" customHeight="1" x14ac:dyDescent="0.2">
      <c r="A4978" s="21">
        <v>103</v>
      </c>
      <c r="B4978" s="22" t="s">
        <v>2959</v>
      </c>
      <c r="C4978" s="23" t="s">
        <v>2960</v>
      </c>
      <c r="D4978" s="31">
        <v>4</v>
      </c>
      <c r="E4978" s="25">
        <v>152.08000000000001</v>
      </c>
      <c r="F4978" s="25">
        <v>12211.27</v>
      </c>
    </row>
    <row r="4979" spans="1:6" x14ac:dyDescent="0.2">
      <c r="A4979" s="26"/>
      <c r="B4979" s="27"/>
      <c r="C4979" s="28" t="s">
        <v>2961</v>
      </c>
      <c r="D4979" s="28"/>
      <c r="E4979" s="28"/>
      <c r="F4979" s="29">
        <v>12860.76</v>
      </c>
    </row>
    <row r="4980" spans="1:6" x14ac:dyDescent="0.2">
      <c r="A4980" s="26"/>
      <c r="B4980" s="27"/>
      <c r="C4980" s="28" t="s">
        <v>2962</v>
      </c>
      <c r="D4980" s="28"/>
      <c r="E4980" s="28"/>
      <c r="F4980" s="29">
        <v>6504.78</v>
      </c>
    </row>
    <row r="4981" spans="1:6" x14ac:dyDescent="0.2">
      <c r="A4981" s="26"/>
      <c r="B4981" s="27"/>
      <c r="C4981" s="28" t="s">
        <v>917</v>
      </c>
      <c r="D4981" s="28"/>
      <c r="E4981" s="28"/>
      <c r="F4981" s="29">
        <v>31576.81</v>
      </c>
    </row>
    <row r="4982" spans="1:6" ht="33.75" customHeight="1" x14ac:dyDescent="0.2">
      <c r="A4982" s="21">
        <v>104</v>
      </c>
      <c r="B4982" s="22" t="s">
        <v>2765</v>
      </c>
      <c r="C4982" s="23" t="s">
        <v>2935</v>
      </c>
      <c r="D4982" s="31">
        <v>4</v>
      </c>
      <c r="E4982" s="25">
        <v>7.28</v>
      </c>
      <c r="F4982" s="25">
        <v>1157.56</v>
      </c>
    </row>
    <row r="4983" spans="1:6" x14ac:dyDescent="0.2">
      <c r="A4983" s="26"/>
      <c r="B4983" s="27"/>
      <c r="C4983" s="28" t="s">
        <v>2804</v>
      </c>
      <c r="D4983" s="28"/>
      <c r="E4983" s="28"/>
      <c r="F4983" s="29">
        <v>1007.78</v>
      </c>
    </row>
    <row r="4984" spans="1:6" x14ac:dyDescent="0.2">
      <c r="A4984" s="26"/>
      <c r="B4984" s="27"/>
      <c r="C4984" s="28" t="s">
        <v>2805</v>
      </c>
      <c r="D4984" s="28"/>
      <c r="E4984" s="28"/>
      <c r="F4984" s="29">
        <v>515.09</v>
      </c>
    </row>
    <row r="4985" spans="1:6" x14ac:dyDescent="0.2">
      <c r="A4985" s="26"/>
      <c r="B4985" s="27"/>
      <c r="C4985" s="28" t="s">
        <v>917</v>
      </c>
      <c r="D4985" s="28"/>
      <c r="E4985" s="28"/>
      <c r="F4985" s="29">
        <v>2680.43</v>
      </c>
    </row>
    <row r="4986" spans="1:6" ht="56.25" customHeight="1" x14ac:dyDescent="0.2">
      <c r="A4986" s="21">
        <v>105</v>
      </c>
      <c r="B4986" s="22" t="s">
        <v>2963</v>
      </c>
      <c r="C4986" s="23" t="s">
        <v>2964</v>
      </c>
      <c r="D4986" s="31">
        <v>4</v>
      </c>
      <c r="E4986" s="25">
        <v>7330.72</v>
      </c>
      <c r="F4986" s="25">
        <v>174471.14</v>
      </c>
    </row>
    <row r="4987" spans="1:6" ht="45" customHeight="1" x14ac:dyDescent="0.2">
      <c r="A4987" s="21">
        <v>106</v>
      </c>
      <c r="B4987" s="22" t="s">
        <v>2938</v>
      </c>
      <c r="C4987" s="23" t="s">
        <v>2965</v>
      </c>
      <c r="D4987" s="30">
        <v>0.88</v>
      </c>
      <c r="E4987" s="25">
        <v>1089.33</v>
      </c>
      <c r="F4987" s="25">
        <v>39590.910000000003</v>
      </c>
    </row>
    <row r="4988" spans="1:6" x14ac:dyDescent="0.2">
      <c r="A4988" s="26"/>
      <c r="B4988" s="27"/>
      <c r="C4988" s="28" t="s">
        <v>2966</v>
      </c>
      <c r="D4988" s="28"/>
      <c r="E4988" s="28"/>
      <c r="F4988" s="29">
        <v>33420.19</v>
      </c>
    </row>
    <row r="4989" spans="1:6" x14ac:dyDescent="0.2">
      <c r="A4989" s="26"/>
      <c r="B4989" s="27"/>
      <c r="C4989" s="28" t="s">
        <v>2967</v>
      </c>
      <c r="D4989" s="28"/>
      <c r="E4989" s="28"/>
      <c r="F4989" s="29">
        <v>17081.43</v>
      </c>
    </row>
    <row r="4990" spans="1:6" x14ac:dyDescent="0.2">
      <c r="A4990" s="26"/>
      <c r="B4990" s="27"/>
      <c r="C4990" s="28" t="s">
        <v>917</v>
      </c>
      <c r="D4990" s="28"/>
      <c r="E4990" s="28"/>
      <c r="F4990" s="29">
        <v>90092.53</v>
      </c>
    </row>
    <row r="4991" spans="1:6" ht="33.75" customHeight="1" x14ac:dyDescent="0.2">
      <c r="A4991" s="21">
        <v>107</v>
      </c>
      <c r="B4991" s="22" t="s">
        <v>2942</v>
      </c>
      <c r="C4991" s="23" t="s">
        <v>2943</v>
      </c>
      <c r="D4991" s="31">
        <v>64</v>
      </c>
      <c r="E4991" s="25">
        <v>24.27</v>
      </c>
      <c r="F4991" s="25">
        <v>14756.16</v>
      </c>
    </row>
    <row r="4992" spans="1:6" ht="33.75" customHeight="1" x14ac:dyDescent="0.2">
      <c r="A4992" s="21">
        <v>108</v>
      </c>
      <c r="B4992" s="22" t="s">
        <v>2968</v>
      </c>
      <c r="C4992" s="23" t="s">
        <v>2969</v>
      </c>
      <c r="D4992" s="31">
        <v>64</v>
      </c>
      <c r="E4992" s="25">
        <v>37.119999999999997</v>
      </c>
      <c r="F4992" s="25">
        <v>25823.64</v>
      </c>
    </row>
    <row r="4993" spans="1:6" ht="56.25" customHeight="1" x14ac:dyDescent="0.2">
      <c r="A4993" s="21">
        <v>109</v>
      </c>
      <c r="B4993" s="22" t="s">
        <v>2946</v>
      </c>
      <c r="C4993" s="23" t="s">
        <v>2957</v>
      </c>
      <c r="D4993" s="32">
        <v>8.8000000000000007</v>
      </c>
      <c r="E4993" s="25">
        <v>145.80000000000001</v>
      </c>
      <c r="F4993" s="25">
        <v>26783.68</v>
      </c>
    </row>
    <row r="4994" spans="1:6" x14ac:dyDescent="0.2">
      <c r="A4994" s="26"/>
      <c r="B4994" s="27"/>
      <c r="C4994" s="28" t="s">
        <v>2970</v>
      </c>
      <c r="D4994" s="28"/>
      <c r="E4994" s="28"/>
      <c r="F4994" s="29">
        <v>13299.17</v>
      </c>
    </row>
    <row r="4995" spans="1:6" x14ac:dyDescent="0.2">
      <c r="A4995" s="26"/>
      <c r="B4995" s="27"/>
      <c r="C4995" s="28" t="s">
        <v>2971</v>
      </c>
      <c r="D4995" s="28"/>
      <c r="E4995" s="28"/>
      <c r="F4995" s="29">
        <v>6409.65</v>
      </c>
    </row>
    <row r="4996" spans="1:6" x14ac:dyDescent="0.2">
      <c r="A4996" s="26"/>
      <c r="B4996" s="27"/>
      <c r="C4996" s="28" t="s">
        <v>917</v>
      </c>
      <c r="D4996" s="28"/>
      <c r="E4996" s="28"/>
      <c r="F4996" s="29">
        <v>46492.5</v>
      </c>
    </row>
    <row r="4997" spans="1:6" ht="22.5" customHeight="1" x14ac:dyDescent="0.2">
      <c r="A4997" s="21">
        <v>110</v>
      </c>
      <c r="B4997" s="22" t="s">
        <v>2972</v>
      </c>
      <c r="C4997" s="23" t="s">
        <v>2973</v>
      </c>
      <c r="D4997" s="30">
        <v>7.04</v>
      </c>
      <c r="E4997" s="25">
        <v>165.9</v>
      </c>
      <c r="F4997" s="25">
        <v>2803.05</v>
      </c>
    </row>
    <row r="4998" spans="1:6" ht="22.5" customHeight="1" x14ac:dyDescent="0.2">
      <c r="A4998" s="21">
        <v>111</v>
      </c>
      <c r="B4998" s="22" t="s">
        <v>2950</v>
      </c>
      <c r="C4998" s="23" t="s">
        <v>2951</v>
      </c>
      <c r="D4998" s="30">
        <v>7.04</v>
      </c>
      <c r="E4998" s="25">
        <v>189.3</v>
      </c>
      <c r="F4998" s="25">
        <v>3265.05</v>
      </c>
    </row>
    <row r="4999" spans="1:6" ht="12" customHeight="1" x14ac:dyDescent="0.2">
      <c r="A4999" s="443" t="s">
        <v>2974</v>
      </c>
      <c r="B4999" s="444"/>
      <c r="C4999" s="444"/>
      <c r="D4999" s="444"/>
      <c r="E4999" s="444"/>
      <c r="F4999" s="445"/>
    </row>
    <row r="5000" spans="1:6" ht="33.75" customHeight="1" x14ac:dyDescent="0.2">
      <c r="A5000" s="21">
        <v>112</v>
      </c>
      <c r="B5000" s="22" t="s">
        <v>2975</v>
      </c>
      <c r="C5000" s="23" t="s">
        <v>2976</v>
      </c>
      <c r="D5000" s="31">
        <v>2</v>
      </c>
      <c r="E5000" s="25">
        <v>620.75</v>
      </c>
      <c r="F5000" s="25">
        <v>33696.26</v>
      </c>
    </row>
    <row r="5001" spans="1:6" x14ac:dyDescent="0.2">
      <c r="A5001" s="26"/>
      <c r="B5001" s="27"/>
      <c r="C5001" s="28" t="s">
        <v>2977</v>
      </c>
      <c r="D5001" s="28"/>
      <c r="E5001" s="28"/>
      <c r="F5001" s="29">
        <v>27058.98</v>
      </c>
    </row>
    <row r="5002" spans="1:6" x14ac:dyDescent="0.2">
      <c r="A5002" s="26"/>
      <c r="B5002" s="27"/>
      <c r="C5002" s="28" t="s">
        <v>2978</v>
      </c>
      <c r="D5002" s="28"/>
      <c r="E5002" s="28"/>
      <c r="F5002" s="29">
        <v>13975.52</v>
      </c>
    </row>
    <row r="5003" spans="1:6" x14ac:dyDescent="0.2">
      <c r="A5003" s="26"/>
      <c r="B5003" s="27"/>
      <c r="C5003" s="28" t="s">
        <v>917</v>
      </c>
      <c r="D5003" s="28"/>
      <c r="E5003" s="28"/>
      <c r="F5003" s="29">
        <v>74730.759999999995</v>
      </c>
    </row>
    <row r="5004" spans="1:6" ht="33.75" customHeight="1" x14ac:dyDescent="0.2">
      <c r="A5004" s="21">
        <v>113</v>
      </c>
      <c r="B5004" s="22" t="s">
        <v>2765</v>
      </c>
      <c r="C5004" s="23" t="s">
        <v>2979</v>
      </c>
      <c r="D5004" s="31">
        <v>2</v>
      </c>
      <c r="E5004" s="25">
        <v>7.28</v>
      </c>
      <c r="F5004" s="25">
        <v>578.78</v>
      </c>
    </row>
    <row r="5005" spans="1:6" x14ac:dyDescent="0.2">
      <c r="A5005" s="26"/>
      <c r="B5005" s="27"/>
      <c r="C5005" s="28" t="s">
        <v>2855</v>
      </c>
      <c r="D5005" s="28"/>
      <c r="E5005" s="28"/>
      <c r="F5005" s="29">
        <v>503.89</v>
      </c>
    </row>
    <row r="5006" spans="1:6" x14ac:dyDescent="0.2">
      <c r="A5006" s="26"/>
      <c r="B5006" s="27"/>
      <c r="C5006" s="28" t="s">
        <v>2856</v>
      </c>
      <c r="D5006" s="28"/>
      <c r="E5006" s="28"/>
      <c r="F5006" s="29">
        <v>257.54000000000002</v>
      </c>
    </row>
    <row r="5007" spans="1:6" x14ac:dyDescent="0.2">
      <c r="A5007" s="26"/>
      <c r="B5007" s="27"/>
      <c r="C5007" s="28" t="s">
        <v>917</v>
      </c>
      <c r="D5007" s="28"/>
      <c r="E5007" s="28"/>
      <c r="F5007" s="29">
        <v>1340.21</v>
      </c>
    </row>
    <row r="5008" spans="1:6" ht="33.75" customHeight="1" x14ac:dyDescent="0.2">
      <c r="A5008" s="21">
        <v>114</v>
      </c>
      <c r="B5008" s="22" t="s">
        <v>2765</v>
      </c>
      <c r="C5008" s="23" t="s">
        <v>2980</v>
      </c>
      <c r="D5008" s="31">
        <v>1</v>
      </c>
      <c r="E5008" s="25">
        <v>7.28</v>
      </c>
      <c r="F5008" s="25">
        <v>289.39</v>
      </c>
    </row>
    <row r="5009" spans="1:6" x14ac:dyDescent="0.2">
      <c r="A5009" s="26"/>
      <c r="B5009" s="27"/>
      <c r="C5009" s="28" t="s">
        <v>2770</v>
      </c>
      <c r="D5009" s="28"/>
      <c r="E5009" s="28"/>
      <c r="F5009" s="29">
        <v>251.95</v>
      </c>
    </row>
    <row r="5010" spans="1:6" x14ac:dyDescent="0.2">
      <c r="A5010" s="26"/>
      <c r="B5010" s="27"/>
      <c r="C5010" s="28" t="s">
        <v>2771</v>
      </c>
      <c r="D5010" s="28"/>
      <c r="E5010" s="28"/>
      <c r="F5010" s="29">
        <v>128.77000000000001</v>
      </c>
    </row>
    <row r="5011" spans="1:6" x14ac:dyDescent="0.2">
      <c r="A5011" s="26"/>
      <c r="B5011" s="27"/>
      <c r="C5011" s="28" t="s">
        <v>917</v>
      </c>
      <c r="D5011" s="28"/>
      <c r="E5011" s="28"/>
      <c r="F5011" s="29">
        <v>670.11</v>
      </c>
    </row>
    <row r="5012" spans="1:6" ht="45" customHeight="1" x14ac:dyDescent="0.2">
      <c r="A5012" s="21">
        <v>115</v>
      </c>
      <c r="B5012" s="22" t="s">
        <v>2765</v>
      </c>
      <c r="C5012" s="23" t="s">
        <v>2981</v>
      </c>
      <c r="D5012" s="31">
        <v>2</v>
      </c>
      <c r="E5012" s="25">
        <v>7.28</v>
      </c>
      <c r="F5012" s="25">
        <v>578.78</v>
      </c>
    </row>
    <row r="5013" spans="1:6" x14ac:dyDescent="0.2">
      <c r="A5013" s="26"/>
      <c r="B5013" s="27"/>
      <c r="C5013" s="28" t="s">
        <v>2855</v>
      </c>
      <c r="D5013" s="28"/>
      <c r="E5013" s="28"/>
      <c r="F5013" s="29">
        <v>503.89</v>
      </c>
    </row>
    <row r="5014" spans="1:6" x14ac:dyDescent="0.2">
      <c r="A5014" s="26"/>
      <c r="B5014" s="27"/>
      <c r="C5014" s="28" t="s">
        <v>2856</v>
      </c>
      <c r="D5014" s="28"/>
      <c r="E5014" s="28"/>
      <c r="F5014" s="29">
        <v>257.54000000000002</v>
      </c>
    </row>
    <row r="5015" spans="1:6" x14ac:dyDescent="0.2">
      <c r="A5015" s="26"/>
      <c r="B5015" s="27"/>
      <c r="C5015" s="28" t="s">
        <v>917</v>
      </c>
      <c r="D5015" s="28"/>
      <c r="E5015" s="28"/>
      <c r="F5015" s="29">
        <v>1340.21</v>
      </c>
    </row>
    <row r="5016" spans="1:6" ht="33.75" customHeight="1" x14ac:dyDescent="0.2">
      <c r="A5016" s="21">
        <v>116</v>
      </c>
      <c r="B5016" s="22" t="s">
        <v>2765</v>
      </c>
      <c r="C5016" s="23" t="s">
        <v>2982</v>
      </c>
      <c r="D5016" s="31">
        <v>1</v>
      </c>
      <c r="E5016" s="25">
        <v>7.28</v>
      </c>
      <c r="F5016" s="25">
        <v>289.39</v>
      </c>
    </row>
    <row r="5017" spans="1:6" x14ac:dyDescent="0.2">
      <c r="A5017" s="26"/>
      <c r="B5017" s="27"/>
      <c r="C5017" s="28" t="s">
        <v>2770</v>
      </c>
      <c r="D5017" s="28"/>
      <c r="E5017" s="28"/>
      <c r="F5017" s="29">
        <v>251.95</v>
      </c>
    </row>
    <row r="5018" spans="1:6" x14ac:dyDescent="0.2">
      <c r="A5018" s="26"/>
      <c r="B5018" s="27"/>
      <c r="C5018" s="28" t="s">
        <v>2771</v>
      </c>
      <c r="D5018" s="28"/>
      <c r="E5018" s="28"/>
      <c r="F5018" s="29">
        <v>128.77000000000001</v>
      </c>
    </row>
    <row r="5019" spans="1:6" x14ac:dyDescent="0.2">
      <c r="A5019" s="26"/>
      <c r="B5019" s="27"/>
      <c r="C5019" s="28" t="s">
        <v>917</v>
      </c>
      <c r="D5019" s="28"/>
      <c r="E5019" s="28"/>
      <c r="F5019" s="29">
        <v>670.11</v>
      </c>
    </row>
    <row r="5020" spans="1:6" ht="22.5" customHeight="1" x14ac:dyDescent="0.2">
      <c r="A5020" s="21">
        <v>117</v>
      </c>
      <c r="B5020" s="22" t="s">
        <v>2772</v>
      </c>
      <c r="C5020" s="23" t="s">
        <v>2983</v>
      </c>
      <c r="D5020" s="31">
        <v>1</v>
      </c>
      <c r="E5020" s="25">
        <v>49.48</v>
      </c>
      <c r="F5020" s="25">
        <v>815.06</v>
      </c>
    </row>
    <row r="5021" spans="1:6" x14ac:dyDescent="0.2">
      <c r="A5021" s="26"/>
      <c r="B5021" s="27"/>
      <c r="C5021" s="28" t="s">
        <v>2774</v>
      </c>
      <c r="D5021" s="28"/>
      <c r="E5021" s="28"/>
      <c r="F5021" s="29">
        <v>359.86</v>
      </c>
    </row>
    <row r="5022" spans="1:6" x14ac:dyDescent="0.2">
      <c r="A5022" s="26"/>
      <c r="B5022" s="27"/>
      <c r="C5022" s="28" t="s">
        <v>2775</v>
      </c>
      <c r="D5022" s="28"/>
      <c r="E5022" s="28"/>
      <c r="F5022" s="29">
        <v>183.93</v>
      </c>
    </row>
    <row r="5023" spans="1:6" x14ac:dyDescent="0.2">
      <c r="A5023" s="26"/>
      <c r="B5023" s="27"/>
      <c r="C5023" s="28" t="s">
        <v>917</v>
      </c>
      <c r="D5023" s="28"/>
      <c r="E5023" s="28"/>
      <c r="F5023" s="29">
        <v>1358.85</v>
      </c>
    </row>
    <row r="5024" spans="1:6" ht="78.75" customHeight="1" x14ac:dyDescent="0.2">
      <c r="A5024" s="21">
        <v>118</v>
      </c>
      <c r="B5024" s="22" t="s">
        <v>2984</v>
      </c>
      <c r="C5024" s="23" t="s">
        <v>2985</v>
      </c>
      <c r="D5024" s="31">
        <v>2</v>
      </c>
      <c r="E5024" s="25">
        <v>287943.76</v>
      </c>
      <c r="F5024" s="25">
        <v>3426530.74</v>
      </c>
    </row>
    <row r="5025" spans="1:6" ht="33.75" customHeight="1" x14ac:dyDescent="0.2">
      <c r="A5025" s="21">
        <v>119</v>
      </c>
      <c r="B5025" s="22" t="s">
        <v>2938</v>
      </c>
      <c r="C5025" s="23" t="s">
        <v>2986</v>
      </c>
      <c r="D5025" s="32">
        <v>0.6</v>
      </c>
      <c r="E5025" s="25">
        <v>1089.33</v>
      </c>
      <c r="F5025" s="25">
        <v>26993.8</v>
      </c>
    </row>
    <row r="5026" spans="1:6" x14ac:dyDescent="0.2">
      <c r="A5026" s="26"/>
      <c r="B5026" s="27"/>
      <c r="C5026" s="28" t="s">
        <v>2987</v>
      </c>
      <c r="D5026" s="28"/>
      <c r="E5026" s="28"/>
      <c r="F5026" s="29">
        <v>22786.49</v>
      </c>
    </row>
    <row r="5027" spans="1:6" x14ac:dyDescent="0.2">
      <c r="A5027" s="26"/>
      <c r="B5027" s="27"/>
      <c r="C5027" s="28" t="s">
        <v>2988</v>
      </c>
      <c r="D5027" s="28"/>
      <c r="E5027" s="28"/>
      <c r="F5027" s="29">
        <v>11646.43</v>
      </c>
    </row>
    <row r="5028" spans="1:6" x14ac:dyDescent="0.2">
      <c r="A5028" s="26"/>
      <c r="B5028" s="27"/>
      <c r="C5028" s="28" t="s">
        <v>917</v>
      </c>
      <c r="D5028" s="28"/>
      <c r="E5028" s="28"/>
      <c r="F5028" s="29">
        <v>61426.720000000001</v>
      </c>
    </row>
    <row r="5029" spans="1:6" ht="33.75" customHeight="1" x14ac:dyDescent="0.2">
      <c r="A5029" s="21">
        <v>120</v>
      </c>
      <c r="B5029" s="22" t="s">
        <v>2944</v>
      </c>
      <c r="C5029" s="23" t="s">
        <v>2945</v>
      </c>
      <c r="D5029" s="31">
        <v>40</v>
      </c>
      <c r="E5029" s="25">
        <v>42.34</v>
      </c>
      <c r="F5029" s="25">
        <v>17088.419999999998</v>
      </c>
    </row>
    <row r="5030" spans="1:6" ht="33.75" customHeight="1" x14ac:dyDescent="0.2">
      <c r="A5030" s="21">
        <v>121</v>
      </c>
      <c r="B5030" s="22" t="s">
        <v>2989</v>
      </c>
      <c r="C5030" s="23" t="s">
        <v>2990</v>
      </c>
      <c r="D5030" s="31">
        <v>40</v>
      </c>
      <c r="E5030" s="25">
        <v>52.34</v>
      </c>
      <c r="F5030" s="25">
        <v>20496.34</v>
      </c>
    </row>
    <row r="5031" spans="1:6" ht="45" customHeight="1" x14ac:dyDescent="0.2">
      <c r="A5031" s="21">
        <v>122</v>
      </c>
      <c r="B5031" s="22" t="s">
        <v>2946</v>
      </c>
      <c r="C5031" s="23" t="s">
        <v>2991</v>
      </c>
      <c r="D5031" s="31">
        <v>6</v>
      </c>
      <c r="E5031" s="25">
        <v>145.80000000000001</v>
      </c>
      <c r="F5031" s="25">
        <v>18261.599999999999</v>
      </c>
    </row>
    <row r="5032" spans="1:6" x14ac:dyDescent="0.2">
      <c r="A5032" s="26"/>
      <c r="B5032" s="27"/>
      <c r="C5032" s="28" t="s">
        <v>2992</v>
      </c>
      <c r="D5032" s="28"/>
      <c r="E5032" s="28"/>
      <c r="F5032" s="29">
        <v>9067.61</v>
      </c>
    </row>
    <row r="5033" spans="1:6" x14ac:dyDescent="0.2">
      <c r="A5033" s="26"/>
      <c r="B5033" s="27"/>
      <c r="C5033" s="28" t="s">
        <v>2993</v>
      </c>
      <c r="D5033" s="28"/>
      <c r="E5033" s="28"/>
      <c r="F5033" s="29">
        <v>4370.21</v>
      </c>
    </row>
    <row r="5034" spans="1:6" x14ac:dyDescent="0.2">
      <c r="A5034" s="26"/>
      <c r="B5034" s="27"/>
      <c r="C5034" s="28" t="s">
        <v>917</v>
      </c>
      <c r="D5034" s="28"/>
      <c r="E5034" s="28"/>
      <c r="F5034" s="29">
        <v>31699.42</v>
      </c>
    </row>
    <row r="5035" spans="1:6" ht="22.5" customHeight="1" x14ac:dyDescent="0.2">
      <c r="A5035" s="21">
        <v>123</v>
      </c>
      <c r="B5035" s="22" t="s">
        <v>2952</v>
      </c>
      <c r="C5035" s="23" t="s">
        <v>2953</v>
      </c>
      <c r="D5035" s="32">
        <v>4.4000000000000004</v>
      </c>
      <c r="E5035" s="25">
        <v>207.4</v>
      </c>
      <c r="F5035" s="25">
        <v>2098.89</v>
      </c>
    </row>
    <row r="5036" spans="1:6" ht="22.5" customHeight="1" x14ac:dyDescent="0.2">
      <c r="A5036" s="21">
        <v>124</v>
      </c>
      <c r="B5036" s="22" t="s">
        <v>2994</v>
      </c>
      <c r="C5036" s="23" t="s">
        <v>2995</v>
      </c>
      <c r="D5036" s="32">
        <v>4.4000000000000004</v>
      </c>
      <c r="E5036" s="25">
        <v>163.4</v>
      </c>
      <c r="F5036" s="25">
        <v>1603.28</v>
      </c>
    </row>
    <row r="5037" spans="1:6" ht="11.4" x14ac:dyDescent="0.2">
      <c r="A5037" s="443" t="s">
        <v>2996</v>
      </c>
      <c r="B5037" s="444"/>
      <c r="C5037" s="444"/>
      <c r="D5037" s="444"/>
      <c r="E5037" s="444"/>
      <c r="F5037" s="445"/>
    </row>
    <row r="5038" spans="1:6" ht="33.75" customHeight="1" x14ac:dyDescent="0.2">
      <c r="A5038" s="21">
        <v>125</v>
      </c>
      <c r="B5038" s="22" t="s">
        <v>2997</v>
      </c>
      <c r="C5038" s="23" t="s">
        <v>2998</v>
      </c>
      <c r="D5038" s="31">
        <v>4</v>
      </c>
      <c r="E5038" s="25">
        <v>269.31</v>
      </c>
      <c r="F5038" s="25">
        <v>19968.650000000001</v>
      </c>
    </row>
    <row r="5039" spans="1:6" x14ac:dyDescent="0.2">
      <c r="A5039" s="26"/>
      <c r="B5039" s="27"/>
      <c r="C5039" s="28" t="s">
        <v>2999</v>
      </c>
      <c r="D5039" s="28"/>
      <c r="E5039" s="28"/>
      <c r="F5039" s="29">
        <v>15299.2</v>
      </c>
    </row>
    <row r="5040" spans="1:6" x14ac:dyDescent="0.2">
      <c r="A5040" s="26"/>
      <c r="B5040" s="27"/>
      <c r="C5040" s="28" t="s">
        <v>3000</v>
      </c>
      <c r="D5040" s="28"/>
      <c r="E5040" s="28"/>
      <c r="F5040" s="29">
        <v>7738.11</v>
      </c>
    </row>
    <row r="5041" spans="1:7" x14ac:dyDescent="0.2">
      <c r="A5041" s="26"/>
      <c r="B5041" s="27"/>
      <c r="C5041" s="28" t="s">
        <v>917</v>
      </c>
      <c r="D5041" s="28"/>
      <c r="E5041" s="28"/>
      <c r="F5041" s="29">
        <v>43005.96</v>
      </c>
      <c r="G5041" s="194">
        <f>F5041/D5038*1.2*1.0224*1.0192</f>
        <v>13444.051181783039</v>
      </c>
    </row>
    <row r="5042" spans="1:7" ht="22.5" customHeight="1" x14ac:dyDescent="0.2">
      <c r="A5042" s="21">
        <v>126</v>
      </c>
      <c r="B5042" s="22" t="s">
        <v>3001</v>
      </c>
      <c r="C5042" s="23" t="s">
        <v>3002</v>
      </c>
      <c r="D5042" s="31">
        <v>2</v>
      </c>
      <c r="E5042" s="25">
        <v>5839.26</v>
      </c>
      <c r="F5042" s="25">
        <v>69487.179999999993</v>
      </c>
      <c r="G5042" s="194">
        <f>F5042/D5042*1.2*1.0224*1.0192</f>
        <v>43444.639040624636</v>
      </c>
    </row>
    <row r="5043" spans="1:7" ht="22.5" customHeight="1" x14ac:dyDescent="0.2">
      <c r="A5043" s="21">
        <v>127</v>
      </c>
      <c r="B5043" s="22" t="s">
        <v>3003</v>
      </c>
      <c r="C5043" s="23" t="s">
        <v>3004</v>
      </c>
      <c r="D5043" s="31">
        <v>2</v>
      </c>
      <c r="E5043" s="25">
        <v>4980.84</v>
      </c>
      <c r="F5043" s="25">
        <v>59272.05</v>
      </c>
      <c r="G5043" s="194">
        <f>F5043/D5043*1.2*1.0224*1.0192</f>
        <v>37057.955401958403</v>
      </c>
    </row>
    <row r="5044" spans="1:7" ht="11.4" x14ac:dyDescent="0.2">
      <c r="A5044" s="443" t="s">
        <v>3005</v>
      </c>
      <c r="B5044" s="444"/>
      <c r="C5044" s="444"/>
      <c r="D5044" s="444"/>
      <c r="E5044" s="444"/>
      <c r="F5044" s="445"/>
    </row>
    <row r="5045" spans="1:7" ht="45" customHeight="1" x14ac:dyDescent="0.2">
      <c r="A5045" s="21">
        <v>128</v>
      </c>
      <c r="B5045" s="22" t="s">
        <v>3006</v>
      </c>
      <c r="C5045" s="23" t="s">
        <v>3007</v>
      </c>
      <c r="D5045" s="33">
        <v>9.4999999999999998E-3</v>
      </c>
      <c r="E5045" s="25">
        <v>1695.71</v>
      </c>
      <c r="F5045" s="25">
        <v>543.58000000000004</v>
      </c>
    </row>
    <row r="5046" spans="1:7" x14ac:dyDescent="0.2">
      <c r="A5046" s="26"/>
      <c r="B5046" s="27"/>
      <c r="C5046" s="28" t="s">
        <v>3008</v>
      </c>
      <c r="D5046" s="28"/>
      <c r="E5046" s="28"/>
      <c r="F5046" s="29">
        <v>610.75</v>
      </c>
    </row>
    <row r="5047" spans="1:7" x14ac:dyDescent="0.2">
      <c r="A5047" s="26"/>
      <c r="B5047" s="27"/>
      <c r="C5047" s="28" t="s">
        <v>3009</v>
      </c>
      <c r="D5047" s="28"/>
      <c r="E5047" s="28"/>
      <c r="F5047" s="29">
        <v>308.91000000000003</v>
      </c>
    </row>
    <row r="5048" spans="1:7" x14ac:dyDescent="0.2">
      <c r="A5048" s="26"/>
      <c r="B5048" s="27"/>
      <c r="C5048" s="28" t="s">
        <v>917</v>
      </c>
      <c r="D5048" s="28"/>
      <c r="E5048" s="28"/>
      <c r="F5048" s="29">
        <v>1463.24</v>
      </c>
    </row>
    <row r="5049" spans="1:7" ht="33.75" customHeight="1" x14ac:dyDescent="0.2">
      <c r="A5049" s="21">
        <v>129</v>
      </c>
      <c r="B5049" s="22" t="s">
        <v>3010</v>
      </c>
      <c r="C5049" s="23" t="s">
        <v>3011</v>
      </c>
      <c r="D5049" s="30">
        <v>0.95</v>
      </c>
      <c r="E5049" s="25">
        <v>143.93</v>
      </c>
      <c r="F5049" s="25">
        <v>734.26</v>
      </c>
    </row>
    <row r="5050" spans="1:7" ht="22.5" customHeight="1" x14ac:dyDescent="0.2">
      <c r="A5050" s="21">
        <v>130</v>
      </c>
      <c r="B5050" s="22" t="s">
        <v>3012</v>
      </c>
      <c r="C5050" s="23" t="s">
        <v>3013</v>
      </c>
      <c r="D5050" s="30">
        <v>0.42</v>
      </c>
      <c r="E5050" s="25">
        <v>75</v>
      </c>
      <c r="F5050" s="25">
        <v>189.95</v>
      </c>
    </row>
    <row r="5051" spans="1:7" ht="45" customHeight="1" x14ac:dyDescent="0.2">
      <c r="A5051" s="21">
        <v>131</v>
      </c>
      <c r="B5051" s="22" t="s">
        <v>3014</v>
      </c>
      <c r="C5051" s="23" t="s">
        <v>3015</v>
      </c>
      <c r="D5051" s="24">
        <v>1.2999999999999999E-2</v>
      </c>
      <c r="E5051" s="25">
        <v>1436.53</v>
      </c>
      <c r="F5051" s="25">
        <v>609.01</v>
      </c>
    </row>
    <row r="5052" spans="1:7" x14ac:dyDescent="0.2">
      <c r="A5052" s="26"/>
      <c r="B5052" s="27"/>
      <c r="C5052" s="28" t="s">
        <v>3016</v>
      </c>
      <c r="D5052" s="28"/>
      <c r="E5052" s="28"/>
      <c r="F5052" s="29">
        <v>677.83</v>
      </c>
    </row>
    <row r="5053" spans="1:7" x14ac:dyDescent="0.2">
      <c r="A5053" s="26"/>
      <c r="B5053" s="27"/>
      <c r="C5053" s="28" t="s">
        <v>3017</v>
      </c>
      <c r="D5053" s="28"/>
      <c r="E5053" s="28"/>
      <c r="F5053" s="29">
        <v>342.84</v>
      </c>
    </row>
    <row r="5054" spans="1:7" x14ac:dyDescent="0.2">
      <c r="A5054" s="26"/>
      <c r="B5054" s="27"/>
      <c r="C5054" s="28" t="s">
        <v>917</v>
      </c>
      <c r="D5054" s="28"/>
      <c r="E5054" s="28"/>
      <c r="F5054" s="29">
        <v>1629.68</v>
      </c>
    </row>
    <row r="5055" spans="1:7" ht="33.75" customHeight="1" x14ac:dyDescent="0.2">
      <c r="A5055" s="21">
        <v>132</v>
      </c>
      <c r="B5055" s="22" t="s">
        <v>3018</v>
      </c>
      <c r="C5055" s="23" t="s">
        <v>3019</v>
      </c>
      <c r="D5055" s="32">
        <v>1.3</v>
      </c>
      <c r="E5055" s="25">
        <v>153.36000000000001</v>
      </c>
      <c r="F5055" s="25">
        <v>1004.81</v>
      </c>
    </row>
    <row r="5056" spans="1:7" ht="22.5" customHeight="1" x14ac:dyDescent="0.2">
      <c r="A5056" s="21">
        <v>133</v>
      </c>
      <c r="B5056" s="22" t="s">
        <v>3012</v>
      </c>
      <c r="C5056" s="23" t="s">
        <v>3013</v>
      </c>
      <c r="D5056" s="30">
        <v>0.84</v>
      </c>
      <c r="E5056" s="25">
        <v>75</v>
      </c>
      <c r="F5056" s="25">
        <v>379.89</v>
      </c>
    </row>
    <row r="5057" spans="1:6" ht="11.25" customHeight="1" x14ac:dyDescent="0.2">
      <c r="A5057" s="435" t="s">
        <v>1007</v>
      </c>
      <c r="B5057" s="436"/>
      <c r="C5057" s="436"/>
      <c r="D5057" s="436"/>
      <c r="E5057" s="437"/>
      <c r="F5057" s="36">
        <v>11009492.810000001</v>
      </c>
    </row>
    <row r="5058" spans="1:6" x14ac:dyDescent="0.2">
      <c r="A5058" s="435" t="s">
        <v>1008</v>
      </c>
      <c r="B5058" s="436"/>
      <c r="C5058" s="436"/>
      <c r="D5058" s="436"/>
      <c r="E5058" s="437"/>
      <c r="F5058" s="36">
        <v>431366.27</v>
      </c>
    </row>
    <row r="5059" spans="1:6" x14ac:dyDescent="0.2">
      <c r="A5059" s="435" t="s">
        <v>1009</v>
      </c>
      <c r="B5059" s="436"/>
      <c r="C5059" s="436"/>
      <c r="D5059" s="436"/>
      <c r="E5059" s="437"/>
      <c r="F5059" s="36">
        <v>218700.07</v>
      </c>
    </row>
    <row r="5060" spans="1:6" x14ac:dyDescent="0.2">
      <c r="A5060" s="435" t="s">
        <v>3020</v>
      </c>
      <c r="B5060" s="436"/>
      <c r="C5060" s="436"/>
      <c r="D5060" s="436"/>
      <c r="E5060" s="437"/>
      <c r="F5060" s="36">
        <v>11659559.15</v>
      </c>
    </row>
    <row r="5061" spans="1:6" ht="12.75" customHeight="1" x14ac:dyDescent="0.2">
      <c r="A5061" s="432" t="s">
        <v>3021</v>
      </c>
      <c r="B5061" s="433"/>
      <c r="C5061" s="433"/>
      <c r="D5061" s="433"/>
      <c r="E5061" s="433"/>
      <c r="F5061" s="434"/>
    </row>
    <row r="5062" spans="1:6" ht="11.4" x14ac:dyDescent="0.2">
      <c r="A5062" s="443" t="s">
        <v>3022</v>
      </c>
      <c r="B5062" s="444"/>
      <c r="C5062" s="444"/>
      <c r="D5062" s="444"/>
      <c r="E5062" s="444"/>
      <c r="F5062" s="445"/>
    </row>
    <row r="5063" spans="1:6" ht="22.5" customHeight="1" x14ac:dyDescent="0.2">
      <c r="A5063" s="21">
        <v>134</v>
      </c>
      <c r="B5063" s="22" t="s">
        <v>2924</v>
      </c>
      <c r="C5063" s="23" t="s">
        <v>3023</v>
      </c>
      <c r="D5063" s="31">
        <v>19</v>
      </c>
      <c r="E5063" s="25">
        <v>20.329999999999998</v>
      </c>
      <c r="F5063" s="25">
        <v>13212.68</v>
      </c>
    </row>
    <row r="5064" spans="1:6" x14ac:dyDescent="0.2">
      <c r="A5064" s="26"/>
      <c r="B5064" s="27"/>
      <c r="C5064" s="28" t="s">
        <v>3024</v>
      </c>
      <c r="D5064" s="28"/>
      <c r="E5064" s="28"/>
      <c r="F5064" s="29">
        <v>14654.6</v>
      </c>
    </row>
    <row r="5065" spans="1:6" x14ac:dyDescent="0.2">
      <c r="A5065" s="26"/>
      <c r="B5065" s="27"/>
      <c r="C5065" s="28" t="s">
        <v>3025</v>
      </c>
      <c r="D5065" s="28"/>
      <c r="E5065" s="28"/>
      <c r="F5065" s="29">
        <v>7412.08</v>
      </c>
    </row>
    <row r="5066" spans="1:6" x14ac:dyDescent="0.2">
      <c r="A5066" s="26"/>
      <c r="B5066" s="27"/>
      <c r="C5066" s="28" t="s">
        <v>917</v>
      </c>
      <c r="D5066" s="28"/>
      <c r="E5066" s="28"/>
      <c r="F5066" s="29">
        <v>35279.360000000001</v>
      </c>
    </row>
    <row r="5067" spans="1:6" ht="22.5" customHeight="1" x14ac:dyDescent="0.2">
      <c r="A5067" s="21">
        <v>135</v>
      </c>
      <c r="B5067" s="22" t="s">
        <v>3026</v>
      </c>
      <c r="C5067" s="23" t="s">
        <v>3027</v>
      </c>
      <c r="D5067" s="31">
        <v>4</v>
      </c>
      <c r="E5067" s="25">
        <v>423.48</v>
      </c>
      <c r="F5067" s="25">
        <v>14127.28</v>
      </c>
    </row>
    <row r="5068" spans="1:6" ht="22.5" customHeight="1" x14ac:dyDescent="0.2">
      <c r="A5068" s="21">
        <v>136</v>
      </c>
      <c r="B5068" s="22" t="s">
        <v>3028</v>
      </c>
      <c r="C5068" s="23" t="s">
        <v>3029</v>
      </c>
      <c r="D5068" s="31">
        <v>6</v>
      </c>
      <c r="E5068" s="25">
        <v>730.32</v>
      </c>
      <c r="F5068" s="25">
        <v>36545.17</v>
      </c>
    </row>
    <row r="5069" spans="1:6" ht="22.5" customHeight="1" x14ac:dyDescent="0.2">
      <c r="A5069" s="21">
        <v>137</v>
      </c>
      <c r="B5069" s="22" t="s">
        <v>3030</v>
      </c>
      <c r="C5069" s="23" t="s">
        <v>3031</v>
      </c>
      <c r="D5069" s="31">
        <v>9</v>
      </c>
      <c r="E5069" s="25">
        <v>1077.3499999999999</v>
      </c>
      <c r="F5069" s="25">
        <v>80866.039999999994</v>
      </c>
    </row>
    <row r="5070" spans="1:6" ht="22.5" customHeight="1" x14ac:dyDescent="0.2">
      <c r="A5070" s="21">
        <v>138</v>
      </c>
      <c r="B5070" s="22" t="s">
        <v>2924</v>
      </c>
      <c r="C5070" s="23" t="s">
        <v>3023</v>
      </c>
      <c r="D5070" s="31">
        <v>12</v>
      </c>
      <c r="E5070" s="25">
        <v>20.329999999999998</v>
      </c>
      <c r="F5070" s="25">
        <v>8344.85</v>
      </c>
    </row>
    <row r="5071" spans="1:6" x14ac:dyDescent="0.2">
      <c r="A5071" s="26"/>
      <c r="B5071" s="27"/>
      <c r="C5071" s="28" t="s">
        <v>3032</v>
      </c>
      <c r="D5071" s="28"/>
      <c r="E5071" s="28"/>
      <c r="F5071" s="29">
        <v>9255.5400000000009</v>
      </c>
    </row>
    <row r="5072" spans="1:6" x14ac:dyDescent="0.2">
      <c r="A5072" s="26"/>
      <c r="B5072" s="27"/>
      <c r="C5072" s="28" t="s">
        <v>3033</v>
      </c>
      <c r="D5072" s="28"/>
      <c r="E5072" s="28"/>
      <c r="F5072" s="29">
        <v>4681.32</v>
      </c>
    </row>
    <row r="5073" spans="1:6" x14ac:dyDescent="0.2">
      <c r="A5073" s="26"/>
      <c r="B5073" s="27"/>
      <c r="C5073" s="28" t="s">
        <v>917</v>
      </c>
      <c r="D5073" s="28"/>
      <c r="E5073" s="28"/>
      <c r="F5073" s="29">
        <v>22281.71</v>
      </c>
    </row>
    <row r="5074" spans="1:6" ht="33.75" customHeight="1" x14ac:dyDescent="0.2">
      <c r="A5074" s="21">
        <v>139</v>
      </c>
      <c r="B5074" s="22" t="s">
        <v>3034</v>
      </c>
      <c r="C5074" s="23" t="s">
        <v>3035</v>
      </c>
      <c r="D5074" s="31">
        <v>1</v>
      </c>
      <c r="E5074" s="25">
        <v>122.4</v>
      </c>
      <c r="F5074" s="25">
        <v>1791.94</v>
      </c>
    </row>
    <row r="5075" spans="1:6" ht="33.75" customHeight="1" x14ac:dyDescent="0.2">
      <c r="A5075" s="21">
        <v>140</v>
      </c>
      <c r="B5075" s="22" t="s">
        <v>3036</v>
      </c>
      <c r="C5075" s="23" t="s">
        <v>3037</v>
      </c>
      <c r="D5075" s="31">
        <v>3</v>
      </c>
      <c r="E5075" s="25">
        <v>160.84</v>
      </c>
      <c r="F5075" s="25">
        <v>7903.68</v>
      </c>
    </row>
    <row r="5076" spans="1:6" ht="33.75" customHeight="1" x14ac:dyDescent="0.2">
      <c r="A5076" s="21">
        <v>141</v>
      </c>
      <c r="B5076" s="22" t="s">
        <v>3038</v>
      </c>
      <c r="C5076" s="23" t="s">
        <v>3039</v>
      </c>
      <c r="D5076" s="31">
        <v>6</v>
      </c>
      <c r="E5076" s="25">
        <v>692.82</v>
      </c>
      <c r="F5076" s="25">
        <v>68921.73</v>
      </c>
    </row>
    <row r="5077" spans="1:6" ht="33.75" customHeight="1" x14ac:dyDescent="0.2">
      <c r="A5077" s="21">
        <v>142</v>
      </c>
      <c r="B5077" s="22" t="s">
        <v>3040</v>
      </c>
      <c r="C5077" s="23" t="s">
        <v>3041</v>
      </c>
      <c r="D5077" s="31">
        <v>1</v>
      </c>
      <c r="E5077" s="25">
        <v>100.23</v>
      </c>
      <c r="F5077" s="25">
        <v>2809.45</v>
      </c>
    </row>
    <row r="5078" spans="1:6" ht="33.75" customHeight="1" x14ac:dyDescent="0.2">
      <c r="A5078" s="21">
        <v>143</v>
      </c>
      <c r="B5078" s="22" t="s">
        <v>3042</v>
      </c>
      <c r="C5078" s="23" t="s">
        <v>3043</v>
      </c>
      <c r="D5078" s="31">
        <v>1</v>
      </c>
      <c r="E5078" s="25">
        <v>934.79</v>
      </c>
      <c r="F5078" s="25">
        <v>14246.2</v>
      </c>
    </row>
    <row r="5079" spans="1:6" ht="22.5" customHeight="1" x14ac:dyDescent="0.2">
      <c r="A5079" s="21">
        <v>144</v>
      </c>
      <c r="B5079" s="22" t="s">
        <v>2911</v>
      </c>
      <c r="C5079" s="23" t="s">
        <v>2912</v>
      </c>
      <c r="D5079" s="31">
        <v>1</v>
      </c>
      <c r="E5079" s="25">
        <v>29.92</v>
      </c>
      <c r="F5079" s="25">
        <v>958.17</v>
      </c>
    </row>
    <row r="5080" spans="1:6" x14ac:dyDescent="0.2">
      <c r="A5080" s="26"/>
      <c r="B5080" s="27"/>
      <c r="C5080" s="28" t="s">
        <v>2913</v>
      </c>
      <c r="D5080" s="28"/>
      <c r="E5080" s="28"/>
      <c r="F5080" s="29">
        <v>1010.85</v>
      </c>
    </row>
    <row r="5081" spans="1:6" x14ac:dyDescent="0.2">
      <c r="A5081" s="26"/>
      <c r="B5081" s="27"/>
      <c r="C5081" s="28" t="s">
        <v>2914</v>
      </c>
      <c r="D5081" s="28"/>
      <c r="E5081" s="28"/>
      <c r="F5081" s="29">
        <v>511.27</v>
      </c>
    </row>
    <row r="5082" spans="1:6" x14ac:dyDescent="0.2">
      <c r="A5082" s="26"/>
      <c r="B5082" s="27"/>
      <c r="C5082" s="28" t="s">
        <v>917</v>
      </c>
      <c r="D5082" s="28"/>
      <c r="E5082" s="28"/>
      <c r="F5082" s="29">
        <v>2480.29</v>
      </c>
    </row>
    <row r="5083" spans="1:6" ht="33.75" customHeight="1" x14ac:dyDescent="0.2">
      <c r="A5083" s="21">
        <v>145</v>
      </c>
      <c r="B5083" s="22" t="s">
        <v>3044</v>
      </c>
      <c r="C5083" s="23" t="s">
        <v>3045</v>
      </c>
      <c r="D5083" s="31">
        <v>1</v>
      </c>
      <c r="E5083" s="25">
        <v>1355.96</v>
      </c>
      <c r="F5083" s="25">
        <v>11308.74</v>
      </c>
    </row>
    <row r="5084" spans="1:6" ht="11.4" x14ac:dyDescent="0.2">
      <c r="A5084" s="443" t="s">
        <v>3046</v>
      </c>
      <c r="B5084" s="444"/>
      <c r="C5084" s="444"/>
      <c r="D5084" s="444"/>
      <c r="E5084" s="444"/>
      <c r="F5084" s="445"/>
    </row>
    <row r="5085" spans="1:6" ht="33.75" customHeight="1" x14ac:dyDescent="0.2">
      <c r="A5085" s="21">
        <v>146</v>
      </c>
      <c r="B5085" s="22" t="s">
        <v>3047</v>
      </c>
      <c r="C5085" s="23" t="s">
        <v>3048</v>
      </c>
      <c r="D5085" s="31">
        <v>4</v>
      </c>
      <c r="E5085" s="25">
        <v>231.05</v>
      </c>
      <c r="F5085" s="25">
        <v>15897.85</v>
      </c>
    </row>
    <row r="5086" spans="1:6" x14ac:dyDescent="0.2">
      <c r="A5086" s="26"/>
      <c r="B5086" s="27"/>
      <c r="C5086" s="28" t="s">
        <v>3049</v>
      </c>
      <c r="D5086" s="28"/>
      <c r="E5086" s="28"/>
      <c r="F5086" s="29">
        <v>11601.54</v>
      </c>
    </row>
    <row r="5087" spans="1:6" x14ac:dyDescent="0.2">
      <c r="A5087" s="26"/>
      <c r="B5087" s="27"/>
      <c r="C5087" s="28" t="s">
        <v>3050</v>
      </c>
      <c r="D5087" s="28"/>
      <c r="E5087" s="28"/>
      <c r="F5087" s="29">
        <v>5867.89</v>
      </c>
    </row>
    <row r="5088" spans="1:6" x14ac:dyDescent="0.2">
      <c r="A5088" s="26"/>
      <c r="B5088" s="27"/>
      <c r="C5088" s="28" t="s">
        <v>917</v>
      </c>
      <c r="D5088" s="28"/>
      <c r="E5088" s="28"/>
      <c r="F5088" s="29">
        <v>33367.279999999999</v>
      </c>
    </row>
    <row r="5089" spans="1:7" ht="33.75" customHeight="1" x14ac:dyDescent="0.2">
      <c r="A5089" s="21">
        <v>147</v>
      </c>
      <c r="B5089" s="22" t="s">
        <v>3051</v>
      </c>
      <c r="C5089" s="23" t="s">
        <v>3052</v>
      </c>
      <c r="D5089" s="31">
        <v>2</v>
      </c>
      <c r="E5089" s="25">
        <v>3742.15</v>
      </c>
      <c r="F5089" s="25">
        <v>44531.53</v>
      </c>
    </row>
    <row r="5090" spans="1:7" ht="33.75" customHeight="1" x14ac:dyDescent="0.2">
      <c r="A5090" s="21">
        <v>148</v>
      </c>
      <c r="B5090" s="22" t="s">
        <v>3053</v>
      </c>
      <c r="C5090" s="23" t="s">
        <v>3054</v>
      </c>
      <c r="D5090" s="31">
        <v>2</v>
      </c>
      <c r="E5090" s="25">
        <v>3872.44</v>
      </c>
      <c r="F5090" s="25">
        <v>46082.04</v>
      </c>
    </row>
    <row r="5091" spans="1:7" ht="33.75" customHeight="1" x14ac:dyDescent="0.2">
      <c r="A5091" s="21">
        <v>149</v>
      </c>
      <c r="B5091" s="22" t="s">
        <v>3055</v>
      </c>
      <c r="C5091" s="23" t="s">
        <v>3056</v>
      </c>
      <c r="D5091" s="31">
        <v>3</v>
      </c>
      <c r="E5091" s="25">
        <v>35.96</v>
      </c>
      <c r="F5091" s="25">
        <v>2837.12</v>
      </c>
    </row>
    <row r="5092" spans="1:7" x14ac:dyDescent="0.2">
      <c r="A5092" s="26"/>
      <c r="B5092" s="27"/>
      <c r="C5092" s="28" t="s">
        <v>3057</v>
      </c>
      <c r="D5092" s="28"/>
      <c r="E5092" s="28"/>
      <c r="F5092" s="29">
        <v>3060.57</v>
      </c>
    </row>
    <row r="5093" spans="1:7" x14ac:dyDescent="0.2">
      <c r="A5093" s="26"/>
      <c r="B5093" s="27"/>
      <c r="C5093" s="28" t="s">
        <v>3058</v>
      </c>
      <c r="D5093" s="28"/>
      <c r="E5093" s="28"/>
      <c r="F5093" s="29">
        <v>1547.99</v>
      </c>
    </row>
    <row r="5094" spans="1:7" x14ac:dyDescent="0.2">
      <c r="A5094" s="26"/>
      <c r="B5094" s="27"/>
      <c r="C5094" s="28" t="s">
        <v>917</v>
      </c>
      <c r="D5094" s="28"/>
      <c r="E5094" s="28"/>
      <c r="F5094" s="29">
        <v>7445.68</v>
      </c>
    </row>
    <row r="5095" spans="1:7" ht="22.5" customHeight="1" x14ac:dyDescent="0.2">
      <c r="A5095" s="21">
        <v>150</v>
      </c>
      <c r="B5095" s="22" t="s">
        <v>3059</v>
      </c>
      <c r="C5095" s="23" t="s">
        <v>3060</v>
      </c>
      <c r="D5095" s="31">
        <v>2</v>
      </c>
      <c r="E5095" s="25">
        <v>3684.67</v>
      </c>
      <c r="F5095" s="25">
        <v>43847.57</v>
      </c>
      <c r="G5095" s="194">
        <f>F5095/D5095*1.2*1.0224*1.0192</f>
        <v>27414.29212494336</v>
      </c>
    </row>
    <row r="5096" spans="1:7" ht="22.5" customHeight="1" x14ac:dyDescent="0.2">
      <c r="A5096" s="21">
        <v>151</v>
      </c>
      <c r="B5096" s="22" t="s">
        <v>3061</v>
      </c>
      <c r="C5096" s="23" t="s">
        <v>3062</v>
      </c>
      <c r="D5096" s="31">
        <v>1</v>
      </c>
      <c r="E5096" s="25">
        <v>4090.88</v>
      </c>
      <c r="F5096" s="25">
        <v>24340.720000000001</v>
      </c>
      <c r="G5096" s="194">
        <f>F5096/D5096*1.2*1.0224*1.0192</f>
        <v>30436.514890629125</v>
      </c>
    </row>
    <row r="5097" spans="1:7" ht="45" customHeight="1" x14ac:dyDescent="0.2">
      <c r="A5097" s="21">
        <v>152</v>
      </c>
      <c r="B5097" s="22" t="s">
        <v>3063</v>
      </c>
      <c r="C5097" s="23" t="s">
        <v>3064</v>
      </c>
      <c r="D5097" s="31">
        <v>1</v>
      </c>
      <c r="E5097" s="25">
        <v>33.9</v>
      </c>
      <c r="F5097" s="25">
        <v>1034.6400000000001</v>
      </c>
    </row>
    <row r="5098" spans="1:7" x14ac:dyDescent="0.2">
      <c r="A5098" s="26"/>
      <c r="B5098" s="27"/>
      <c r="C5098" s="28" t="s">
        <v>3065</v>
      </c>
      <c r="D5098" s="28"/>
      <c r="E5098" s="28"/>
      <c r="F5098" s="29">
        <v>1147.81</v>
      </c>
    </row>
    <row r="5099" spans="1:7" x14ac:dyDescent="0.2">
      <c r="A5099" s="26"/>
      <c r="B5099" s="27"/>
      <c r="C5099" s="28" t="s">
        <v>3066</v>
      </c>
      <c r="D5099" s="28"/>
      <c r="E5099" s="28"/>
      <c r="F5099" s="29">
        <v>580.54</v>
      </c>
    </row>
    <row r="5100" spans="1:7" x14ac:dyDescent="0.2">
      <c r="A5100" s="26"/>
      <c r="B5100" s="27"/>
      <c r="C5100" s="28" t="s">
        <v>917</v>
      </c>
      <c r="D5100" s="28"/>
      <c r="E5100" s="28"/>
      <c r="F5100" s="29">
        <v>2762.99</v>
      </c>
    </row>
    <row r="5101" spans="1:7" ht="45" customHeight="1" x14ac:dyDescent="0.2">
      <c r="A5101" s="21">
        <v>153</v>
      </c>
      <c r="B5101" s="22" t="s">
        <v>3067</v>
      </c>
      <c r="C5101" s="23" t="s">
        <v>3068</v>
      </c>
      <c r="D5101" s="31">
        <v>1</v>
      </c>
      <c r="E5101" s="25">
        <v>9272.92</v>
      </c>
      <c r="F5101" s="25">
        <v>55173.87</v>
      </c>
    </row>
    <row r="5102" spans="1:7" ht="33.75" customHeight="1" x14ac:dyDescent="0.2">
      <c r="A5102" s="21">
        <v>154</v>
      </c>
      <c r="B5102" s="22" t="s">
        <v>2997</v>
      </c>
      <c r="C5102" s="23" t="s">
        <v>2998</v>
      </c>
      <c r="D5102" s="31">
        <v>6</v>
      </c>
      <c r="E5102" s="25">
        <v>269.31</v>
      </c>
      <c r="F5102" s="25">
        <v>29952.97</v>
      </c>
    </row>
    <row r="5103" spans="1:7" x14ac:dyDescent="0.2">
      <c r="A5103" s="26"/>
      <c r="B5103" s="27"/>
      <c r="C5103" s="28" t="s">
        <v>3069</v>
      </c>
      <c r="D5103" s="28"/>
      <c r="E5103" s="28"/>
      <c r="F5103" s="29">
        <v>22948.81</v>
      </c>
    </row>
    <row r="5104" spans="1:7" x14ac:dyDescent="0.2">
      <c r="A5104" s="26"/>
      <c r="B5104" s="27"/>
      <c r="C5104" s="28" t="s">
        <v>3070</v>
      </c>
      <c r="D5104" s="28"/>
      <c r="E5104" s="28"/>
      <c r="F5104" s="29">
        <v>11607.17</v>
      </c>
    </row>
    <row r="5105" spans="1:8" x14ac:dyDescent="0.2">
      <c r="A5105" s="26"/>
      <c r="B5105" s="27"/>
      <c r="C5105" s="28" t="s">
        <v>917</v>
      </c>
      <c r="D5105" s="28"/>
      <c r="E5105" s="28"/>
      <c r="F5105" s="29">
        <v>64508.95</v>
      </c>
    </row>
    <row r="5106" spans="1:8" ht="33.75" customHeight="1" x14ac:dyDescent="0.2">
      <c r="A5106" s="21">
        <v>155</v>
      </c>
      <c r="B5106" s="22" t="s">
        <v>3071</v>
      </c>
      <c r="C5106" s="23" t="s">
        <v>3072</v>
      </c>
      <c r="D5106" s="31">
        <v>1</v>
      </c>
      <c r="E5106" s="25">
        <v>4010.41</v>
      </c>
      <c r="F5106" s="25">
        <v>23861.919999999998</v>
      </c>
      <c r="G5106" s="194">
        <f>F5106/D5106*1.2*1.0224*1.0192</f>
        <v>29837.806087864319</v>
      </c>
      <c r="H5106" s="173">
        <f>(G5095+G5096+G5107+G5106+G5108+G5109)/6</f>
        <v>33501.574470873595</v>
      </c>
    </row>
    <row r="5107" spans="1:8" ht="33.75" customHeight="1" x14ac:dyDescent="0.2">
      <c r="A5107" s="21">
        <v>156</v>
      </c>
      <c r="B5107" s="22" t="s">
        <v>3073</v>
      </c>
      <c r="C5107" s="23" t="s">
        <v>3074</v>
      </c>
      <c r="D5107" s="31">
        <v>1</v>
      </c>
      <c r="E5107" s="25">
        <v>4244.17</v>
      </c>
      <c r="F5107" s="25">
        <v>25252.79</v>
      </c>
      <c r="G5107" s="194">
        <f>F5107/D5107*1.2*1.0224*1.0192</f>
        <v>31577.000140707838</v>
      </c>
    </row>
    <row r="5108" spans="1:8" ht="33.75" customHeight="1" x14ac:dyDescent="0.2">
      <c r="A5108" s="21">
        <v>157</v>
      </c>
      <c r="B5108" s="22" t="s">
        <v>3075</v>
      </c>
      <c r="C5108" s="23" t="s">
        <v>3076</v>
      </c>
      <c r="D5108" s="31">
        <v>3</v>
      </c>
      <c r="E5108" s="25">
        <v>4964.63</v>
      </c>
      <c r="F5108" s="25">
        <v>88618.559999999998</v>
      </c>
      <c r="G5108" s="194">
        <f>F5108/D5108*1.2*1.0224*1.0192</f>
        <v>36937.282066513922</v>
      </c>
    </row>
    <row r="5109" spans="1:8" ht="45" customHeight="1" x14ac:dyDescent="0.2">
      <c r="A5109" s="21">
        <v>158</v>
      </c>
      <c r="B5109" s="22" t="s">
        <v>3077</v>
      </c>
      <c r="C5109" s="23" t="s">
        <v>3078</v>
      </c>
      <c r="D5109" s="31">
        <v>1</v>
      </c>
      <c r="E5109" s="25">
        <v>6022.31</v>
      </c>
      <c r="F5109" s="25">
        <v>35832.74</v>
      </c>
      <c r="G5109" s="194">
        <f>F5109/D5109*1.2*1.0224*1.0192</f>
        <v>44806.551514583036</v>
      </c>
    </row>
    <row r="5110" spans="1:8" ht="33.75" customHeight="1" x14ac:dyDescent="0.2">
      <c r="A5110" s="21">
        <v>159</v>
      </c>
      <c r="B5110" s="22" t="s">
        <v>3079</v>
      </c>
      <c r="C5110" s="23" t="s">
        <v>3080</v>
      </c>
      <c r="D5110" s="31">
        <v>1</v>
      </c>
      <c r="E5110" s="25">
        <v>321.33</v>
      </c>
      <c r="F5110" s="25">
        <v>6339.11</v>
      </c>
    </row>
    <row r="5111" spans="1:8" x14ac:dyDescent="0.2">
      <c r="A5111" s="26"/>
      <c r="B5111" s="27"/>
      <c r="C5111" s="28" t="s">
        <v>3081</v>
      </c>
      <c r="D5111" s="28"/>
      <c r="E5111" s="28"/>
      <c r="F5111" s="29">
        <v>5045.7700000000004</v>
      </c>
    </row>
    <row r="5112" spans="1:8" x14ac:dyDescent="0.2">
      <c r="A5112" s="26"/>
      <c r="B5112" s="27"/>
      <c r="C5112" s="28" t="s">
        <v>3082</v>
      </c>
      <c r="D5112" s="28"/>
      <c r="E5112" s="28"/>
      <c r="F5112" s="29">
        <v>2552.08</v>
      </c>
    </row>
    <row r="5113" spans="1:8" x14ac:dyDescent="0.2">
      <c r="A5113" s="26"/>
      <c r="B5113" s="27"/>
      <c r="C5113" s="28" t="s">
        <v>917</v>
      </c>
      <c r="D5113" s="28"/>
      <c r="E5113" s="28"/>
      <c r="F5113" s="29">
        <v>13936.96</v>
      </c>
    </row>
    <row r="5114" spans="1:8" ht="45" customHeight="1" x14ac:dyDescent="0.2">
      <c r="A5114" s="21">
        <v>160</v>
      </c>
      <c r="B5114" s="22" t="s">
        <v>3083</v>
      </c>
      <c r="C5114" s="23" t="s">
        <v>3084</v>
      </c>
      <c r="D5114" s="31">
        <v>1</v>
      </c>
      <c r="E5114" s="25">
        <v>11568.74</v>
      </c>
      <c r="F5114" s="25">
        <v>68834</v>
      </c>
    </row>
    <row r="5115" spans="1:8" ht="22.5" customHeight="1" x14ac:dyDescent="0.2">
      <c r="A5115" s="21">
        <v>161</v>
      </c>
      <c r="B5115" s="22" t="s">
        <v>3085</v>
      </c>
      <c r="C5115" s="23" t="s">
        <v>3086</v>
      </c>
      <c r="D5115" s="31">
        <v>2</v>
      </c>
      <c r="E5115" s="25">
        <v>45.13</v>
      </c>
      <c r="F5115" s="25">
        <v>2545.3000000000002</v>
      </c>
    </row>
    <row r="5116" spans="1:8" x14ac:dyDescent="0.2">
      <c r="A5116" s="26"/>
      <c r="B5116" s="27"/>
      <c r="C5116" s="28" t="s">
        <v>3087</v>
      </c>
      <c r="D5116" s="28"/>
      <c r="E5116" s="28"/>
      <c r="F5116" s="29">
        <v>2727.17</v>
      </c>
    </row>
    <row r="5117" spans="1:8" x14ac:dyDescent="0.2">
      <c r="A5117" s="26"/>
      <c r="B5117" s="27"/>
      <c r="C5117" s="28" t="s">
        <v>3088</v>
      </c>
      <c r="D5117" s="28"/>
      <c r="E5117" s="28"/>
      <c r="F5117" s="29">
        <v>1379.36</v>
      </c>
    </row>
    <row r="5118" spans="1:8" x14ac:dyDescent="0.2">
      <c r="A5118" s="26"/>
      <c r="B5118" s="27"/>
      <c r="C5118" s="28" t="s">
        <v>917</v>
      </c>
      <c r="D5118" s="28"/>
      <c r="E5118" s="28"/>
      <c r="F5118" s="29">
        <v>6651.83</v>
      </c>
      <c r="G5118" s="212">
        <f>F5118/D5115*1.2*1.0224*1.0192</f>
        <v>4158.8441682278399</v>
      </c>
    </row>
    <row r="5119" spans="1:8" ht="45" customHeight="1" x14ac:dyDescent="0.2">
      <c r="A5119" s="21">
        <v>162</v>
      </c>
      <c r="B5119" s="22" t="s">
        <v>3089</v>
      </c>
      <c r="C5119" s="23" t="s">
        <v>3090</v>
      </c>
      <c r="D5119" s="31">
        <v>2</v>
      </c>
      <c r="E5119" s="25">
        <v>2162.39</v>
      </c>
      <c r="F5119" s="25">
        <v>25732.400000000001</v>
      </c>
    </row>
    <row r="5120" spans="1:8" ht="11.4" x14ac:dyDescent="0.2">
      <c r="A5120" s="443" t="s">
        <v>3091</v>
      </c>
      <c r="B5120" s="444"/>
      <c r="C5120" s="444"/>
      <c r="D5120" s="444"/>
      <c r="E5120" s="444"/>
      <c r="F5120" s="445"/>
    </row>
    <row r="5121" spans="1:7" ht="45" customHeight="1" x14ac:dyDescent="0.2">
      <c r="A5121" s="21">
        <v>163</v>
      </c>
      <c r="B5121" s="22" t="s">
        <v>3092</v>
      </c>
      <c r="C5121" s="23" t="s">
        <v>3093</v>
      </c>
      <c r="D5121" s="30">
        <v>0.01</v>
      </c>
      <c r="E5121" s="25">
        <v>2569.9</v>
      </c>
      <c r="F5121" s="25">
        <v>944.83</v>
      </c>
    </row>
    <row r="5122" spans="1:7" x14ac:dyDescent="0.2">
      <c r="A5122" s="26"/>
      <c r="B5122" s="27"/>
      <c r="C5122" s="28" t="s">
        <v>3094</v>
      </c>
      <c r="D5122" s="28"/>
      <c r="E5122" s="28"/>
      <c r="F5122" s="29">
        <v>1079.67</v>
      </c>
    </row>
    <row r="5123" spans="1:7" x14ac:dyDescent="0.2">
      <c r="A5123" s="26"/>
      <c r="B5123" s="27"/>
      <c r="C5123" s="28" t="s">
        <v>3095</v>
      </c>
      <c r="D5123" s="28"/>
      <c r="E5123" s="28"/>
      <c r="F5123" s="29">
        <v>546.08000000000004</v>
      </c>
    </row>
    <row r="5124" spans="1:7" x14ac:dyDescent="0.2">
      <c r="A5124" s="26"/>
      <c r="B5124" s="27"/>
      <c r="C5124" s="28" t="s">
        <v>917</v>
      </c>
      <c r="D5124" s="28"/>
      <c r="E5124" s="28"/>
      <c r="F5124" s="29">
        <v>2570.58</v>
      </c>
      <c r="G5124" s="213">
        <f>F5124/D5121/100*1.2*1.0224*1.0192</f>
        <v>3214.3460196556803</v>
      </c>
    </row>
    <row r="5125" spans="1:7" ht="33.75" customHeight="1" x14ac:dyDescent="0.2">
      <c r="A5125" s="21">
        <v>164</v>
      </c>
      <c r="B5125" s="22" t="s">
        <v>3096</v>
      </c>
      <c r="C5125" s="23" t="s">
        <v>3097</v>
      </c>
      <c r="D5125" s="32">
        <v>0.8</v>
      </c>
      <c r="E5125" s="25">
        <v>102.41</v>
      </c>
      <c r="F5125" s="25">
        <v>666.89</v>
      </c>
      <c r="G5125" s="214">
        <f>F5125/D5125*1.2*1.0224*1.0192</f>
        <v>1042.3791600768</v>
      </c>
    </row>
    <row r="5126" spans="1:7" ht="22.5" customHeight="1" x14ac:dyDescent="0.2">
      <c r="A5126" s="21">
        <v>165</v>
      </c>
      <c r="B5126" s="22" t="s">
        <v>3098</v>
      </c>
      <c r="C5126" s="23" t="s">
        <v>3099</v>
      </c>
      <c r="D5126" s="31">
        <v>2</v>
      </c>
      <c r="E5126" s="25">
        <v>446.19</v>
      </c>
      <c r="F5126" s="25">
        <v>7442.49</v>
      </c>
    </row>
    <row r="5127" spans="1:7" ht="45" customHeight="1" x14ac:dyDescent="0.2">
      <c r="A5127" s="21">
        <v>166</v>
      </c>
      <c r="B5127" s="22" t="s">
        <v>3100</v>
      </c>
      <c r="C5127" s="23" t="s">
        <v>3101</v>
      </c>
      <c r="D5127" s="33">
        <v>5.9999999999999995E-4</v>
      </c>
      <c r="E5127" s="25">
        <v>12676.79</v>
      </c>
      <c r="F5127" s="25">
        <v>40.08</v>
      </c>
    </row>
    <row r="5128" spans="1:7" ht="45" customHeight="1" x14ac:dyDescent="0.2">
      <c r="A5128" s="21">
        <v>167</v>
      </c>
      <c r="B5128" s="22" t="s">
        <v>3102</v>
      </c>
      <c r="C5128" s="23" t="s">
        <v>3103</v>
      </c>
      <c r="D5128" s="30">
        <v>0.26</v>
      </c>
      <c r="E5128" s="25">
        <v>2368.34</v>
      </c>
      <c r="F5128" s="25">
        <v>22504.720000000001</v>
      </c>
    </row>
    <row r="5129" spans="1:7" x14ac:dyDescent="0.2">
      <c r="A5129" s="26"/>
      <c r="B5129" s="27"/>
      <c r="C5129" s="28" t="s">
        <v>3104</v>
      </c>
      <c r="D5129" s="28"/>
      <c r="E5129" s="28"/>
      <c r="F5129" s="29">
        <v>25658.1</v>
      </c>
    </row>
    <row r="5130" spans="1:7" x14ac:dyDescent="0.2">
      <c r="A5130" s="26"/>
      <c r="B5130" s="27"/>
      <c r="C5130" s="28" t="s">
        <v>3105</v>
      </c>
      <c r="D5130" s="28"/>
      <c r="E5130" s="28"/>
      <c r="F5130" s="29">
        <v>12977.48</v>
      </c>
    </row>
    <row r="5131" spans="1:7" x14ac:dyDescent="0.2">
      <c r="A5131" s="26"/>
      <c r="B5131" s="27"/>
      <c r="C5131" s="28" t="s">
        <v>917</v>
      </c>
      <c r="D5131" s="28"/>
      <c r="E5131" s="28"/>
      <c r="F5131" s="29">
        <v>61140.3</v>
      </c>
      <c r="G5131" s="213">
        <f>F5131/D5128/100*1.2*1.0224*1.0192</f>
        <v>2940.4630015488005</v>
      </c>
    </row>
    <row r="5132" spans="1:7" ht="33.75" customHeight="1" x14ac:dyDescent="0.2">
      <c r="A5132" s="21">
        <v>168</v>
      </c>
      <c r="B5132" s="22" t="s">
        <v>3106</v>
      </c>
      <c r="C5132" s="23" t="s">
        <v>3107</v>
      </c>
      <c r="D5132" s="32">
        <v>21.7</v>
      </c>
      <c r="E5132" s="25">
        <v>111.37</v>
      </c>
      <c r="F5132" s="25">
        <v>16772.099999999999</v>
      </c>
    </row>
    <row r="5133" spans="1:7" ht="33.75" customHeight="1" x14ac:dyDescent="0.2">
      <c r="A5133" s="21">
        <v>169</v>
      </c>
      <c r="B5133" s="22" t="s">
        <v>3106</v>
      </c>
      <c r="C5133" s="23" t="s">
        <v>3108</v>
      </c>
      <c r="D5133" s="32">
        <v>0.8</v>
      </c>
      <c r="E5133" s="25">
        <v>111.37</v>
      </c>
      <c r="F5133" s="25">
        <v>618.33000000000004</v>
      </c>
    </row>
    <row r="5134" spans="1:7" ht="33.75" customHeight="1" x14ac:dyDescent="0.2">
      <c r="A5134" s="21">
        <v>170</v>
      </c>
      <c r="B5134" s="22" t="s">
        <v>3106</v>
      </c>
      <c r="C5134" s="23" t="s">
        <v>3109</v>
      </c>
      <c r="D5134" s="30">
        <v>3.51</v>
      </c>
      <c r="E5134" s="25">
        <v>111.37</v>
      </c>
      <c r="F5134" s="25">
        <v>2712.91</v>
      </c>
    </row>
    <row r="5135" spans="1:7" ht="22.5" customHeight="1" x14ac:dyDescent="0.2">
      <c r="A5135" s="21">
        <v>171</v>
      </c>
      <c r="B5135" s="22" t="s">
        <v>3110</v>
      </c>
      <c r="C5135" s="23" t="s">
        <v>3111</v>
      </c>
      <c r="D5135" s="31">
        <v>1</v>
      </c>
      <c r="E5135" s="25">
        <v>863.22</v>
      </c>
      <c r="F5135" s="25">
        <v>7199.25</v>
      </c>
    </row>
    <row r="5136" spans="1:7" ht="45" customHeight="1" x14ac:dyDescent="0.2">
      <c r="A5136" s="21">
        <v>172</v>
      </c>
      <c r="B5136" s="22" t="s">
        <v>3100</v>
      </c>
      <c r="C5136" s="23" t="s">
        <v>3101</v>
      </c>
      <c r="D5136" s="33">
        <v>1.5100000000000001E-2</v>
      </c>
      <c r="E5136" s="25">
        <v>12676.79</v>
      </c>
      <c r="F5136" s="25">
        <v>1008.78</v>
      </c>
    </row>
    <row r="5137" spans="1:7" ht="45" customHeight="1" x14ac:dyDescent="0.2">
      <c r="A5137" s="21">
        <v>173</v>
      </c>
      <c r="B5137" s="22" t="s">
        <v>3112</v>
      </c>
      <c r="C5137" s="23" t="s">
        <v>3113</v>
      </c>
      <c r="D5137" s="30">
        <v>0.36</v>
      </c>
      <c r="E5137" s="25">
        <v>2071.9</v>
      </c>
      <c r="F5137" s="25">
        <v>26989.47</v>
      </c>
    </row>
    <row r="5138" spans="1:7" x14ac:dyDescent="0.2">
      <c r="A5138" s="26"/>
      <c r="B5138" s="27"/>
      <c r="C5138" s="28" t="s">
        <v>3114</v>
      </c>
      <c r="D5138" s="28"/>
      <c r="E5138" s="28"/>
      <c r="F5138" s="29">
        <v>30760.95</v>
      </c>
    </row>
    <row r="5139" spans="1:7" x14ac:dyDescent="0.2">
      <c r="A5139" s="26"/>
      <c r="B5139" s="27"/>
      <c r="C5139" s="28" t="s">
        <v>3115</v>
      </c>
      <c r="D5139" s="28"/>
      <c r="E5139" s="28"/>
      <c r="F5139" s="29">
        <v>15558.43</v>
      </c>
    </row>
    <row r="5140" spans="1:7" x14ac:dyDescent="0.2">
      <c r="A5140" s="26"/>
      <c r="B5140" s="27"/>
      <c r="C5140" s="28" t="s">
        <v>917</v>
      </c>
      <c r="D5140" s="28"/>
      <c r="E5140" s="28"/>
      <c r="F5140" s="29">
        <v>73308.850000000006</v>
      </c>
      <c r="G5140" s="213">
        <f>F5140/D5137/100*1.2*1.0224*1.0192</f>
        <v>2546.3342276736003</v>
      </c>
    </row>
    <row r="5141" spans="1:7" ht="33.75" customHeight="1" x14ac:dyDescent="0.2">
      <c r="A5141" s="21">
        <v>174</v>
      </c>
      <c r="B5141" s="22" t="s">
        <v>3116</v>
      </c>
      <c r="C5141" s="23" t="s">
        <v>3117</v>
      </c>
      <c r="D5141" s="30">
        <v>11.55</v>
      </c>
      <c r="E5141" s="25">
        <v>104.33</v>
      </c>
      <c r="F5141" s="25">
        <v>8892.98</v>
      </c>
      <c r="G5141" s="194">
        <f>F5141/D5141*1.2*1.0224*1.0192</f>
        <v>962.77949722996368</v>
      </c>
    </row>
    <row r="5142" spans="1:7" ht="33.75" customHeight="1" x14ac:dyDescent="0.2">
      <c r="A5142" s="21">
        <v>175</v>
      </c>
      <c r="B5142" s="22" t="s">
        <v>3116</v>
      </c>
      <c r="C5142" s="23" t="s">
        <v>3118</v>
      </c>
      <c r="D5142" s="32">
        <v>1.2</v>
      </c>
      <c r="E5142" s="25">
        <v>104.33</v>
      </c>
      <c r="F5142" s="25">
        <v>923.95</v>
      </c>
      <c r="G5142" s="194">
        <f>F5142/D5142*1.2*1.0224*1.0192</f>
        <v>962.78369241600012</v>
      </c>
    </row>
    <row r="5143" spans="1:7" ht="33.75" customHeight="1" x14ac:dyDescent="0.2">
      <c r="A5143" s="21">
        <v>176</v>
      </c>
      <c r="B5143" s="22" t="s">
        <v>3116</v>
      </c>
      <c r="C5143" s="23" t="s">
        <v>3119</v>
      </c>
      <c r="D5143" s="30">
        <v>17.64</v>
      </c>
      <c r="E5143" s="25">
        <v>104.33</v>
      </c>
      <c r="F5143" s="25">
        <v>13582.01</v>
      </c>
      <c r="G5143" s="194">
        <f>F5143/D5143*1.2*1.0224*1.0192</f>
        <v>962.77979366400007</v>
      </c>
    </row>
    <row r="5144" spans="1:7" ht="33.75" customHeight="1" x14ac:dyDescent="0.2">
      <c r="A5144" s="21">
        <v>177</v>
      </c>
      <c r="B5144" s="22" t="s">
        <v>3116</v>
      </c>
      <c r="C5144" s="23" t="s">
        <v>3120</v>
      </c>
      <c r="D5144" s="30">
        <v>5.22</v>
      </c>
      <c r="E5144" s="25">
        <v>104.33</v>
      </c>
      <c r="F5144" s="25">
        <v>4019.17</v>
      </c>
      <c r="G5144" s="194">
        <f>F5144/D5144*1.2*1.0224*1.0192</f>
        <v>962.78069807668976</v>
      </c>
    </row>
    <row r="5145" spans="1:7" ht="45" customHeight="1" x14ac:dyDescent="0.2">
      <c r="A5145" s="21">
        <v>178</v>
      </c>
      <c r="B5145" s="22" t="s">
        <v>3100</v>
      </c>
      <c r="C5145" s="23" t="s">
        <v>3101</v>
      </c>
      <c r="D5145" s="33">
        <v>2.0899999999999998E-2</v>
      </c>
      <c r="E5145" s="25">
        <v>12676.79</v>
      </c>
      <c r="F5145" s="25">
        <v>1396.26</v>
      </c>
    </row>
    <row r="5146" spans="1:7" ht="45" customHeight="1" x14ac:dyDescent="0.2">
      <c r="A5146" s="21">
        <v>179</v>
      </c>
      <c r="B5146" s="22" t="s">
        <v>3006</v>
      </c>
      <c r="C5146" s="23" t="s">
        <v>3007</v>
      </c>
      <c r="D5146" s="30">
        <v>0.28000000000000003</v>
      </c>
      <c r="E5146" s="25">
        <v>1695.71</v>
      </c>
      <c r="F5146" s="25">
        <v>16021.41</v>
      </c>
    </row>
    <row r="5147" spans="1:7" x14ac:dyDescent="0.2">
      <c r="A5147" s="26"/>
      <c r="B5147" s="27"/>
      <c r="C5147" s="28" t="s">
        <v>3121</v>
      </c>
      <c r="D5147" s="28"/>
      <c r="E5147" s="28"/>
      <c r="F5147" s="29">
        <v>18001.07</v>
      </c>
    </row>
    <row r="5148" spans="1:7" x14ac:dyDescent="0.2">
      <c r="A5148" s="26"/>
      <c r="B5148" s="27"/>
      <c r="C5148" s="28" t="s">
        <v>3122</v>
      </c>
      <c r="D5148" s="28"/>
      <c r="E5148" s="28"/>
      <c r="F5148" s="29">
        <v>9104.68</v>
      </c>
    </row>
    <row r="5149" spans="1:7" x14ac:dyDescent="0.2">
      <c r="A5149" s="26"/>
      <c r="B5149" s="27"/>
      <c r="C5149" s="28" t="s">
        <v>917</v>
      </c>
      <c r="D5149" s="28"/>
      <c r="E5149" s="28"/>
      <c r="F5149" s="29">
        <v>43127.16</v>
      </c>
      <c r="G5149" s="213">
        <f>F5149/D5146/100*1.2*1.0224*1.0192</f>
        <v>1925.9913422131201</v>
      </c>
    </row>
    <row r="5150" spans="1:7" ht="33.75" customHeight="1" x14ac:dyDescent="0.2">
      <c r="A5150" s="21">
        <v>180</v>
      </c>
      <c r="B5150" s="22" t="s">
        <v>3123</v>
      </c>
      <c r="C5150" s="23" t="s">
        <v>3124</v>
      </c>
      <c r="D5150" s="30">
        <v>27.93</v>
      </c>
      <c r="E5150" s="25">
        <v>109.09</v>
      </c>
      <c r="F5150" s="25">
        <v>22760.22</v>
      </c>
      <c r="G5150" s="194">
        <f>F5150/D5150*1.2*1.0224*1.0192</f>
        <v>1018.9831951629475</v>
      </c>
    </row>
    <row r="5151" spans="1:7" ht="45" customHeight="1" x14ac:dyDescent="0.2">
      <c r="A5151" s="21">
        <v>181</v>
      </c>
      <c r="B5151" s="22" t="s">
        <v>3100</v>
      </c>
      <c r="C5151" s="23" t="s">
        <v>3101</v>
      </c>
      <c r="D5151" s="33">
        <v>1.6299999999999999E-2</v>
      </c>
      <c r="E5151" s="25">
        <v>12676.79</v>
      </c>
      <c r="F5151" s="25">
        <v>1088.95</v>
      </c>
    </row>
    <row r="5152" spans="1:7" ht="45" customHeight="1" x14ac:dyDescent="0.2">
      <c r="A5152" s="21">
        <v>182</v>
      </c>
      <c r="B5152" s="22" t="s">
        <v>3125</v>
      </c>
      <c r="C5152" s="23" t="s">
        <v>3126</v>
      </c>
      <c r="D5152" s="30">
        <v>7.0000000000000007E-2</v>
      </c>
      <c r="E5152" s="25">
        <v>2569.9</v>
      </c>
      <c r="F5152" s="25">
        <v>6613.8</v>
      </c>
    </row>
    <row r="5153" spans="1:7" x14ac:dyDescent="0.2">
      <c r="A5153" s="26"/>
      <c r="B5153" s="27"/>
      <c r="C5153" s="28" t="s">
        <v>3127</v>
      </c>
      <c r="D5153" s="28"/>
      <c r="E5153" s="28"/>
      <c r="F5153" s="29">
        <v>7557.68</v>
      </c>
    </row>
    <row r="5154" spans="1:7" x14ac:dyDescent="0.2">
      <c r="A5154" s="26"/>
      <c r="B5154" s="27"/>
      <c r="C5154" s="28" t="s">
        <v>3128</v>
      </c>
      <c r="D5154" s="28"/>
      <c r="E5154" s="28"/>
      <c r="F5154" s="29">
        <v>3822.56</v>
      </c>
    </row>
    <row r="5155" spans="1:7" x14ac:dyDescent="0.2">
      <c r="A5155" s="26"/>
      <c r="B5155" s="27"/>
      <c r="C5155" s="28" t="s">
        <v>917</v>
      </c>
      <c r="D5155" s="28"/>
      <c r="E5155" s="28"/>
      <c r="F5155" s="29">
        <v>17994.04</v>
      </c>
      <c r="G5155" s="213">
        <f>F5155/D5152/100*1.2*1.0224*1.0192</f>
        <v>3214.3424469811193</v>
      </c>
    </row>
    <row r="5156" spans="1:7" ht="33.75" customHeight="1" x14ac:dyDescent="0.2">
      <c r="A5156" s="21">
        <v>183</v>
      </c>
      <c r="B5156" s="22" t="s">
        <v>3129</v>
      </c>
      <c r="C5156" s="23" t="s">
        <v>3130</v>
      </c>
      <c r="D5156" s="30">
        <v>6.67</v>
      </c>
      <c r="E5156" s="25">
        <v>96.29</v>
      </c>
      <c r="F5156" s="25">
        <v>4309.53</v>
      </c>
      <c r="G5156" s="194">
        <f>F5156/D5156*1.2*1.0224*1.0192</f>
        <v>807.91482290777799</v>
      </c>
    </row>
    <row r="5157" spans="1:7" ht="22.5" customHeight="1" x14ac:dyDescent="0.2">
      <c r="A5157" s="21">
        <v>184</v>
      </c>
      <c r="B5157" s="22" t="s">
        <v>3131</v>
      </c>
      <c r="C5157" s="23" t="s">
        <v>3132</v>
      </c>
      <c r="D5157" s="31">
        <v>2</v>
      </c>
      <c r="E5157" s="25">
        <v>440.36</v>
      </c>
      <c r="F5157" s="25">
        <v>7345.13</v>
      </c>
    </row>
    <row r="5158" spans="1:7" ht="22.5" customHeight="1" x14ac:dyDescent="0.2">
      <c r="A5158" s="21">
        <v>185</v>
      </c>
      <c r="B5158" s="22" t="s">
        <v>3133</v>
      </c>
      <c r="C5158" s="23" t="s">
        <v>3134</v>
      </c>
      <c r="D5158" s="31">
        <v>1</v>
      </c>
      <c r="E5158" s="25">
        <v>594.91999999999996</v>
      </c>
      <c r="F5158" s="25">
        <v>4961.6000000000004</v>
      </c>
    </row>
    <row r="5159" spans="1:7" ht="22.5" customHeight="1" x14ac:dyDescent="0.2">
      <c r="A5159" s="21">
        <v>186</v>
      </c>
      <c r="B5159" s="22" t="s">
        <v>3135</v>
      </c>
      <c r="C5159" s="23" t="s">
        <v>3136</v>
      </c>
      <c r="D5159" s="31">
        <v>1</v>
      </c>
      <c r="E5159" s="25">
        <v>685.32</v>
      </c>
      <c r="F5159" s="25">
        <v>5715.57</v>
      </c>
    </row>
    <row r="5160" spans="1:7" ht="45" customHeight="1" x14ac:dyDescent="0.2">
      <c r="A5160" s="21">
        <v>187</v>
      </c>
      <c r="B5160" s="22" t="s">
        <v>3100</v>
      </c>
      <c r="C5160" s="23" t="s">
        <v>3101</v>
      </c>
      <c r="D5160" s="33">
        <v>4.1000000000000003E-3</v>
      </c>
      <c r="E5160" s="25">
        <v>12676.79</v>
      </c>
      <c r="F5160" s="25">
        <v>273.91000000000003</v>
      </c>
    </row>
    <row r="5161" spans="1:7" ht="45" customHeight="1" x14ac:dyDescent="0.2">
      <c r="A5161" s="21">
        <v>188</v>
      </c>
      <c r="B5161" s="22" t="s">
        <v>3137</v>
      </c>
      <c r="C5161" s="23" t="s">
        <v>3138</v>
      </c>
      <c r="D5161" s="30">
        <v>0.05</v>
      </c>
      <c r="E5161" s="25">
        <v>2570.94</v>
      </c>
      <c r="F5161" s="25">
        <v>4724.79</v>
      </c>
    </row>
    <row r="5162" spans="1:7" x14ac:dyDescent="0.2">
      <c r="A5162" s="26"/>
      <c r="B5162" s="27"/>
      <c r="C5162" s="28" t="s">
        <v>3139</v>
      </c>
      <c r="D5162" s="28"/>
      <c r="E5162" s="28"/>
      <c r="F5162" s="29">
        <v>5398.86</v>
      </c>
    </row>
    <row r="5163" spans="1:7" x14ac:dyDescent="0.2">
      <c r="A5163" s="26"/>
      <c r="B5163" s="27"/>
      <c r="C5163" s="28" t="s">
        <v>3140</v>
      </c>
      <c r="D5163" s="28"/>
      <c r="E5163" s="28"/>
      <c r="F5163" s="29">
        <v>2730.66</v>
      </c>
    </row>
    <row r="5164" spans="1:7" x14ac:dyDescent="0.2">
      <c r="A5164" s="26"/>
      <c r="B5164" s="27"/>
      <c r="C5164" s="28" t="s">
        <v>917</v>
      </c>
      <c r="D5164" s="28"/>
      <c r="E5164" s="28"/>
      <c r="F5164" s="29">
        <v>12854.31</v>
      </c>
      <c r="G5164" s="213">
        <f>F5164/D5161/100*1.2*1.0224*1.0192</f>
        <v>3214.6986426347516</v>
      </c>
    </row>
    <row r="5165" spans="1:7" ht="33.75" customHeight="1" x14ac:dyDescent="0.2">
      <c r="A5165" s="21">
        <v>189</v>
      </c>
      <c r="B5165" s="22" t="s">
        <v>3141</v>
      </c>
      <c r="C5165" s="23" t="s">
        <v>3142</v>
      </c>
      <c r="D5165" s="32">
        <v>5.0999999999999996</v>
      </c>
      <c r="E5165" s="25">
        <v>93.52</v>
      </c>
      <c r="F5165" s="25">
        <v>3314.82</v>
      </c>
      <c r="G5165" s="194">
        <f>F5165/D5165*1.2*1.0224*1.0192</f>
        <v>812.73932936131769</v>
      </c>
    </row>
    <row r="5166" spans="1:7" ht="45" customHeight="1" x14ac:dyDescent="0.2">
      <c r="A5166" s="21">
        <v>190</v>
      </c>
      <c r="B5166" s="22" t="s">
        <v>3100</v>
      </c>
      <c r="C5166" s="23" t="s">
        <v>3101</v>
      </c>
      <c r="D5166" s="33">
        <v>2.8999999999999998E-3</v>
      </c>
      <c r="E5166" s="25">
        <v>12676.79</v>
      </c>
      <c r="F5166" s="25">
        <v>193.74</v>
      </c>
    </row>
    <row r="5167" spans="1:7" ht="45" customHeight="1" x14ac:dyDescent="0.2">
      <c r="A5167" s="21">
        <v>191</v>
      </c>
      <c r="B5167" s="22" t="s">
        <v>3143</v>
      </c>
      <c r="C5167" s="23" t="s">
        <v>3144</v>
      </c>
      <c r="D5167" s="30">
        <v>0.05</v>
      </c>
      <c r="E5167" s="25">
        <v>2071.9</v>
      </c>
      <c r="F5167" s="25">
        <v>3748.54</v>
      </c>
    </row>
    <row r="5168" spans="1:7" x14ac:dyDescent="0.2">
      <c r="A5168" s="26"/>
      <c r="B5168" s="27"/>
      <c r="C5168" s="28" t="s">
        <v>3145</v>
      </c>
      <c r="D5168" s="28"/>
      <c r="E5168" s="28"/>
      <c r="F5168" s="29">
        <v>4272.3500000000004</v>
      </c>
    </row>
    <row r="5169" spans="1:7" x14ac:dyDescent="0.2">
      <c r="A5169" s="26"/>
      <c r="B5169" s="27"/>
      <c r="C5169" s="28" t="s">
        <v>3146</v>
      </c>
      <c r="D5169" s="28"/>
      <c r="E5169" s="28"/>
      <c r="F5169" s="29">
        <v>2160.89</v>
      </c>
    </row>
    <row r="5170" spans="1:7" x14ac:dyDescent="0.2">
      <c r="A5170" s="26"/>
      <c r="B5170" s="27"/>
      <c r="C5170" s="28" t="s">
        <v>917</v>
      </c>
      <c r="D5170" s="28"/>
      <c r="E5170" s="28"/>
      <c r="F5170" s="29">
        <v>10181.780000000001</v>
      </c>
      <c r="G5170" s="213">
        <f>F5170/D5167/100*1.2*1.0224*1.0192</f>
        <v>2546.333046706176</v>
      </c>
    </row>
    <row r="5171" spans="1:7" ht="33.75" customHeight="1" x14ac:dyDescent="0.2">
      <c r="A5171" s="21">
        <v>192</v>
      </c>
      <c r="B5171" s="22" t="s">
        <v>3147</v>
      </c>
      <c r="C5171" s="23" t="s">
        <v>3148</v>
      </c>
      <c r="D5171" s="32">
        <v>4.9000000000000004</v>
      </c>
      <c r="E5171" s="25">
        <v>84.05</v>
      </c>
      <c r="F5171" s="25">
        <v>3158.85</v>
      </c>
      <c r="G5171" s="194">
        <f>F5171/D5171*1.2*1.0224*1.0192</f>
        <v>806.11021670399998</v>
      </c>
    </row>
    <row r="5172" spans="1:7" ht="22.5" customHeight="1" x14ac:dyDescent="0.2">
      <c r="A5172" s="21">
        <v>193</v>
      </c>
      <c r="B5172" s="22" t="s">
        <v>3149</v>
      </c>
      <c r="C5172" s="23" t="s">
        <v>3150</v>
      </c>
      <c r="D5172" s="31">
        <v>2</v>
      </c>
      <c r="E5172" s="25">
        <v>1119.8499999999999</v>
      </c>
      <c r="F5172" s="25">
        <v>18679.080000000002</v>
      </c>
    </row>
    <row r="5173" spans="1:7" ht="45" customHeight="1" x14ac:dyDescent="0.2">
      <c r="A5173" s="21">
        <v>194</v>
      </c>
      <c r="B5173" s="22" t="s">
        <v>3100</v>
      </c>
      <c r="C5173" s="23" t="s">
        <v>3101</v>
      </c>
      <c r="D5173" s="33">
        <v>2.8999999999999998E-3</v>
      </c>
      <c r="E5173" s="25">
        <v>12676.79</v>
      </c>
      <c r="F5173" s="25">
        <v>193.74</v>
      </c>
    </row>
    <row r="5174" spans="1:7" ht="45" customHeight="1" x14ac:dyDescent="0.2">
      <c r="A5174" s="21">
        <v>195</v>
      </c>
      <c r="B5174" s="22" t="s">
        <v>3125</v>
      </c>
      <c r="C5174" s="23" t="s">
        <v>3126</v>
      </c>
      <c r="D5174" s="30">
        <v>0.08</v>
      </c>
      <c r="E5174" s="25">
        <v>2569.9</v>
      </c>
      <c r="F5174" s="25">
        <v>7558.63</v>
      </c>
    </row>
    <row r="5175" spans="1:7" x14ac:dyDescent="0.2">
      <c r="A5175" s="26"/>
      <c r="B5175" s="27"/>
      <c r="C5175" s="28" t="s">
        <v>3151</v>
      </c>
      <c r="D5175" s="28"/>
      <c r="E5175" s="28"/>
      <c r="F5175" s="29">
        <v>8637.36</v>
      </c>
    </row>
    <row r="5176" spans="1:7" x14ac:dyDescent="0.2">
      <c r="A5176" s="26"/>
      <c r="B5176" s="27"/>
      <c r="C5176" s="28" t="s">
        <v>3152</v>
      </c>
      <c r="D5176" s="28"/>
      <c r="E5176" s="28"/>
      <c r="F5176" s="29">
        <v>4368.6499999999996</v>
      </c>
    </row>
    <row r="5177" spans="1:7" x14ac:dyDescent="0.2">
      <c r="A5177" s="26"/>
      <c r="B5177" s="27"/>
      <c r="C5177" s="28" t="s">
        <v>917</v>
      </c>
      <c r="D5177" s="28"/>
      <c r="E5177" s="28"/>
      <c r="F5177" s="29">
        <v>20564.64</v>
      </c>
      <c r="G5177" s="213">
        <f>F5177/D5174/100*1.2*1.0224*1.0192</f>
        <v>3214.3460196556803</v>
      </c>
    </row>
    <row r="5178" spans="1:7" ht="33.75" customHeight="1" x14ac:dyDescent="0.2">
      <c r="A5178" s="21">
        <v>196</v>
      </c>
      <c r="B5178" s="22" t="s">
        <v>3153</v>
      </c>
      <c r="C5178" s="23" t="s">
        <v>3154</v>
      </c>
      <c r="D5178" s="30">
        <v>0.74</v>
      </c>
      <c r="E5178" s="25">
        <v>62.55</v>
      </c>
      <c r="F5178" s="25">
        <v>704.03</v>
      </c>
      <c r="G5178" s="194">
        <f>F5178/D5178*1.2*1.0224*1.0192</f>
        <v>1189.6547630633513</v>
      </c>
    </row>
    <row r="5179" spans="1:7" ht="33.75" customHeight="1" x14ac:dyDescent="0.2">
      <c r="A5179" s="21">
        <v>197</v>
      </c>
      <c r="B5179" s="22" t="s">
        <v>3155</v>
      </c>
      <c r="C5179" s="23" t="s">
        <v>3156</v>
      </c>
      <c r="D5179" s="30">
        <v>0.72</v>
      </c>
      <c r="E5179" s="25">
        <v>66.31</v>
      </c>
      <c r="F5179" s="25">
        <v>510.37</v>
      </c>
      <c r="G5179" s="194">
        <f>F5179/D5179*1.2*1.0224*1.0192</f>
        <v>886.36815321600011</v>
      </c>
    </row>
    <row r="5180" spans="1:7" ht="33.75" customHeight="1" x14ac:dyDescent="0.2">
      <c r="A5180" s="21">
        <v>198</v>
      </c>
      <c r="B5180" s="22" t="s">
        <v>3157</v>
      </c>
      <c r="C5180" s="23" t="s">
        <v>3158</v>
      </c>
      <c r="D5180" s="30">
        <v>2.5099999999999998</v>
      </c>
      <c r="E5180" s="25">
        <v>67.95</v>
      </c>
      <c r="F5180" s="25">
        <v>1930.68</v>
      </c>
      <c r="G5180" s="194">
        <f>F5180/D5180*1.2*1.0224*1.0192</f>
        <v>961.82946686266155</v>
      </c>
    </row>
    <row r="5181" spans="1:7" ht="33.75" customHeight="1" x14ac:dyDescent="0.2">
      <c r="A5181" s="21">
        <v>199</v>
      </c>
      <c r="B5181" s="22" t="s">
        <v>3159</v>
      </c>
      <c r="C5181" s="23" t="s">
        <v>3160</v>
      </c>
      <c r="D5181" s="30">
        <v>3.57</v>
      </c>
      <c r="E5181" s="25">
        <v>80.72</v>
      </c>
      <c r="F5181" s="25">
        <v>2947.98</v>
      </c>
      <c r="G5181" s="194">
        <f>F5181/D5181*1.2*1.0224*1.0192</f>
        <v>1032.5659950381178</v>
      </c>
    </row>
    <row r="5182" spans="1:7" ht="45" customHeight="1" x14ac:dyDescent="0.2">
      <c r="A5182" s="21">
        <v>200</v>
      </c>
      <c r="B5182" s="22" t="s">
        <v>3100</v>
      </c>
      <c r="C5182" s="23" t="s">
        <v>3101</v>
      </c>
      <c r="D5182" s="33">
        <v>4.7000000000000002E-3</v>
      </c>
      <c r="E5182" s="25">
        <v>12676.79</v>
      </c>
      <c r="F5182" s="25">
        <v>313.99</v>
      </c>
    </row>
    <row r="5183" spans="1:7" ht="11.4" x14ac:dyDescent="0.2">
      <c r="A5183" s="443" t="s">
        <v>3161</v>
      </c>
      <c r="B5183" s="444"/>
      <c r="C5183" s="444"/>
      <c r="D5183" s="444"/>
      <c r="E5183" s="444"/>
      <c r="F5183" s="445"/>
    </row>
    <row r="5184" spans="1:7" ht="45" customHeight="1" x14ac:dyDescent="0.2">
      <c r="A5184" s="21">
        <v>201</v>
      </c>
      <c r="B5184" s="22" t="s">
        <v>3162</v>
      </c>
      <c r="C5184" s="23" t="s">
        <v>3163</v>
      </c>
      <c r="D5184" s="30">
        <v>0.65</v>
      </c>
      <c r="E5184" s="25">
        <v>2771.72</v>
      </c>
      <c r="F5184" s="25">
        <v>53217.69</v>
      </c>
      <c r="G5184" s="194">
        <f>F5184/(D5184*100)*1.2*1.0224*1.0192</f>
        <v>1023.774161872896</v>
      </c>
    </row>
    <row r="5185" spans="1:7" x14ac:dyDescent="0.2">
      <c r="A5185" s="26"/>
      <c r="B5185" s="27"/>
      <c r="C5185" s="28" t="s">
        <v>3164</v>
      </c>
      <c r="D5185" s="28"/>
      <c r="E5185" s="28"/>
      <c r="F5185" s="29">
        <v>55540.6</v>
      </c>
    </row>
    <row r="5186" spans="1:7" x14ac:dyDescent="0.2">
      <c r="A5186" s="26"/>
      <c r="B5186" s="27"/>
      <c r="C5186" s="28" t="s">
        <v>3165</v>
      </c>
      <c r="D5186" s="28"/>
      <c r="E5186" s="28"/>
      <c r="F5186" s="29">
        <v>28091.61</v>
      </c>
    </row>
    <row r="5187" spans="1:7" x14ac:dyDescent="0.2">
      <c r="A5187" s="26"/>
      <c r="B5187" s="27"/>
      <c r="C5187" s="28" t="s">
        <v>917</v>
      </c>
      <c r="D5187" s="28"/>
      <c r="E5187" s="28"/>
      <c r="F5187" s="29">
        <v>136849.9</v>
      </c>
    </row>
    <row r="5188" spans="1:7" ht="33.75" customHeight="1" x14ac:dyDescent="0.2">
      <c r="A5188" s="21">
        <v>202</v>
      </c>
      <c r="B5188" s="22" t="s">
        <v>3106</v>
      </c>
      <c r="C5188" s="23" t="s">
        <v>3166</v>
      </c>
      <c r="D5188" s="30">
        <v>17.079999999999998</v>
      </c>
      <c r="E5188" s="25">
        <v>111.37</v>
      </c>
      <c r="F5188" s="25">
        <v>13201.27</v>
      </c>
    </row>
    <row r="5189" spans="1:7" ht="33.75" customHeight="1" x14ac:dyDescent="0.2">
      <c r="A5189" s="21">
        <v>203</v>
      </c>
      <c r="B5189" s="22" t="s">
        <v>3106</v>
      </c>
      <c r="C5189" s="23" t="s">
        <v>3167</v>
      </c>
      <c r="D5189" s="32">
        <v>47.7</v>
      </c>
      <c r="E5189" s="25">
        <v>111.37</v>
      </c>
      <c r="F5189" s="25">
        <v>36867.699999999997</v>
      </c>
    </row>
    <row r="5190" spans="1:7" ht="45" customHeight="1" x14ac:dyDescent="0.2">
      <c r="A5190" s="21">
        <v>204</v>
      </c>
      <c r="B5190" s="22" t="s">
        <v>3100</v>
      </c>
      <c r="C5190" s="23" t="s">
        <v>3101</v>
      </c>
      <c r="D5190" s="33">
        <v>3.78E-2</v>
      </c>
      <c r="E5190" s="25">
        <v>12676.79</v>
      </c>
      <c r="F5190" s="25">
        <v>2525.29</v>
      </c>
    </row>
    <row r="5191" spans="1:7" ht="45" customHeight="1" x14ac:dyDescent="0.2">
      <c r="A5191" s="21">
        <v>205</v>
      </c>
      <c r="B5191" s="22" t="s">
        <v>3168</v>
      </c>
      <c r="C5191" s="23" t="s">
        <v>3169</v>
      </c>
      <c r="D5191" s="30">
        <v>1.61</v>
      </c>
      <c r="E5191" s="25">
        <v>1676.35</v>
      </c>
      <c r="F5191" s="25">
        <v>77274.490000000005</v>
      </c>
    </row>
    <row r="5192" spans="1:7" x14ac:dyDescent="0.2">
      <c r="A5192" s="26"/>
      <c r="B5192" s="27"/>
      <c r="C5192" s="28" t="s">
        <v>3170</v>
      </c>
      <c r="D5192" s="28"/>
      <c r="E5192" s="28"/>
      <c r="F5192" s="29">
        <v>83946.61</v>
      </c>
    </row>
    <row r="5193" spans="1:7" x14ac:dyDescent="0.2">
      <c r="A5193" s="26"/>
      <c r="B5193" s="27"/>
      <c r="C5193" s="28" t="s">
        <v>3171</v>
      </c>
      <c r="D5193" s="28"/>
      <c r="E5193" s="28"/>
      <c r="F5193" s="29">
        <v>42458.94</v>
      </c>
    </row>
    <row r="5194" spans="1:7" x14ac:dyDescent="0.2">
      <c r="A5194" s="26"/>
      <c r="B5194" s="27"/>
      <c r="C5194" s="28" t="s">
        <v>917</v>
      </c>
      <c r="D5194" s="28"/>
      <c r="E5194" s="28"/>
      <c r="F5194" s="29">
        <v>203680.04</v>
      </c>
    </row>
    <row r="5195" spans="1:7" ht="33.75" customHeight="1" x14ac:dyDescent="0.2">
      <c r="A5195" s="21">
        <v>206</v>
      </c>
      <c r="B5195" s="22" t="s">
        <v>3123</v>
      </c>
      <c r="C5195" s="23" t="s">
        <v>3172</v>
      </c>
      <c r="D5195" s="32">
        <v>160.5</v>
      </c>
      <c r="E5195" s="25">
        <v>109.09</v>
      </c>
      <c r="F5195" s="25">
        <v>130791.82</v>
      </c>
    </row>
    <row r="5196" spans="1:7" ht="45" customHeight="1" x14ac:dyDescent="0.2">
      <c r="A5196" s="21">
        <v>207</v>
      </c>
      <c r="B5196" s="22" t="s">
        <v>3100</v>
      </c>
      <c r="C5196" s="23" t="s">
        <v>3101</v>
      </c>
      <c r="D5196" s="33">
        <v>9.3600000000000003E-2</v>
      </c>
      <c r="E5196" s="25">
        <v>12676.79</v>
      </c>
      <c r="F5196" s="25">
        <v>6253.11</v>
      </c>
    </row>
    <row r="5197" spans="1:7" ht="45" customHeight="1" x14ac:dyDescent="0.2">
      <c r="A5197" s="21">
        <v>208</v>
      </c>
      <c r="B5197" s="22" t="s">
        <v>3173</v>
      </c>
      <c r="C5197" s="23" t="s">
        <v>3174</v>
      </c>
      <c r="D5197" s="30">
        <v>0.71</v>
      </c>
      <c r="E5197" s="25">
        <v>1504.45</v>
      </c>
      <c r="F5197" s="25">
        <v>29195.07</v>
      </c>
      <c r="G5197" s="194">
        <f>F5197/(D5197*100)*1.2*1.0224*1.0192</f>
        <v>514.17703314431992</v>
      </c>
    </row>
    <row r="5198" spans="1:7" x14ac:dyDescent="0.2">
      <c r="A5198" s="26"/>
      <c r="B5198" s="27"/>
      <c r="C5198" s="28" t="s">
        <v>3175</v>
      </c>
      <c r="D5198" s="28"/>
      <c r="E5198" s="28"/>
      <c r="F5198" s="29">
        <v>31193.23</v>
      </c>
    </row>
    <row r="5199" spans="1:7" x14ac:dyDescent="0.2">
      <c r="A5199" s="26"/>
      <c r="B5199" s="27"/>
      <c r="C5199" s="28" t="s">
        <v>3176</v>
      </c>
      <c r="D5199" s="28"/>
      <c r="E5199" s="28"/>
      <c r="F5199" s="29">
        <v>15777.07</v>
      </c>
    </row>
    <row r="5200" spans="1:7" x14ac:dyDescent="0.2">
      <c r="A5200" s="26"/>
      <c r="B5200" s="27"/>
      <c r="C5200" s="28" t="s">
        <v>917</v>
      </c>
      <c r="D5200" s="28"/>
      <c r="E5200" s="28"/>
      <c r="F5200" s="29">
        <v>76165.37</v>
      </c>
    </row>
    <row r="5201" spans="1:7" ht="33.75" customHeight="1" x14ac:dyDescent="0.2">
      <c r="A5201" s="21">
        <v>209</v>
      </c>
      <c r="B5201" s="22" t="s">
        <v>3177</v>
      </c>
      <c r="C5201" s="23" t="s">
        <v>3178</v>
      </c>
      <c r="D5201" s="30">
        <v>70.98</v>
      </c>
      <c r="E5201" s="25">
        <v>117.94</v>
      </c>
      <c r="F5201" s="25">
        <v>63036.5</v>
      </c>
    </row>
    <row r="5202" spans="1:7" ht="45" customHeight="1" x14ac:dyDescent="0.2">
      <c r="A5202" s="21">
        <v>210</v>
      </c>
      <c r="B5202" s="22" t="s">
        <v>3100</v>
      </c>
      <c r="C5202" s="23" t="s">
        <v>3101</v>
      </c>
      <c r="D5202" s="33">
        <v>4.1300000000000003E-2</v>
      </c>
      <c r="E5202" s="25">
        <v>12676.79</v>
      </c>
      <c r="F5202" s="25">
        <v>2759.12</v>
      </c>
    </row>
    <row r="5203" spans="1:7" ht="45" customHeight="1" x14ac:dyDescent="0.2">
      <c r="A5203" s="21">
        <v>211</v>
      </c>
      <c r="B5203" s="22" t="s">
        <v>3179</v>
      </c>
      <c r="C5203" s="23" t="s">
        <v>3180</v>
      </c>
      <c r="D5203" s="30">
        <v>0.13</v>
      </c>
      <c r="E5203" s="25">
        <v>1484.35</v>
      </c>
      <c r="F5203" s="25">
        <v>4250.1899999999996</v>
      </c>
    </row>
    <row r="5204" spans="1:7" x14ac:dyDescent="0.2">
      <c r="A5204" s="26"/>
      <c r="B5204" s="27"/>
      <c r="C5204" s="28" t="s">
        <v>3181</v>
      </c>
      <c r="D5204" s="28"/>
      <c r="E5204" s="28"/>
      <c r="F5204" s="29">
        <v>4033.43</v>
      </c>
    </row>
    <row r="5205" spans="1:7" x14ac:dyDescent="0.2">
      <c r="A5205" s="26"/>
      <c r="B5205" s="27"/>
      <c r="C5205" s="28" t="s">
        <v>3182</v>
      </c>
      <c r="D5205" s="28"/>
      <c r="E5205" s="28"/>
      <c r="F5205" s="29">
        <v>2040.05</v>
      </c>
    </row>
    <row r="5206" spans="1:7" x14ac:dyDescent="0.2">
      <c r="A5206" s="26"/>
      <c r="B5206" s="27"/>
      <c r="C5206" s="28" t="s">
        <v>917</v>
      </c>
      <c r="D5206" s="28"/>
      <c r="E5206" s="28"/>
      <c r="F5206" s="29">
        <v>10323.67</v>
      </c>
    </row>
    <row r="5207" spans="1:7" ht="33.75" customHeight="1" x14ac:dyDescent="0.2">
      <c r="A5207" s="21">
        <v>212</v>
      </c>
      <c r="B5207" s="22" t="s">
        <v>3183</v>
      </c>
      <c r="C5207" s="23" t="s">
        <v>3184</v>
      </c>
      <c r="D5207" s="30">
        <v>13.44</v>
      </c>
      <c r="E5207" s="25">
        <v>167.51</v>
      </c>
      <c r="F5207" s="25">
        <v>13688.11</v>
      </c>
    </row>
    <row r="5208" spans="1:7" ht="45" customHeight="1" x14ac:dyDescent="0.2">
      <c r="A5208" s="21">
        <v>213</v>
      </c>
      <c r="B5208" s="22" t="s">
        <v>3100</v>
      </c>
      <c r="C5208" s="23" t="s">
        <v>3101</v>
      </c>
      <c r="D5208" s="33">
        <v>7.6E-3</v>
      </c>
      <c r="E5208" s="25">
        <v>12676.79</v>
      </c>
      <c r="F5208" s="25">
        <v>507.73</v>
      </c>
    </row>
    <row r="5209" spans="1:7" ht="45" customHeight="1" x14ac:dyDescent="0.2">
      <c r="A5209" s="21">
        <v>214</v>
      </c>
      <c r="B5209" s="22" t="s">
        <v>3185</v>
      </c>
      <c r="C5209" s="23" t="s">
        <v>3186</v>
      </c>
      <c r="D5209" s="32">
        <v>0.1</v>
      </c>
      <c r="E5209" s="25">
        <v>3907.02</v>
      </c>
      <c r="F5209" s="25">
        <v>10764.22</v>
      </c>
      <c r="G5209" s="194">
        <f>F5209/(D5209*100)*1.2*1.0224*1.0192</f>
        <v>1345.9969233285121</v>
      </c>
    </row>
    <row r="5210" spans="1:7" x14ac:dyDescent="0.2">
      <c r="A5210" s="26"/>
      <c r="B5210" s="27"/>
      <c r="C5210" s="28" t="s">
        <v>3187</v>
      </c>
      <c r="D5210" s="28"/>
      <c r="E5210" s="28"/>
      <c r="F5210" s="29">
        <v>10797.73</v>
      </c>
    </row>
    <row r="5211" spans="1:7" x14ac:dyDescent="0.2">
      <c r="A5211" s="26"/>
      <c r="B5211" s="27"/>
      <c r="C5211" s="28" t="s">
        <v>3188</v>
      </c>
      <c r="D5211" s="28"/>
      <c r="E5211" s="28"/>
      <c r="F5211" s="29">
        <v>5461.33</v>
      </c>
    </row>
    <row r="5212" spans="1:7" x14ac:dyDescent="0.2">
      <c r="A5212" s="26"/>
      <c r="B5212" s="27"/>
      <c r="C5212" s="28" t="s">
        <v>917</v>
      </c>
      <c r="D5212" s="28"/>
      <c r="E5212" s="28"/>
      <c r="F5212" s="29">
        <v>27023.279999999999</v>
      </c>
    </row>
    <row r="5213" spans="1:7" ht="33.75" customHeight="1" x14ac:dyDescent="0.2">
      <c r="A5213" s="21">
        <v>215</v>
      </c>
      <c r="B5213" s="22" t="s">
        <v>3129</v>
      </c>
      <c r="C5213" s="23" t="s">
        <v>3189</v>
      </c>
      <c r="D5213" s="30">
        <v>9.73</v>
      </c>
      <c r="E5213" s="25">
        <v>96.29</v>
      </c>
      <c r="F5213" s="25">
        <v>6286.61</v>
      </c>
    </row>
    <row r="5214" spans="1:7" ht="45" customHeight="1" x14ac:dyDescent="0.2">
      <c r="A5214" s="21">
        <v>216</v>
      </c>
      <c r="B5214" s="22" t="s">
        <v>3100</v>
      </c>
      <c r="C5214" s="23" t="s">
        <v>3101</v>
      </c>
      <c r="D5214" s="33">
        <v>5.7999999999999996E-3</v>
      </c>
      <c r="E5214" s="25">
        <v>12676.79</v>
      </c>
      <c r="F5214" s="25">
        <v>387.48</v>
      </c>
    </row>
    <row r="5215" spans="1:7" ht="45" customHeight="1" x14ac:dyDescent="0.2">
      <c r="A5215" s="21">
        <v>217</v>
      </c>
      <c r="B5215" s="22" t="s">
        <v>3190</v>
      </c>
      <c r="C5215" s="23" t="s">
        <v>3191</v>
      </c>
      <c r="D5215" s="30">
        <v>1.17</v>
      </c>
      <c r="E5215" s="25">
        <v>1664.54</v>
      </c>
      <c r="F5215" s="25">
        <v>52894.14</v>
      </c>
    </row>
    <row r="5216" spans="1:7" x14ac:dyDescent="0.2">
      <c r="A5216" s="26"/>
      <c r="B5216" s="27"/>
      <c r="C5216" s="28" t="s">
        <v>3192</v>
      </c>
      <c r="D5216" s="28"/>
      <c r="E5216" s="28"/>
      <c r="F5216" s="29">
        <v>56159.5</v>
      </c>
    </row>
    <row r="5217" spans="1:6" x14ac:dyDescent="0.2">
      <c r="A5217" s="26"/>
      <c r="B5217" s="27"/>
      <c r="C5217" s="28" t="s">
        <v>3193</v>
      </c>
      <c r="D5217" s="28"/>
      <c r="E5217" s="28"/>
      <c r="F5217" s="29">
        <v>28404.639999999999</v>
      </c>
    </row>
    <row r="5218" spans="1:6" x14ac:dyDescent="0.2">
      <c r="A5218" s="26"/>
      <c r="B5218" s="27"/>
      <c r="C5218" s="28" t="s">
        <v>917</v>
      </c>
      <c r="D5218" s="28"/>
      <c r="E5218" s="28"/>
      <c r="F5218" s="29">
        <v>137458.28</v>
      </c>
    </row>
    <row r="5219" spans="1:6" ht="33.75" customHeight="1" x14ac:dyDescent="0.2">
      <c r="A5219" s="21">
        <v>218</v>
      </c>
      <c r="B5219" s="22" t="s">
        <v>3194</v>
      </c>
      <c r="C5219" s="23" t="s">
        <v>3195</v>
      </c>
      <c r="D5219" s="30">
        <v>116.75</v>
      </c>
      <c r="E5219" s="25">
        <v>109.41</v>
      </c>
      <c r="F5219" s="25">
        <v>96824.02</v>
      </c>
    </row>
    <row r="5220" spans="1:6" ht="22.5" customHeight="1" x14ac:dyDescent="0.2">
      <c r="A5220" s="21">
        <v>219</v>
      </c>
      <c r="B5220" s="22" t="s">
        <v>3196</v>
      </c>
      <c r="C5220" s="23" t="s">
        <v>3197</v>
      </c>
      <c r="D5220" s="31">
        <v>2</v>
      </c>
      <c r="E5220" s="25">
        <v>35.700000000000003</v>
      </c>
      <c r="F5220" s="25">
        <v>450.53</v>
      </c>
    </row>
    <row r="5221" spans="1:6" ht="45" customHeight="1" x14ac:dyDescent="0.2">
      <c r="A5221" s="21">
        <v>220</v>
      </c>
      <c r="B5221" s="22" t="s">
        <v>3100</v>
      </c>
      <c r="C5221" s="23" t="s">
        <v>3101</v>
      </c>
      <c r="D5221" s="24">
        <v>6.8000000000000005E-2</v>
      </c>
      <c r="E5221" s="25">
        <v>12676.79</v>
      </c>
      <c r="F5221" s="25">
        <v>4542.8500000000004</v>
      </c>
    </row>
    <row r="5222" spans="1:6" ht="11.4" x14ac:dyDescent="0.2">
      <c r="A5222" s="443" t="s">
        <v>3198</v>
      </c>
      <c r="B5222" s="444"/>
      <c r="C5222" s="444"/>
      <c r="D5222" s="444"/>
      <c r="E5222" s="444"/>
      <c r="F5222" s="445"/>
    </row>
    <row r="5223" spans="1:6" ht="45" customHeight="1" x14ac:dyDescent="0.2">
      <c r="A5223" s="21">
        <v>221</v>
      </c>
      <c r="B5223" s="22" t="s">
        <v>2535</v>
      </c>
      <c r="C5223" s="23" t="s">
        <v>3199</v>
      </c>
      <c r="D5223" s="24">
        <v>2.464</v>
      </c>
      <c r="E5223" s="25">
        <v>1646.83</v>
      </c>
      <c r="F5223" s="25">
        <v>106070.35</v>
      </c>
    </row>
    <row r="5224" spans="1:6" x14ac:dyDescent="0.2">
      <c r="A5224" s="26"/>
      <c r="B5224" s="27"/>
      <c r="C5224" s="28" t="s">
        <v>3200</v>
      </c>
      <c r="D5224" s="28"/>
      <c r="E5224" s="28"/>
      <c r="F5224" s="29">
        <v>57571.519999999997</v>
      </c>
    </row>
    <row r="5225" spans="1:6" x14ac:dyDescent="0.2">
      <c r="A5225" s="26"/>
      <c r="B5225" s="27"/>
      <c r="C5225" s="28" t="s">
        <v>3201</v>
      </c>
      <c r="D5225" s="28"/>
      <c r="E5225" s="28"/>
      <c r="F5225" s="29">
        <v>27747.1</v>
      </c>
    </row>
    <row r="5226" spans="1:6" x14ac:dyDescent="0.2">
      <c r="A5226" s="26"/>
      <c r="B5226" s="27"/>
      <c r="C5226" s="28" t="s">
        <v>917</v>
      </c>
      <c r="D5226" s="28"/>
      <c r="E5226" s="28"/>
      <c r="F5226" s="29">
        <v>191388.97</v>
      </c>
    </row>
    <row r="5227" spans="1:6" ht="33.75" customHeight="1" x14ac:dyDescent="0.2">
      <c r="A5227" s="21">
        <v>222</v>
      </c>
      <c r="B5227" s="22" t="s">
        <v>3202</v>
      </c>
      <c r="C5227" s="23" t="s">
        <v>3203</v>
      </c>
      <c r="D5227" s="44">
        <v>-0.1165472</v>
      </c>
      <c r="E5227" s="25">
        <v>7590</v>
      </c>
      <c r="F5227" s="25">
        <v>-8315.18</v>
      </c>
    </row>
    <row r="5228" spans="1:6" ht="22.5" customHeight="1" x14ac:dyDescent="0.2">
      <c r="A5228" s="21">
        <v>223</v>
      </c>
      <c r="B5228" s="22" t="s">
        <v>2539</v>
      </c>
      <c r="C5228" s="23" t="s">
        <v>2540</v>
      </c>
      <c r="D5228" s="35">
        <v>-0.44352000000000003</v>
      </c>
      <c r="E5228" s="25">
        <v>3960</v>
      </c>
      <c r="F5228" s="25">
        <v>-37743.730000000003</v>
      </c>
    </row>
    <row r="5229" spans="1:6" ht="33.75" customHeight="1" x14ac:dyDescent="0.2">
      <c r="A5229" s="21">
        <v>224</v>
      </c>
      <c r="B5229" s="22" t="s">
        <v>3204</v>
      </c>
      <c r="C5229" s="23" t="s">
        <v>3205</v>
      </c>
      <c r="D5229" s="32">
        <v>283.39999999999998</v>
      </c>
      <c r="E5229" s="25">
        <v>58.59</v>
      </c>
      <c r="F5229" s="25">
        <v>138483.24</v>
      </c>
    </row>
    <row r="5230" spans="1:6" ht="22.5" customHeight="1" x14ac:dyDescent="0.2">
      <c r="A5230" s="21">
        <v>225</v>
      </c>
      <c r="B5230" s="22" t="s">
        <v>3206</v>
      </c>
      <c r="C5230" s="23" t="s">
        <v>3207</v>
      </c>
      <c r="D5230" s="32">
        <v>172.5</v>
      </c>
      <c r="E5230" s="25">
        <v>12.4</v>
      </c>
      <c r="F5230" s="25">
        <v>17845.14</v>
      </c>
    </row>
    <row r="5231" spans="1:6" ht="22.5" customHeight="1" x14ac:dyDescent="0.2">
      <c r="A5231" s="21">
        <v>226</v>
      </c>
      <c r="B5231" s="22" t="s">
        <v>3208</v>
      </c>
      <c r="C5231" s="23" t="s">
        <v>3209</v>
      </c>
      <c r="D5231" s="32">
        <v>492.8</v>
      </c>
      <c r="E5231" s="25">
        <v>1.67</v>
      </c>
      <c r="F5231" s="25">
        <v>6854.48</v>
      </c>
    </row>
    <row r="5232" spans="1:6" ht="78.75" customHeight="1" x14ac:dyDescent="0.2">
      <c r="A5232" s="21">
        <v>227</v>
      </c>
      <c r="B5232" s="22" t="s">
        <v>3210</v>
      </c>
      <c r="C5232" s="23" t="s">
        <v>3211</v>
      </c>
      <c r="D5232" s="30">
        <v>17.82</v>
      </c>
      <c r="E5232" s="25">
        <v>375.83</v>
      </c>
      <c r="F5232" s="25">
        <v>183803.8</v>
      </c>
    </row>
    <row r="5233" spans="1:6" x14ac:dyDescent="0.2">
      <c r="A5233" s="26"/>
      <c r="B5233" s="27"/>
      <c r="C5233" s="28" t="s">
        <v>3212</v>
      </c>
      <c r="D5233" s="28"/>
      <c r="E5233" s="28"/>
      <c r="F5233" s="29">
        <v>155213.18</v>
      </c>
    </row>
    <row r="5234" spans="1:6" x14ac:dyDescent="0.2">
      <c r="A5234" s="26"/>
      <c r="B5234" s="27"/>
      <c r="C5234" s="28" t="s">
        <v>3213</v>
      </c>
      <c r="D5234" s="28"/>
      <c r="E5234" s="28"/>
      <c r="F5234" s="29">
        <v>74806.350000000006</v>
      </c>
    </row>
    <row r="5235" spans="1:6" x14ac:dyDescent="0.2">
      <c r="A5235" s="26"/>
      <c r="B5235" s="27"/>
      <c r="C5235" s="28" t="s">
        <v>917</v>
      </c>
      <c r="D5235" s="28"/>
      <c r="E5235" s="28"/>
      <c r="F5235" s="29">
        <v>413823.33</v>
      </c>
    </row>
    <row r="5236" spans="1:6" ht="22.5" customHeight="1" x14ac:dyDescent="0.2">
      <c r="A5236" s="21">
        <v>228</v>
      </c>
      <c r="B5236" s="22" t="s">
        <v>3214</v>
      </c>
      <c r="C5236" s="23" t="s">
        <v>3215</v>
      </c>
      <c r="D5236" s="44">
        <v>-1.0692E-3</v>
      </c>
      <c r="E5236" s="25">
        <v>11000</v>
      </c>
      <c r="F5236" s="25">
        <v>-86.56</v>
      </c>
    </row>
    <row r="5237" spans="1:6" ht="33.75" customHeight="1" x14ac:dyDescent="0.2">
      <c r="A5237" s="21">
        <v>229</v>
      </c>
      <c r="B5237" s="22" t="s">
        <v>3216</v>
      </c>
      <c r="C5237" s="23" t="s">
        <v>3217</v>
      </c>
      <c r="D5237" s="35">
        <v>-5.3460000000000001E-2</v>
      </c>
      <c r="E5237" s="25">
        <v>12110</v>
      </c>
      <c r="F5237" s="25">
        <v>-4499.43</v>
      </c>
    </row>
    <row r="5238" spans="1:6" ht="33.75" customHeight="1" x14ac:dyDescent="0.2">
      <c r="A5238" s="21">
        <v>230</v>
      </c>
      <c r="B5238" s="22" t="s">
        <v>3218</v>
      </c>
      <c r="C5238" s="23" t="s">
        <v>3219</v>
      </c>
      <c r="D5238" s="35">
        <v>-3.5639999999999998E-2</v>
      </c>
      <c r="E5238" s="25">
        <v>14690</v>
      </c>
      <c r="F5238" s="25">
        <v>-3036.6</v>
      </c>
    </row>
    <row r="5239" spans="1:6" ht="33.75" customHeight="1" x14ac:dyDescent="0.2">
      <c r="A5239" s="21">
        <v>231</v>
      </c>
      <c r="B5239" s="22" t="s">
        <v>3220</v>
      </c>
      <c r="C5239" s="23" t="s">
        <v>3221</v>
      </c>
      <c r="D5239" s="24">
        <v>-24.948</v>
      </c>
      <c r="E5239" s="25">
        <v>6.6</v>
      </c>
      <c r="F5239" s="25">
        <v>-1671.27</v>
      </c>
    </row>
    <row r="5240" spans="1:6" ht="33.75" customHeight="1" x14ac:dyDescent="0.2">
      <c r="A5240" s="21">
        <v>232</v>
      </c>
      <c r="B5240" s="22" t="s">
        <v>3222</v>
      </c>
      <c r="C5240" s="23" t="s">
        <v>3223</v>
      </c>
      <c r="D5240" s="30">
        <v>8.91</v>
      </c>
      <c r="E5240" s="25">
        <v>8.94</v>
      </c>
      <c r="F5240" s="25">
        <v>692.21</v>
      </c>
    </row>
    <row r="5241" spans="1:6" ht="33.75" customHeight="1" x14ac:dyDescent="0.2">
      <c r="A5241" s="21">
        <v>233</v>
      </c>
      <c r="B5241" s="22" t="s">
        <v>3202</v>
      </c>
      <c r="C5241" s="23" t="s">
        <v>3203</v>
      </c>
      <c r="D5241" s="44">
        <v>-0.12937319999999999</v>
      </c>
      <c r="E5241" s="25">
        <v>7590</v>
      </c>
      <c r="F5241" s="25">
        <v>-9230.26</v>
      </c>
    </row>
    <row r="5242" spans="1:6" ht="33.75" customHeight="1" x14ac:dyDescent="0.2">
      <c r="A5242" s="21">
        <v>234</v>
      </c>
      <c r="B5242" s="22" t="s">
        <v>3224</v>
      </c>
      <c r="C5242" s="23" t="s">
        <v>3225</v>
      </c>
      <c r="D5242" s="31">
        <v>297</v>
      </c>
      <c r="E5242" s="25">
        <v>71.61</v>
      </c>
      <c r="F5242" s="25">
        <v>177376.86</v>
      </c>
    </row>
    <row r="5243" spans="1:6" ht="22.5" customHeight="1" x14ac:dyDescent="0.2">
      <c r="A5243" s="21">
        <v>235</v>
      </c>
      <c r="B5243" s="22" t="s">
        <v>3226</v>
      </c>
      <c r="C5243" s="23" t="s">
        <v>3227</v>
      </c>
      <c r="D5243" s="32">
        <v>326.7</v>
      </c>
      <c r="E5243" s="25">
        <v>14.9</v>
      </c>
      <c r="F5243" s="25">
        <v>40584.959999999999</v>
      </c>
    </row>
    <row r="5244" spans="1:6" ht="11.25" customHeight="1" x14ac:dyDescent="0.2">
      <c r="A5244" s="435" t="s">
        <v>1007</v>
      </c>
      <c r="B5244" s="436"/>
      <c r="C5244" s="436"/>
      <c r="D5244" s="436"/>
      <c r="E5244" s="437"/>
      <c r="F5244" s="36">
        <v>2247380.59</v>
      </c>
    </row>
    <row r="5245" spans="1:6" x14ac:dyDescent="0.2">
      <c r="A5245" s="435" t="s">
        <v>1008</v>
      </c>
      <c r="B5245" s="436"/>
      <c r="C5245" s="436"/>
      <c r="D5245" s="436"/>
      <c r="E5245" s="437"/>
      <c r="F5245" s="36">
        <v>627274.5</v>
      </c>
    </row>
    <row r="5246" spans="1:6" x14ac:dyDescent="0.2">
      <c r="A5246" s="435" t="s">
        <v>1009</v>
      </c>
      <c r="B5246" s="436"/>
      <c r="C5246" s="436"/>
      <c r="D5246" s="436"/>
      <c r="E5246" s="437"/>
      <c r="F5246" s="36">
        <v>312196.21999999997</v>
      </c>
    </row>
    <row r="5247" spans="1:6" ht="11.25" customHeight="1" x14ac:dyDescent="0.2">
      <c r="A5247" s="435" t="s">
        <v>3228</v>
      </c>
      <c r="B5247" s="436"/>
      <c r="C5247" s="436"/>
      <c r="D5247" s="436"/>
      <c r="E5247" s="437"/>
      <c r="F5247" s="36">
        <v>3186851.31</v>
      </c>
    </row>
    <row r="5248" spans="1:6" ht="12.75" customHeight="1" x14ac:dyDescent="0.2">
      <c r="A5248" s="432" t="s">
        <v>3229</v>
      </c>
      <c r="B5248" s="433"/>
      <c r="C5248" s="433"/>
      <c r="D5248" s="433"/>
      <c r="E5248" s="433"/>
      <c r="F5248" s="434"/>
    </row>
    <row r="5249" spans="1:8" ht="11.4" x14ac:dyDescent="0.2">
      <c r="A5249" s="443" t="s">
        <v>3022</v>
      </c>
      <c r="B5249" s="444"/>
      <c r="C5249" s="444"/>
      <c r="D5249" s="444"/>
      <c r="E5249" s="444"/>
      <c r="F5249" s="445"/>
    </row>
    <row r="5250" spans="1:8" ht="22.5" customHeight="1" x14ac:dyDescent="0.2">
      <c r="A5250" s="21">
        <v>236</v>
      </c>
      <c r="B5250" s="22" t="s">
        <v>2924</v>
      </c>
      <c r="C5250" s="23" t="s">
        <v>3023</v>
      </c>
      <c r="D5250" s="31">
        <v>22</v>
      </c>
      <c r="E5250" s="25">
        <v>20.329999999999998</v>
      </c>
      <c r="F5250" s="25">
        <v>15298.89</v>
      </c>
    </row>
    <row r="5251" spans="1:8" x14ac:dyDescent="0.2">
      <c r="A5251" s="26"/>
      <c r="B5251" s="27"/>
      <c r="C5251" s="28" t="s">
        <v>3230</v>
      </c>
      <c r="D5251" s="28"/>
      <c r="E5251" s="28"/>
      <c r="F5251" s="29">
        <v>16968.48</v>
      </c>
    </row>
    <row r="5252" spans="1:8" x14ac:dyDescent="0.2">
      <c r="A5252" s="26"/>
      <c r="B5252" s="27"/>
      <c r="C5252" s="28" t="s">
        <v>3231</v>
      </c>
      <c r="D5252" s="28"/>
      <c r="E5252" s="28"/>
      <c r="F5252" s="29">
        <v>8582.41</v>
      </c>
    </row>
    <row r="5253" spans="1:8" x14ac:dyDescent="0.2">
      <c r="A5253" s="26"/>
      <c r="B5253" s="27"/>
      <c r="C5253" s="28" t="s">
        <v>917</v>
      </c>
      <c r="D5253" s="28"/>
      <c r="E5253" s="28"/>
      <c r="F5253" s="29">
        <v>40849.78</v>
      </c>
      <c r="G5253" s="194">
        <f>F5253/D5250*1.2*1.0224*1.0192</f>
        <v>2321.8199738935855</v>
      </c>
    </row>
    <row r="5254" spans="1:8" ht="22.5" customHeight="1" x14ac:dyDescent="0.2">
      <c r="A5254" s="21">
        <v>237</v>
      </c>
      <c r="B5254" s="22" t="s">
        <v>3026</v>
      </c>
      <c r="C5254" s="23" t="s">
        <v>3027</v>
      </c>
      <c r="D5254" s="31">
        <v>3</v>
      </c>
      <c r="E5254" s="25">
        <v>423.48</v>
      </c>
      <c r="F5254" s="25">
        <v>10595.46</v>
      </c>
      <c r="G5254" s="208">
        <f>F5254/D5254*1.2*1.0224*1.0192</f>
        <v>4416.3152125747201</v>
      </c>
    </row>
    <row r="5255" spans="1:8" ht="22.5" customHeight="1" x14ac:dyDescent="0.2">
      <c r="A5255" s="21">
        <v>238</v>
      </c>
      <c r="B5255" s="22" t="s">
        <v>3028</v>
      </c>
      <c r="C5255" s="23" t="s">
        <v>3029</v>
      </c>
      <c r="D5255" s="31">
        <v>5</v>
      </c>
      <c r="E5255" s="25">
        <v>730.32</v>
      </c>
      <c r="F5255" s="25">
        <v>30454.31</v>
      </c>
      <c r="G5255" s="208">
        <f>F5255/D5255*1.2*1.0224*1.0192</f>
        <v>7616.2337005547524</v>
      </c>
    </row>
    <row r="5256" spans="1:8" ht="22.5" customHeight="1" x14ac:dyDescent="0.2">
      <c r="A5256" s="21">
        <v>239</v>
      </c>
      <c r="B5256" s="22" t="s">
        <v>3030</v>
      </c>
      <c r="C5256" s="23" t="s">
        <v>3031</v>
      </c>
      <c r="D5256" s="31">
        <v>5</v>
      </c>
      <c r="E5256" s="25">
        <v>1077.3499999999999</v>
      </c>
      <c r="F5256" s="25">
        <v>44925.58</v>
      </c>
      <c r="G5256" s="208">
        <f>F5256/D5256*1.2*1.0224*1.0192</f>
        <v>11235.313373147135</v>
      </c>
      <c r="H5256" s="177">
        <f>AVERAGE(G5254:G5256)</f>
        <v>7755.9540954255353</v>
      </c>
    </row>
    <row r="5257" spans="1:8" ht="33.75" customHeight="1" x14ac:dyDescent="0.2">
      <c r="A5257" s="21">
        <v>240</v>
      </c>
      <c r="B5257" s="22" t="s">
        <v>3232</v>
      </c>
      <c r="C5257" s="23" t="s">
        <v>3233</v>
      </c>
      <c r="D5257" s="31">
        <v>4</v>
      </c>
      <c r="E5257" s="25">
        <v>25.25</v>
      </c>
      <c r="F5257" s="25">
        <v>2662.36</v>
      </c>
      <c r="G5257" s="208">
        <f>F5257/D5257*1.2*1.0224*1.0192</f>
        <v>832.27776113664004</v>
      </c>
    </row>
    <row r="5258" spans="1:8" ht="33.75" customHeight="1" x14ac:dyDescent="0.2">
      <c r="A5258" s="21">
        <v>241</v>
      </c>
      <c r="B5258" s="22" t="s">
        <v>3234</v>
      </c>
      <c r="C5258" s="23" t="s">
        <v>3235</v>
      </c>
      <c r="D5258" s="31">
        <v>5</v>
      </c>
      <c r="E5258" s="25">
        <v>29.2</v>
      </c>
      <c r="F5258" s="25">
        <v>4099.68</v>
      </c>
      <c r="G5258" s="208">
        <f>F5258/D5258*1.2*1.0224*1.0192</f>
        <v>1025.2775708098561</v>
      </c>
    </row>
    <row r="5259" spans="1:8" ht="22.5" customHeight="1" x14ac:dyDescent="0.2">
      <c r="A5259" s="21">
        <v>242</v>
      </c>
      <c r="B5259" s="22" t="s">
        <v>2924</v>
      </c>
      <c r="C5259" s="23" t="s">
        <v>3023</v>
      </c>
      <c r="D5259" s="31">
        <v>10</v>
      </c>
      <c r="E5259" s="25">
        <v>20.329999999999998</v>
      </c>
      <c r="F5259" s="25">
        <v>6954.04</v>
      </c>
    </row>
    <row r="5260" spans="1:8" x14ac:dyDescent="0.2">
      <c r="A5260" s="26"/>
      <c r="B5260" s="27"/>
      <c r="C5260" s="28" t="s">
        <v>3236</v>
      </c>
      <c r="D5260" s="28"/>
      <c r="E5260" s="28"/>
      <c r="F5260" s="29">
        <v>7712.95</v>
      </c>
    </row>
    <row r="5261" spans="1:8" x14ac:dyDescent="0.2">
      <c r="A5261" s="26"/>
      <c r="B5261" s="27"/>
      <c r="C5261" s="28" t="s">
        <v>3237</v>
      </c>
      <c r="D5261" s="28"/>
      <c r="E5261" s="28"/>
      <c r="F5261" s="29">
        <v>3901.1</v>
      </c>
    </row>
    <row r="5262" spans="1:8" x14ac:dyDescent="0.2">
      <c r="A5262" s="26"/>
      <c r="B5262" s="27"/>
      <c r="C5262" s="28" t="s">
        <v>917</v>
      </c>
      <c r="D5262" s="28"/>
      <c r="E5262" s="28"/>
      <c r="F5262" s="29">
        <v>18568.09</v>
      </c>
      <c r="G5262" s="194">
        <f>F5262/D5259*$H$2*$I$2*$J$2</f>
        <v>2321.8209969776644</v>
      </c>
    </row>
    <row r="5263" spans="1:8" ht="33.75" customHeight="1" x14ac:dyDescent="0.2">
      <c r="A5263" s="21">
        <v>243</v>
      </c>
      <c r="B5263" s="22" t="s">
        <v>3034</v>
      </c>
      <c r="C5263" s="23" t="s">
        <v>3035</v>
      </c>
      <c r="D5263" s="31">
        <v>3</v>
      </c>
      <c r="E5263" s="25">
        <v>122.4</v>
      </c>
      <c r="F5263" s="25">
        <v>5375.81</v>
      </c>
      <c r="G5263" s="208">
        <f>F5263/D5263*1.2*1.0224*1.0192</f>
        <v>2240.7022897459206</v>
      </c>
    </row>
    <row r="5264" spans="1:8" ht="33.75" customHeight="1" x14ac:dyDescent="0.2">
      <c r="A5264" s="21">
        <v>244</v>
      </c>
      <c r="B5264" s="22" t="s">
        <v>3034</v>
      </c>
      <c r="C5264" s="23" t="s">
        <v>3238</v>
      </c>
      <c r="D5264" s="31">
        <v>2</v>
      </c>
      <c r="E5264" s="25">
        <v>122.4</v>
      </c>
      <c r="F5264" s="25">
        <v>3583.87</v>
      </c>
      <c r="G5264" s="208">
        <f>F5264/D5264*1.2*1.0224*1.0192</f>
        <v>2240.70020568576</v>
      </c>
      <c r="H5264" s="177">
        <f>AVERAGE(G5263:G5266)</f>
        <v>4131.4570126502404</v>
      </c>
    </row>
    <row r="5265" spans="1:7" ht="33.75" customHeight="1" x14ac:dyDescent="0.2">
      <c r="A5265" s="21">
        <v>245</v>
      </c>
      <c r="B5265" s="22" t="s">
        <v>3040</v>
      </c>
      <c r="C5265" s="23" t="s">
        <v>3041</v>
      </c>
      <c r="D5265" s="31">
        <v>1</v>
      </c>
      <c r="E5265" s="25">
        <v>100.23</v>
      </c>
      <c r="F5265" s="25">
        <v>2809.45</v>
      </c>
      <c r="G5265" s="208">
        <f>F5265/D5265*1.2*1.0224*1.0192</f>
        <v>3513.0376899071998</v>
      </c>
    </row>
    <row r="5266" spans="1:7" ht="33.75" customHeight="1" x14ac:dyDescent="0.2">
      <c r="A5266" s="21">
        <v>246</v>
      </c>
      <c r="B5266" s="22" t="s">
        <v>3239</v>
      </c>
      <c r="C5266" s="23" t="s">
        <v>3240</v>
      </c>
      <c r="D5266" s="31">
        <v>1</v>
      </c>
      <c r="E5266" s="25">
        <v>416.02</v>
      </c>
      <c r="F5266" s="25">
        <v>6822.73</v>
      </c>
      <c r="G5266" s="208">
        <f>F5266/D5266*1.2*1.0224*1.0192</f>
        <v>8531.3878652620806</v>
      </c>
    </row>
    <row r="5267" spans="1:7" ht="11.4" x14ac:dyDescent="0.2">
      <c r="A5267" s="443" t="s">
        <v>3241</v>
      </c>
      <c r="B5267" s="444"/>
      <c r="C5267" s="444"/>
      <c r="D5267" s="444"/>
      <c r="E5267" s="444"/>
      <c r="F5267" s="445"/>
    </row>
    <row r="5268" spans="1:7" ht="33.75" customHeight="1" x14ac:dyDescent="0.2">
      <c r="A5268" s="21">
        <v>247</v>
      </c>
      <c r="B5268" s="22" t="s">
        <v>3047</v>
      </c>
      <c r="C5268" s="23" t="s">
        <v>3048</v>
      </c>
      <c r="D5268" s="31">
        <v>4</v>
      </c>
      <c r="E5268" s="25">
        <v>231.05</v>
      </c>
      <c r="F5268" s="25">
        <v>15897.85</v>
      </c>
    </row>
    <row r="5269" spans="1:7" x14ac:dyDescent="0.2">
      <c r="A5269" s="26"/>
      <c r="B5269" s="27"/>
      <c r="C5269" s="28" t="s">
        <v>3049</v>
      </c>
      <c r="D5269" s="28"/>
      <c r="E5269" s="28"/>
      <c r="F5269" s="29">
        <v>11601.54</v>
      </c>
    </row>
    <row r="5270" spans="1:7" x14ac:dyDescent="0.2">
      <c r="A5270" s="26"/>
      <c r="B5270" s="27"/>
      <c r="C5270" s="28" t="s">
        <v>3050</v>
      </c>
      <c r="D5270" s="28"/>
      <c r="E5270" s="28"/>
      <c r="F5270" s="29">
        <v>5867.89</v>
      </c>
    </row>
    <row r="5271" spans="1:7" x14ac:dyDescent="0.2">
      <c r="A5271" s="26"/>
      <c r="B5271" s="27"/>
      <c r="C5271" s="28" t="s">
        <v>917</v>
      </c>
      <c r="D5271" s="28"/>
      <c r="E5271" s="28"/>
      <c r="F5271" s="29">
        <v>33367.279999999999</v>
      </c>
      <c r="G5271" s="194">
        <f>F5271/D5268*$H$2*$I$2*$J$2</f>
        <v>10430.91283433472</v>
      </c>
    </row>
    <row r="5272" spans="1:7" ht="33.75" customHeight="1" x14ac:dyDescent="0.2">
      <c r="A5272" s="21">
        <v>248</v>
      </c>
      <c r="B5272" s="22" t="s">
        <v>3242</v>
      </c>
      <c r="C5272" s="23" t="s">
        <v>3243</v>
      </c>
      <c r="D5272" s="31">
        <v>2</v>
      </c>
      <c r="E5272" s="25">
        <v>3934.4</v>
      </c>
      <c r="F5272" s="25">
        <v>46819.34</v>
      </c>
    </row>
    <row r="5273" spans="1:7" ht="33.75" customHeight="1" x14ac:dyDescent="0.2">
      <c r="A5273" s="21">
        <v>249</v>
      </c>
      <c r="B5273" s="22" t="s">
        <v>3244</v>
      </c>
      <c r="C5273" s="23" t="s">
        <v>3245</v>
      </c>
      <c r="D5273" s="31">
        <v>1</v>
      </c>
      <c r="E5273" s="25">
        <v>4061.12</v>
      </c>
      <c r="F5273" s="25">
        <v>24163.65</v>
      </c>
    </row>
    <row r="5274" spans="1:7" ht="33.75" customHeight="1" x14ac:dyDescent="0.2">
      <c r="A5274" s="21">
        <v>250</v>
      </c>
      <c r="B5274" s="22" t="s">
        <v>3246</v>
      </c>
      <c r="C5274" s="23" t="s">
        <v>3247</v>
      </c>
      <c r="D5274" s="31">
        <v>1</v>
      </c>
      <c r="E5274" s="25">
        <v>4694.71</v>
      </c>
      <c r="F5274" s="25">
        <v>27933.5</v>
      </c>
    </row>
    <row r="5275" spans="1:7" ht="33.75" customHeight="1" x14ac:dyDescent="0.2">
      <c r="A5275" s="21">
        <v>251</v>
      </c>
      <c r="B5275" s="22" t="s">
        <v>3055</v>
      </c>
      <c r="C5275" s="23" t="s">
        <v>3056</v>
      </c>
      <c r="D5275" s="31">
        <v>17</v>
      </c>
      <c r="E5275" s="25">
        <v>35.96</v>
      </c>
      <c r="F5275" s="25">
        <v>16077.03</v>
      </c>
    </row>
    <row r="5276" spans="1:7" x14ac:dyDescent="0.2">
      <c r="A5276" s="26"/>
      <c r="B5276" s="27"/>
      <c r="C5276" s="28" t="s">
        <v>3248</v>
      </c>
      <c r="D5276" s="28"/>
      <c r="E5276" s="28"/>
      <c r="F5276" s="29">
        <v>17343.240000000002</v>
      </c>
    </row>
    <row r="5277" spans="1:7" x14ac:dyDescent="0.2">
      <c r="A5277" s="26"/>
      <c r="B5277" s="27"/>
      <c r="C5277" s="28" t="s">
        <v>3249</v>
      </c>
      <c r="D5277" s="28"/>
      <c r="E5277" s="28"/>
      <c r="F5277" s="29">
        <v>8771.9599999999991</v>
      </c>
    </row>
    <row r="5278" spans="1:7" x14ac:dyDescent="0.2">
      <c r="A5278" s="26"/>
      <c r="B5278" s="27"/>
      <c r="C5278" s="28" t="s">
        <v>917</v>
      </c>
      <c r="D5278" s="28"/>
      <c r="E5278" s="28"/>
      <c r="F5278" s="29">
        <v>42192.23</v>
      </c>
    </row>
    <row r="5279" spans="1:7" ht="22.5" customHeight="1" x14ac:dyDescent="0.2">
      <c r="A5279" s="21">
        <v>252</v>
      </c>
      <c r="B5279" s="22" t="s">
        <v>3250</v>
      </c>
      <c r="C5279" s="23" t="s">
        <v>3060</v>
      </c>
      <c r="D5279" s="31">
        <v>4</v>
      </c>
      <c r="E5279" s="25">
        <v>3930.31</v>
      </c>
      <c r="F5279" s="25">
        <v>93541.43</v>
      </c>
    </row>
    <row r="5280" spans="1:7" ht="22.5" customHeight="1" x14ac:dyDescent="0.2">
      <c r="A5280" s="21">
        <v>253</v>
      </c>
      <c r="B5280" s="22" t="s">
        <v>3251</v>
      </c>
      <c r="C5280" s="23" t="s">
        <v>3252</v>
      </c>
      <c r="D5280" s="31">
        <v>1</v>
      </c>
      <c r="E5280" s="25">
        <v>4036.59</v>
      </c>
      <c r="F5280" s="25">
        <v>24017.72</v>
      </c>
    </row>
    <row r="5281" spans="1:6" ht="22.5" customHeight="1" x14ac:dyDescent="0.2">
      <c r="A5281" s="21">
        <v>254</v>
      </c>
      <c r="B5281" s="22" t="s">
        <v>3253</v>
      </c>
      <c r="C5281" s="23" t="s">
        <v>3062</v>
      </c>
      <c r="D5281" s="31">
        <v>6</v>
      </c>
      <c r="E5281" s="25">
        <v>4363.6000000000004</v>
      </c>
      <c r="F5281" s="25">
        <v>155780.53</v>
      </c>
    </row>
    <row r="5282" spans="1:6" ht="45" customHeight="1" x14ac:dyDescent="0.2">
      <c r="A5282" s="21">
        <v>255</v>
      </c>
      <c r="B5282" s="22" t="s">
        <v>3254</v>
      </c>
      <c r="C5282" s="23" t="s">
        <v>3255</v>
      </c>
      <c r="D5282" s="31">
        <v>4</v>
      </c>
      <c r="E5282" s="25">
        <v>10239.65</v>
      </c>
      <c r="F5282" s="25">
        <v>243703.67</v>
      </c>
    </row>
    <row r="5283" spans="1:6" ht="22.5" customHeight="1" x14ac:dyDescent="0.2">
      <c r="A5283" s="21">
        <v>256</v>
      </c>
      <c r="B5283" s="22" t="s">
        <v>3256</v>
      </c>
      <c r="C5283" s="23" t="s">
        <v>3257</v>
      </c>
      <c r="D5283" s="31">
        <v>1</v>
      </c>
      <c r="E5283" s="25">
        <v>4584.34</v>
      </c>
      <c r="F5283" s="25">
        <v>27276.83</v>
      </c>
    </row>
    <row r="5284" spans="1:6" ht="45" customHeight="1" x14ac:dyDescent="0.2">
      <c r="A5284" s="21">
        <v>257</v>
      </c>
      <c r="B5284" s="22" t="s">
        <v>3258</v>
      </c>
      <c r="C5284" s="23" t="s">
        <v>3259</v>
      </c>
      <c r="D5284" s="31">
        <v>1</v>
      </c>
      <c r="E5284" s="25">
        <v>10460.39</v>
      </c>
      <c r="F5284" s="25">
        <v>62239.32</v>
      </c>
    </row>
    <row r="5285" spans="1:6" ht="33.75" customHeight="1" x14ac:dyDescent="0.2">
      <c r="A5285" s="21">
        <v>258</v>
      </c>
      <c r="B5285" s="22" t="s">
        <v>3260</v>
      </c>
      <c r="C5285" s="23" t="s">
        <v>3261</v>
      </c>
      <c r="D5285" s="31">
        <v>3</v>
      </c>
      <c r="E5285" s="25">
        <v>33.9</v>
      </c>
      <c r="F5285" s="25">
        <v>3103.9</v>
      </c>
    </row>
    <row r="5286" spans="1:6" x14ac:dyDescent="0.2">
      <c r="A5286" s="26"/>
      <c r="B5286" s="27"/>
      <c r="C5286" s="28" t="s">
        <v>3262</v>
      </c>
      <c r="D5286" s="28"/>
      <c r="E5286" s="28"/>
      <c r="F5286" s="29">
        <v>3443.42</v>
      </c>
    </row>
    <row r="5287" spans="1:6" x14ac:dyDescent="0.2">
      <c r="A5287" s="26"/>
      <c r="B5287" s="27"/>
      <c r="C5287" s="28" t="s">
        <v>3263</v>
      </c>
      <c r="D5287" s="28"/>
      <c r="E5287" s="28"/>
      <c r="F5287" s="29">
        <v>1741.63</v>
      </c>
    </row>
    <row r="5288" spans="1:6" x14ac:dyDescent="0.2">
      <c r="A5288" s="26"/>
      <c r="B5288" s="27"/>
      <c r="C5288" s="28" t="s">
        <v>917</v>
      </c>
      <c r="D5288" s="28"/>
      <c r="E5288" s="28"/>
      <c r="F5288" s="29">
        <v>8288.9500000000007</v>
      </c>
    </row>
    <row r="5289" spans="1:6" ht="45" customHeight="1" x14ac:dyDescent="0.2">
      <c r="A5289" s="21">
        <v>259</v>
      </c>
      <c r="B5289" s="22" t="s">
        <v>3264</v>
      </c>
      <c r="C5289" s="23" t="s">
        <v>3265</v>
      </c>
      <c r="D5289" s="31">
        <v>2</v>
      </c>
      <c r="E5289" s="25">
        <v>10754.7</v>
      </c>
      <c r="F5289" s="25">
        <v>127980.93</v>
      </c>
    </row>
    <row r="5290" spans="1:6" ht="45" customHeight="1" x14ac:dyDescent="0.2">
      <c r="A5290" s="21">
        <v>260</v>
      </c>
      <c r="B5290" s="22" t="s">
        <v>3067</v>
      </c>
      <c r="C5290" s="23" t="s">
        <v>3068</v>
      </c>
      <c r="D5290" s="31">
        <v>1</v>
      </c>
      <c r="E5290" s="25">
        <v>9272.92</v>
      </c>
      <c r="F5290" s="25">
        <v>55173.87</v>
      </c>
    </row>
    <row r="5291" spans="1:6" ht="33.75" customHeight="1" x14ac:dyDescent="0.2">
      <c r="A5291" s="21">
        <v>261</v>
      </c>
      <c r="B5291" s="22" t="s">
        <v>2997</v>
      </c>
      <c r="C5291" s="23" t="s">
        <v>3266</v>
      </c>
      <c r="D5291" s="31">
        <v>2</v>
      </c>
      <c r="E5291" s="25">
        <v>269.31</v>
      </c>
      <c r="F5291" s="25">
        <v>9984.32</v>
      </c>
    </row>
    <row r="5292" spans="1:6" x14ac:dyDescent="0.2">
      <c r="A5292" s="26"/>
      <c r="B5292" s="27"/>
      <c r="C5292" s="28" t="s">
        <v>3267</v>
      </c>
      <c r="D5292" s="28"/>
      <c r="E5292" s="28"/>
      <c r="F5292" s="29">
        <v>7649.61</v>
      </c>
    </row>
    <row r="5293" spans="1:6" x14ac:dyDescent="0.2">
      <c r="A5293" s="26"/>
      <c r="B5293" s="27"/>
      <c r="C5293" s="28" t="s">
        <v>3268</v>
      </c>
      <c r="D5293" s="28"/>
      <c r="E5293" s="28"/>
      <c r="F5293" s="29">
        <v>3869.06</v>
      </c>
    </row>
    <row r="5294" spans="1:6" x14ac:dyDescent="0.2">
      <c r="A5294" s="26"/>
      <c r="B5294" s="27"/>
      <c r="C5294" s="28" t="s">
        <v>917</v>
      </c>
      <c r="D5294" s="28"/>
      <c r="E5294" s="28"/>
      <c r="F5294" s="29">
        <v>21502.99</v>
      </c>
    </row>
    <row r="5295" spans="1:6" ht="45" customHeight="1" x14ac:dyDescent="0.2">
      <c r="A5295" s="21">
        <v>262</v>
      </c>
      <c r="B5295" s="22" t="s">
        <v>3083</v>
      </c>
      <c r="C5295" s="23" t="s">
        <v>3269</v>
      </c>
      <c r="D5295" s="31">
        <v>1</v>
      </c>
      <c r="E5295" s="25">
        <v>11568.74</v>
      </c>
      <c r="F5295" s="25">
        <v>68834</v>
      </c>
    </row>
    <row r="5296" spans="1:6" ht="22.5" customHeight="1" x14ac:dyDescent="0.2">
      <c r="A5296" s="21">
        <v>263</v>
      </c>
      <c r="B5296" s="22" t="s">
        <v>3270</v>
      </c>
      <c r="C5296" s="23" t="s">
        <v>3271</v>
      </c>
      <c r="D5296" s="31">
        <v>6</v>
      </c>
      <c r="E5296" s="25">
        <v>23.03</v>
      </c>
      <c r="F5296" s="25">
        <v>4017.16</v>
      </c>
    </row>
    <row r="5297" spans="1:6" x14ac:dyDescent="0.2">
      <c r="A5297" s="26"/>
      <c r="B5297" s="27"/>
      <c r="C5297" s="28" t="s">
        <v>3272</v>
      </c>
      <c r="D5297" s="28"/>
      <c r="E5297" s="28"/>
      <c r="F5297" s="29">
        <v>4404.24</v>
      </c>
    </row>
    <row r="5298" spans="1:6" x14ac:dyDescent="0.2">
      <c r="A5298" s="26"/>
      <c r="B5298" s="27"/>
      <c r="C5298" s="28" t="s">
        <v>3273</v>
      </c>
      <c r="D5298" s="28"/>
      <c r="E5298" s="28"/>
      <c r="F5298" s="29">
        <v>2227.6</v>
      </c>
    </row>
    <row r="5299" spans="1:6" x14ac:dyDescent="0.2">
      <c r="A5299" s="26"/>
      <c r="B5299" s="27"/>
      <c r="C5299" s="28" t="s">
        <v>917</v>
      </c>
      <c r="D5299" s="28"/>
      <c r="E5299" s="28"/>
      <c r="F5299" s="29">
        <v>10649</v>
      </c>
    </row>
    <row r="5300" spans="1:6" ht="22.5" customHeight="1" x14ac:dyDescent="0.2">
      <c r="A5300" s="21">
        <v>264</v>
      </c>
      <c r="B5300" s="22" t="s">
        <v>3274</v>
      </c>
      <c r="C5300" s="23" t="s">
        <v>3275</v>
      </c>
      <c r="D5300" s="31">
        <v>4</v>
      </c>
      <c r="E5300" s="25">
        <v>1822.67</v>
      </c>
      <c r="F5300" s="25">
        <v>60804.29</v>
      </c>
    </row>
    <row r="5301" spans="1:6" ht="22.5" customHeight="1" x14ac:dyDescent="0.2">
      <c r="A5301" s="21">
        <v>265</v>
      </c>
      <c r="B5301" s="22" t="s">
        <v>3276</v>
      </c>
      <c r="C5301" s="23" t="s">
        <v>3277</v>
      </c>
      <c r="D5301" s="31">
        <v>2</v>
      </c>
      <c r="E5301" s="25">
        <v>2916.27</v>
      </c>
      <c r="F5301" s="25">
        <v>48643.44</v>
      </c>
    </row>
    <row r="5302" spans="1:6" ht="11.4" x14ac:dyDescent="0.2">
      <c r="A5302" s="443" t="s">
        <v>3278</v>
      </c>
      <c r="B5302" s="444"/>
      <c r="C5302" s="444"/>
      <c r="D5302" s="444"/>
      <c r="E5302" s="444"/>
      <c r="F5302" s="445"/>
    </row>
    <row r="5303" spans="1:6" ht="33.75" customHeight="1" x14ac:dyDescent="0.2">
      <c r="A5303" s="21">
        <v>266</v>
      </c>
      <c r="B5303" s="22" t="s">
        <v>3279</v>
      </c>
      <c r="C5303" s="23" t="s">
        <v>3280</v>
      </c>
      <c r="D5303" s="31">
        <v>1</v>
      </c>
      <c r="E5303" s="25">
        <v>21.43</v>
      </c>
      <c r="F5303" s="25">
        <v>642.36</v>
      </c>
    </row>
    <row r="5304" spans="1:6" x14ac:dyDescent="0.2">
      <c r="A5304" s="26"/>
      <c r="B5304" s="27"/>
      <c r="C5304" s="28" t="s">
        <v>3281</v>
      </c>
      <c r="D5304" s="28"/>
      <c r="E5304" s="28"/>
      <c r="F5304" s="29">
        <v>656.35</v>
      </c>
    </row>
    <row r="5305" spans="1:6" x14ac:dyDescent="0.2">
      <c r="A5305" s="26"/>
      <c r="B5305" s="27"/>
      <c r="C5305" s="28" t="s">
        <v>3282</v>
      </c>
      <c r="D5305" s="28"/>
      <c r="E5305" s="28"/>
      <c r="F5305" s="29">
        <v>331.97</v>
      </c>
    </row>
    <row r="5306" spans="1:6" x14ac:dyDescent="0.2">
      <c r="A5306" s="26"/>
      <c r="B5306" s="27"/>
      <c r="C5306" s="28" t="s">
        <v>917</v>
      </c>
      <c r="D5306" s="28"/>
      <c r="E5306" s="28"/>
      <c r="F5306" s="29">
        <v>1630.68</v>
      </c>
    </row>
    <row r="5307" spans="1:6" ht="33.75" customHeight="1" x14ac:dyDescent="0.2">
      <c r="A5307" s="21">
        <v>267</v>
      </c>
      <c r="B5307" s="22" t="s">
        <v>3283</v>
      </c>
      <c r="C5307" s="23" t="s">
        <v>3284</v>
      </c>
      <c r="D5307" s="31">
        <v>1</v>
      </c>
      <c r="E5307" s="25">
        <v>339.05</v>
      </c>
      <c r="F5307" s="25">
        <v>1912.24</v>
      </c>
    </row>
    <row r="5308" spans="1:6" ht="33.75" customHeight="1" x14ac:dyDescent="0.2">
      <c r="A5308" s="21">
        <v>268</v>
      </c>
      <c r="B5308" s="22" t="s">
        <v>3285</v>
      </c>
      <c r="C5308" s="23" t="s">
        <v>3286</v>
      </c>
      <c r="D5308" s="31">
        <v>1</v>
      </c>
      <c r="E5308" s="25">
        <v>38.700000000000003</v>
      </c>
      <c r="F5308" s="25">
        <v>1190.1400000000001</v>
      </c>
    </row>
    <row r="5309" spans="1:6" x14ac:dyDescent="0.2">
      <c r="A5309" s="26"/>
      <c r="B5309" s="27"/>
      <c r="C5309" s="28" t="s">
        <v>3287</v>
      </c>
      <c r="D5309" s="28"/>
      <c r="E5309" s="28"/>
      <c r="F5309" s="29">
        <v>1247.04</v>
      </c>
    </row>
    <row r="5310" spans="1:6" x14ac:dyDescent="0.2">
      <c r="A5310" s="26"/>
      <c r="B5310" s="27"/>
      <c r="C5310" s="28" t="s">
        <v>3288</v>
      </c>
      <c r="D5310" s="28"/>
      <c r="E5310" s="28"/>
      <c r="F5310" s="29">
        <v>630.73</v>
      </c>
    </row>
    <row r="5311" spans="1:6" x14ac:dyDescent="0.2">
      <c r="A5311" s="26"/>
      <c r="B5311" s="27"/>
      <c r="C5311" s="28" t="s">
        <v>917</v>
      </c>
      <c r="D5311" s="28"/>
      <c r="E5311" s="28"/>
      <c r="F5311" s="29">
        <v>3067.91</v>
      </c>
    </row>
    <row r="5312" spans="1:6" ht="33.75" customHeight="1" x14ac:dyDescent="0.2">
      <c r="A5312" s="21">
        <v>269</v>
      </c>
      <c r="B5312" s="22" t="s">
        <v>3289</v>
      </c>
      <c r="C5312" s="23" t="s">
        <v>3290</v>
      </c>
      <c r="D5312" s="31">
        <v>1</v>
      </c>
      <c r="E5312" s="25">
        <v>951.69</v>
      </c>
      <c r="F5312" s="25">
        <v>4920.24</v>
      </c>
    </row>
    <row r="5313" spans="1:6" ht="11.4" x14ac:dyDescent="0.2">
      <c r="A5313" s="443" t="s">
        <v>3291</v>
      </c>
      <c r="B5313" s="444"/>
      <c r="C5313" s="444"/>
      <c r="D5313" s="444"/>
      <c r="E5313" s="444"/>
      <c r="F5313" s="445"/>
    </row>
    <row r="5314" spans="1:6" ht="33.75" customHeight="1" x14ac:dyDescent="0.2">
      <c r="A5314" s="21">
        <v>270</v>
      </c>
      <c r="B5314" s="22" t="s">
        <v>2813</v>
      </c>
      <c r="C5314" s="23" t="s">
        <v>3292</v>
      </c>
      <c r="D5314" s="30">
        <v>0.02</v>
      </c>
      <c r="E5314" s="25">
        <v>6941.09</v>
      </c>
      <c r="F5314" s="25">
        <v>3622.72</v>
      </c>
    </row>
    <row r="5315" spans="1:6" x14ac:dyDescent="0.2">
      <c r="A5315" s="26"/>
      <c r="B5315" s="27"/>
      <c r="C5315" s="28" t="s">
        <v>3293</v>
      </c>
      <c r="D5315" s="28"/>
      <c r="E5315" s="28"/>
      <c r="F5315" s="29">
        <v>2700.96</v>
      </c>
    </row>
    <row r="5316" spans="1:6" x14ac:dyDescent="0.2">
      <c r="A5316" s="26"/>
      <c r="B5316" s="27"/>
      <c r="C5316" s="28" t="s">
        <v>3294</v>
      </c>
      <c r="D5316" s="28"/>
      <c r="E5316" s="28"/>
      <c r="F5316" s="29">
        <v>1523.59</v>
      </c>
    </row>
    <row r="5317" spans="1:6" x14ac:dyDescent="0.2">
      <c r="A5317" s="26"/>
      <c r="B5317" s="27"/>
      <c r="C5317" s="28" t="s">
        <v>917</v>
      </c>
      <c r="D5317" s="28"/>
      <c r="E5317" s="28"/>
      <c r="F5317" s="29">
        <v>7847.27</v>
      </c>
    </row>
    <row r="5318" spans="1:6" ht="45" customHeight="1" x14ac:dyDescent="0.2">
      <c r="A5318" s="21">
        <v>271</v>
      </c>
      <c r="B5318" s="22" t="s">
        <v>3295</v>
      </c>
      <c r="C5318" s="23" t="s">
        <v>3296</v>
      </c>
      <c r="D5318" s="31">
        <v>1</v>
      </c>
      <c r="E5318" s="25">
        <v>6286.03</v>
      </c>
      <c r="F5318" s="25">
        <v>52425.49</v>
      </c>
    </row>
    <row r="5319" spans="1:6" ht="45" customHeight="1" x14ac:dyDescent="0.2">
      <c r="A5319" s="21">
        <v>272</v>
      </c>
      <c r="B5319" s="22" t="s">
        <v>3297</v>
      </c>
      <c r="C5319" s="23" t="s">
        <v>3298</v>
      </c>
      <c r="D5319" s="31">
        <v>1</v>
      </c>
      <c r="E5319" s="25">
        <v>13710.87</v>
      </c>
      <c r="F5319" s="25">
        <v>114348.66</v>
      </c>
    </row>
    <row r="5320" spans="1:6" ht="45" customHeight="1" x14ac:dyDescent="0.2">
      <c r="A5320" s="21">
        <v>273</v>
      </c>
      <c r="B5320" s="22" t="s">
        <v>3299</v>
      </c>
      <c r="C5320" s="23" t="s">
        <v>3300</v>
      </c>
      <c r="D5320" s="32">
        <v>0.2</v>
      </c>
      <c r="E5320" s="25">
        <v>424.8</v>
      </c>
      <c r="F5320" s="25">
        <v>3265.81</v>
      </c>
    </row>
    <row r="5321" spans="1:6" x14ac:dyDescent="0.2">
      <c r="A5321" s="26"/>
      <c r="B5321" s="27"/>
      <c r="C5321" s="28" t="s">
        <v>3301</v>
      </c>
      <c r="D5321" s="28"/>
      <c r="E5321" s="28"/>
      <c r="F5321" s="29">
        <v>3817.47</v>
      </c>
    </row>
    <row r="5322" spans="1:6" x14ac:dyDescent="0.2">
      <c r="A5322" s="26"/>
      <c r="B5322" s="27"/>
      <c r="C5322" s="28" t="s">
        <v>3302</v>
      </c>
      <c r="D5322" s="28"/>
      <c r="E5322" s="28"/>
      <c r="F5322" s="29">
        <v>1930.82</v>
      </c>
    </row>
    <row r="5323" spans="1:6" x14ac:dyDescent="0.2">
      <c r="A5323" s="26"/>
      <c r="B5323" s="27"/>
      <c r="C5323" s="28" t="s">
        <v>917</v>
      </c>
      <c r="D5323" s="28"/>
      <c r="E5323" s="28"/>
      <c r="F5323" s="29">
        <v>9014.1</v>
      </c>
    </row>
    <row r="5324" spans="1:6" ht="22.5" customHeight="1" x14ac:dyDescent="0.2">
      <c r="A5324" s="21">
        <v>274</v>
      </c>
      <c r="B5324" s="22" t="s">
        <v>3303</v>
      </c>
      <c r="C5324" s="23" t="s">
        <v>3304</v>
      </c>
      <c r="D5324" s="31">
        <v>2</v>
      </c>
      <c r="E5324" s="25">
        <v>569.37</v>
      </c>
      <c r="F5324" s="25">
        <v>9497.06</v>
      </c>
    </row>
    <row r="5325" spans="1:6" ht="45" customHeight="1" x14ac:dyDescent="0.2">
      <c r="A5325" s="21">
        <v>275</v>
      </c>
      <c r="B5325" s="22" t="s">
        <v>3305</v>
      </c>
      <c r="C5325" s="23" t="s">
        <v>3306</v>
      </c>
      <c r="D5325" s="32">
        <v>0.4</v>
      </c>
      <c r="E5325" s="25">
        <v>385.23</v>
      </c>
      <c r="F5325" s="25">
        <v>5968.19</v>
      </c>
    </row>
    <row r="5326" spans="1:6" x14ac:dyDescent="0.2">
      <c r="A5326" s="26"/>
      <c r="B5326" s="27"/>
      <c r="C5326" s="28" t="s">
        <v>3307</v>
      </c>
      <c r="D5326" s="28"/>
      <c r="E5326" s="28"/>
      <c r="F5326" s="29">
        <v>6985.57</v>
      </c>
    </row>
    <row r="5327" spans="1:6" x14ac:dyDescent="0.2">
      <c r="A5327" s="26"/>
      <c r="B5327" s="27"/>
      <c r="C5327" s="28" t="s">
        <v>3308</v>
      </c>
      <c r="D5327" s="28"/>
      <c r="E5327" s="28"/>
      <c r="F5327" s="29">
        <v>3533.2</v>
      </c>
    </row>
    <row r="5328" spans="1:6" x14ac:dyDescent="0.2">
      <c r="A5328" s="26"/>
      <c r="B5328" s="27"/>
      <c r="C5328" s="28" t="s">
        <v>917</v>
      </c>
      <c r="D5328" s="28"/>
      <c r="E5328" s="28"/>
      <c r="F5328" s="29">
        <v>16486.96</v>
      </c>
    </row>
    <row r="5329" spans="1:6" ht="22.5" customHeight="1" x14ac:dyDescent="0.2">
      <c r="A5329" s="21">
        <v>276</v>
      </c>
      <c r="B5329" s="22" t="s">
        <v>3309</v>
      </c>
      <c r="C5329" s="23" t="s">
        <v>3310</v>
      </c>
      <c r="D5329" s="31">
        <v>4</v>
      </c>
      <c r="E5329" s="25">
        <v>216.99</v>
      </c>
      <c r="F5329" s="25">
        <v>7238.72</v>
      </c>
    </row>
    <row r="5330" spans="1:6" ht="11.4" x14ac:dyDescent="0.2">
      <c r="A5330" s="443" t="s">
        <v>3091</v>
      </c>
      <c r="B5330" s="444"/>
      <c r="C5330" s="444"/>
      <c r="D5330" s="444"/>
      <c r="E5330" s="444"/>
      <c r="F5330" s="445"/>
    </row>
    <row r="5331" spans="1:6" ht="45" customHeight="1" x14ac:dyDescent="0.2">
      <c r="A5331" s="21">
        <v>277</v>
      </c>
      <c r="B5331" s="22" t="s">
        <v>3092</v>
      </c>
      <c r="C5331" s="23" t="s">
        <v>3093</v>
      </c>
      <c r="D5331" s="30">
        <v>0.02</v>
      </c>
      <c r="E5331" s="25">
        <v>2569.9</v>
      </c>
      <c r="F5331" s="25">
        <v>1889.66</v>
      </c>
    </row>
    <row r="5332" spans="1:6" x14ac:dyDescent="0.2">
      <c r="A5332" s="26"/>
      <c r="B5332" s="27"/>
      <c r="C5332" s="28" t="s">
        <v>3311</v>
      </c>
      <c r="D5332" s="28"/>
      <c r="E5332" s="28"/>
      <c r="F5332" s="29">
        <v>2159.34</v>
      </c>
    </row>
    <row r="5333" spans="1:6" x14ac:dyDescent="0.2">
      <c r="A5333" s="26"/>
      <c r="B5333" s="27"/>
      <c r="C5333" s="28" t="s">
        <v>3312</v>
      </c>
      <c r="D5333" s="28"/>
      <c r="E5333" s="28"/>
      <c r="F5333" s="29">
        <v>1092.1600000000001</v>
      </c>
    </row>
    <row r="5334" spans="1:6" x14ac:dyDescent="0.2">
      <c r="A5334" s="26"/>
      <c r="B5334" s="27"/>
      <c r="C5334" s="28" t="s">
        <v>917</v>
      </c>
      <c r="D5334" s="28"/>
      <c r="E5334" s="28"/>
      <c r="F5334" s="29">
        <v>5141.16</v>
      </c>
    </row>
    <row r="5335" spans="1:6" ht="33.75" customHeight="1" x14ac:dyDescent="0.2">
      <c r="A5335" s="21">
        <v>278</v>
      </c>
      <c r="B5335" s="22" t="s">
        <v>3096</v>
      </c>
      <c r="C5335" s="23" t="s">
        <v>3097</v>
      </c>
      <c r="D5335" s="32">
        <v>0.5</v>
      </c>
      <c r="E5335" s="25">
        <v>102.41</v>
      </c>
      <c r="F5335" s="25">
        <v>416.81</v>
      </c>
    </row>
    <row r="5336" spans="1:6" ht="33.75" customHeight="1" x14ac:dyDescent="0.2">
      <c r="A5336" s="21">
        <v>279</v>
      </c>
      <c r="B5336" s="22" t="s">
        <v>3096</v>
      </c>
      <c r="C5336" s="23" t="s">
        <v>3313</v>
      </c>
      <c r="D5336" s="32">
        <v>0.6</v>
      </c>
      <c r="E5336" s="25">
        <v>102.41</v>
      </c>
      <c r="F5336" s="25">
        <v>500.17</v>
      </c>
    </row>
    <row r="5337" spans="1:6" ht="33.75" customHeight="1" x14ac:dyDescent="0.2">
      <c r="A5337" s="21">
        <v>280</v>
      </c>
      <c r="B5337" s="22" t="s">
        <v>3096</v>
      </c>
      <c r="C5337" s="23" t="s">
        <v>3314</v>
      </c>
      <c r="D5337" s="32">
        <v>0.6</v>
      </c>
      <c r="E5337" s="25">
        <v>102.41</v>
      </c>
      <c r="F5337" s="25">
        <v>500.17</v>
      </c>
    </row>
    <row r="5338" spans="1:6" ht="22.5" customHeight="1" x14ac:dyDescent="0.2">
      <c r="A5338" s="21">
        <v>281</v>
      </c>
      <c r="B5338" s="22" t="s">
        <v>3098</v>
      </c>
      <c r="C5338" s="23" t="s">
        <v>3099</v>
      </c>
      <c r="D5338" s="31">
        <v>1</v>
      </c>
      <c r="E5338" s="25">
        <v>446.19</v>
      </c>
      <c r="F5338" s="25">
        <v>3721.25</v>
      </c>
    </row>
    <row r="5339" spans="1:6" ht="45" customHeight="1" x14ac:dyDescent="0.2">
      <c r="A5339" s="21">
        <v>282</v>
      </c>
      <c r="B5339" s="22" t="s">
        <v>3100</v>
      </c>
      <c r="C5339" s="23" t="s">
        <v>3101</v>
      </c>
      <c r="D5339" s="24">
        <v>1E-3</v>
      </c>
      <c r="E5339" s="25">
        <v>12676.79</v>
      </c>
      <c r="F5339" s="25">
        <v>66.81</v>
      </c>
    </row>
    <row r="5340" spans="1:6" ht="45" customHeight="1" x14ac:dyDescent="0.2">
      <c r="A5340" s="21">
        <v>283</v>
      </c>
      <c r="B5340" s="22" t="s">
        <v>3102</v>
      </c>
      <c r="C5340" s="23" t="s">
        <v>3103</v>
      </c>
      <c r="D5340" s="30">
        <v>0.01</v>
      </c>
      <c r="E5340" s="25">
        <v>2368.34</v>
      </c>
      <c r="F5340" s="25">
        <v>865.57</v>
      </c>
    </row>
    <row r="5341" spans="1:6" x14ac:dyDescent="0.2">
      <c r="A5341" s="26"/>
      <c r="B5341" s="27"/>
      <c r="C5341" s="28" t="s">
        <v>3315</v>
      </c>
      <c r="D5341" s="28"/>
      <c r="E5341" s="28"/>
      <c r="F5341" s="29">
        <v>986.85</v>
      </c>
    </row>
    <row r="5342" spans="1:6" x14ac:dyDescent="0.2">
      <c r="A5342" s="26"/>
      <c r="B5342" s="27"/>
      <c r="C5342" s="28" t="s">
        <v>3316</v>
      </c>
      <c r="D5342" s="28"/>
      <c r="E5342" s="28"/>
      <c r="F5342" s="29">
        <v>499.14</v>
      </c>
    </row>
    <row r="5343" spans="1:6" x14ac:dyDescent="0.2">
      <c r="A5343" s="26"/>
      <c r="B5343" s="27"/>
      <c r="C5343" s="28" t="s">
        <v>917</v>
      </c>
      <c r="D5343" s="28"/>
      <c r="E5343" s="28"/>
      <c r="F5343" s="29">
        <v>2351.56</v>
      </c>
    </row>
    <row r="5344" spans="1:6" ht="33.75" customHeight="1" x14ac:dyDescent="0.2">
      <c r="A5344" s="21">
        <v>284</v>
      </c>
      <c r="B5344" s="22" t="s">
        <v>3317</v>
      </c>
      <c r="C5344" s="23" t="s">
        <v>3318</v>
      </c>
      <c r="D5344" s="32">
        <v>0.8</v>
      </c>
      <c r="E5344" s="25">
        <v>130.37</v>
      </c>
      <c r="F5344" s="25">
        <v>514.17999999999995</v>
      </c>
    </row>
    <row r="5345" spans="1:6" ht="22.5" customHeight="1" x14ac:dyDescent="0.2">
      <c r="A5345" s="21">
        <v>285</v>
      </c>
      <c r="B5345" s="22" t="s">
        <v>3319</v>
      </c>
      <c r="C5345" s="23" t="s">
        <v>3320</v>
      </c>
      <c r="D5345" s="31">
        <v>1</v>
      </c>
      <c r="E5345" s="25">
        <v>813.65</v>
      </c>
      <c r="F5345" s="25">
        <v>6785.8</v>
      </c>
    </row>
    <row r="5346" spans="1:6" ht="45" customHeight="1" x14ac:dyDescent="0.2">
      <c r="A5346" s="21">
        <v>286</v>
      </c>
      <c r="B5346" s="22" t="s">
        <v>3100</v>
      </c>
      <c r="C5346" s="23" t="s">
        <v>3101</v>
      </c>
      <c r="D5346" s="33">
        <v>5.9999999999999995E-4</v>
      </c>
      <c r="E5346" s="25">
        <v>12676.79</v>
      </c>
      <c r="F5346" s="25">
        <v>40.08</v>
      </c>
    </row>
    <row r="5347" spans="1:6" ht="45" customHeight="1" x14ac:dyDescent="0.2">
      <c r="A5347" s="21">
        <v>287</v>
      </c>
      <c r="B5347" s="22" t="s">
        <v>3125</v>
      </c>
      <c r="C5347" s="23" t="s">
        <v>3126</v>
      </c>
      <c r="D5347" s="30">
        <v>1.32</v>
      </c>
      <c r="E5347" s="25">
        <v>2569.9</v>
      </c>
      <c r="F5347" s="25">
        <v>124717.45</v>
      </c>
    </row>
    <row r="5348" spans="1:6" x14ac:dyDescent="0.2">
      <c r="A5348" s="26"/>
      <c r="B5348" s="27"/>
      <c r="C5348" s="28" t="s">
        <v>3321</v>
      </c>
      <c r="D5348" s="28"/>
      <c r="E5348" s="28"/>
      <c r="F5348" s="29">
        <v>142516.35</v>
      </c>
    </row>
    <row r="5349" spans="1:6" x14ac:dyDescent="0.2">
      <c r="A5349" s="26"/>
      <c r="B5349" s="27"/>
      <c r="C5349" s="28" t="s">
        <v>3322</v>
      </c>
      <c r="D5349" s="28"/>
      <c r="E5349" s="28"/>
      <c r="F5349" s="29">
        <v>72082.649999999994</v>
      </c>
    </row>
    <row r="5350" spans="1:6" x14ac:dyDescent="0.2">
      <c r="A5350" s="26"/>
      <c r="B5350" s="27"/>
      <c r="C5350" s="28" t="s">
        <v>917</v>
      </c>
      <c r="D5350" s="28"/>
      <c r="E5350" s="28"/>
      <c r="F5350" s="29">
        <v>339316.45</v>
      </c>
    </row>
    <row r="5351" spans="1:6" ht="33.75" customHeight="1" x14ac:dyDescent="0.2">
      <c r="A5351" s="21">
        <v>288</v>
      </c>
      <c r="B5351" s="22" t="s">
        <v>3129</v>
      </c>
      <c r="C5351" s="23" t="s">
        <v>3130</v>
      </c>
      <c r="D5351" s="30">
        <v>131.69</v>
      </c>
      <c r="E5351" s="25">
        <v>96.29</v>
      </c>
      <c r="F5351" s="25">
        <v>85085.69</v>
      </c>
    </row>
    <row r="5352" spans="1:6" ht="45" customHeight="1" x14ac:dyDescent="0.2">
      <c r="A5352" s="21">
        <v>289</v>
      </c>
      <c r="B5352" s="22" t="s">
        <v>3100</v>
      </c>
      <c r="C5352" s="23" t="s">
        <v>3101</v>
      </c>
      <c r="D5352" s="33">
        <v>9.6799999999999997E-2</v>
      </c>
      <c r="E5352" s="25">
        <v>12676.79</v>
      </c>
      <c r="F5352" s="25">
        <v>6466.89</v>
      </c>
    </row>
    <row r="5353" spans="1:6" ht="45" customHeight="1" x14ac:dyDescent="0.2">
      <c r="A5353" s="21">
        <v>290</v>
      </c>
      <c r="B5353" s="22" t="s">
        <v>3137</v>
      </c>
      <c r="C5353" s="23" t="s">
        <v>3138</v>
      </c>
      <c r="D5353" s="30">
        <v>0.47</v>
      </c>
      <c r="E5353" s="25">
        <v>2570.94</v>
      </c>
      <c r="F5353" s="25">
        <v>44413.09</v>
      </c>
    </row>
    <row r="5354" spans="1:6" x14ac:dyDescent="0.2">
      <c r="A5354" s="26"/>
      <c r="B5354" s="27"/>
      <c r="C5354" s="28" t="s">
        <v>3323</v>
      </c>
      <c r="D5354" s="28"/>
      <c r="E5354" s="28"/>
      <c r="F5354" s="29">
        <v>50749.32</v>
      </c>
    </row>
    <row r="5355" spans="1:6" x14ac:dyDescent="0.2">
      <c r="A5355" s="26"/>
      <c r="B5355" s="27"/>
      <c r="C5355" s="28" t="s">
        <v>3324</v>
      </c>
      <c r="D5355" s="28"/>
      <c r="E5355" s="28"/>
      <c r="F5355" s="29">
        <v>25668.25</v>
      </c>
    </row>
    <row r="5356" spans="1:6" x14ac:dyDescent="0.2">
      <c r="A5356" s="26"/>
      <c r="B5356" s="27"/>
      <c r="C5356" s="28" t="s">
        <v>917</v>
      </c>
      <c r="D5356" s="28"/>
      <c r="E5356" s="28"/>
      <c r="F5356" s="29">
        <v>120830.66</v>
      </c>
    </row>
    <row r="5357" spans="1:6" ht="33.75" customHeight="1" x14ac:dyDescent="0.2">
      <c r="A5357" s="21">
        <v>291</v>
      </c>
      <c r="B5357" s="22" t="s">
        <v>3141</v>
      </c>
      <c r="C5357" s="23" t="s">
        <v>3142</v>
      </c>
      <c r="D5357" s="32">
        <v>47.1</v>
      </c>
      <c r="E5357" s="25">
        <v>93.52</v>
      </c>
      <c r="F5357" s="25">
        <v>30613.3</v>
      </c>
    </row>
    <row r="5358" spans="1:6" ht="45" customHeight="1" x14ac:dyDescent="0.2">
      <c r="A5358" s="21">
        <v>292</v>
      </c>
      <c r="B5358" s="22" t="s">
        <v>3100</v>
      </c>
      <c r="C5358" s="23" t="s">
        <v>3101</v>
      </c>
      <c r="D5358" s="33">
        <v>2.7300000000000001E-2</v>
      </c>
      <c r="E5358" s="25">
        <v>12676.79</v>
      </c>
      <c r="F5358" s="25">
        <v>1823.82</v>
      </c>
    </row>
    <row r="5359" spans="1:6" ht="45" customHeight="1" x14ac:dyDescent="0.2">
      <c r="A5359" s="21">
        <v>293</v>
      </c>
      <c r="B5359" s="22" t="s">
        <v>3325</v>
      </c>
      <c r="C5359" s="23" t="s">
        <v>3326</v>
      </c>
      <c r="D5359" s="30">
        <v>0.06</v>
      </c>
      <c r="E5359" s="25">
        <v>2335.04</v>
      </c>
      <c r="F5359" s="25">
        <v>5165.96</v>
      </c>
    </row>
    <row r="5360" spans="1:6" x14ac:dyDescent="0.2">
      <c r="A5360" s="26"/>
      <c r="B5360" s="27"/>
      <c r="C5360" s="28" t="s">
        <v>3327</v>
      </c>
      <c r="D5360" s="28"/>
      <c r="E5360" s="28"/>
      <c r="F5360" s="29">
        <v>5922.39</v>
      </c>
    </row>
    <row r="5361" spans="1:6" x14ac:dyDescent="0.2">
      <c r="A5361" s="26"/>
      <c r="B5361" s="27"/>
      <c r="C5361" s="28" t="s">
        <v>3328</v>
      </c>
      <c r="D5361" s="28"/>
      <c r="E5361" s="28"/>
      <c r="F5361" s="29">
        <v>2995.46</v>
      </c>
    </row>
    <row r="5362" spans="1:6" x14ac:dyDescent="0.2">
      <c r="A5362" s="26"/>
      <c r="B5362" s="27"/>
      <c r="C5362" s="28" t="s">
        <v>917</v>
      </c>
      <c r="D5362" s="28"/>
      <c r="E5362" s="28"/>
      <c r="F5362" s="29">
        <v>14083.81</v>
      </c>
    </row>
    <row r="5363" spans="1:6" ht="33.75" customHeight="1" x14ac:dyDescent="0.2">
      <c r="A5363" s="21">
        <v>294</v>
      </c>
      <c r="B5363" s="22" t="s">
        <v>3147</v>
      </c>
      <c r="C5363" s="23" t="s">
        <v>3329</v>
      </c>
      <c r="D5363" s="30">
        <v>6.26</v>
      </c>
      <c r="E5363" s="25">
        <v>84.05</v>
      </c>
      <c r="F5363" s="25">
        <v>4035.59</v>
      </c>
    </row>
    <row r="5364" spans="1:6" ht="45" customHeight="1" x14ac:dyDescent="0.2">
      <c r="A5364" s="21">
        <v>295</v>
      </c>
      <c r="B5364" s="22" t="s">
        <v>3100</v>
      </c>
      <c r="C5364" s="23" t="s">
        <v>3101</v>
      </c>
      <c r="D5364" s="33">
        <v>3.5000000000000001E-3</v>
      </c>
      <c r="E5364" s="25">
        <v>12676.79</v>
      </c>
      <c r="F5364" s="25">
        <v>233.82</v>
      </c>
    </row>
    <row r="5365" spans="1:6" ht="45" customHeight="1" x14ac:dyDescent="0.2">
      <c r="A5365" s="21">
        <v>296</v>
      </c>
      <c r="B5365" s="22" t="s">
        <v>3143</v>
      </c>
      <c r="C5365" s="23" t="s">
        <v>3144</v>
      </c>
      <c r="D5365" s="30">
        <v>0.01</v>
      </c>
      <c r="E5365" s="25">
        <v>2071.9</v>
      </c>
      <c r="F5365" s="25">
        <v>749.71</v>
      </c>
    </row>
    <row r="5366" spans="1:6" x14ac:dyDescent="0.2">
      <c r="A5366" s="26"/>
      <c r="B5366" s="27"/>
      <c r="C5366" s="28" t="s">
        <v>3330</v>
      </c>
      <c r="D5366" s="28"/>
      <c r="E5366" s="28"/>
      <c r="F5366" s="29">
        <v>854.47</v>
      </c>
    </row>
    <row r="5367" spans="1:6" x14ac:dyDescent="0.2">
      <c r="A5367" s="26"/>
      <c r="B5367" s="27"/>
      <c r="C5367" s="28" t="s">
        <v>3331</v>
      </c>
      <c r="D5367" s="28"/>
      <c r="E5367" s="28"/>
      <c r="F5367" s="29">
        <v>432.18</v>
      </c>
    </row>
    <row r="5368" spans="1:6" x14ac:dyDescent="0.2">
      <c r="A5368" s="26"/>
      <c r="B5368" s="27"/>
      <c r="C5368" s="28" t="s">
        <v>917</v>
      </c>
      <c r="D5368" s="28"/>
      <c r="E5368" s="28"/>
      <c r="F5368" s="29">
        <v>2036.36</v>
      </c>
    </row>
    <row r="5369" spans="1:6" ht="33.75" customHeight="1" x14ac:dyDescent="0.2">
      <c r="A5369" s="21">
        <v>297</v>
      </c>
      <c r="B5369" s="22" t="s">
        <v>3147</v>
      </c>
      <c r="C5369" s="23" t="s">
        <v>3148</v>
      </c>
      <c r="D5369" s="30">
        <v>1.26</v>
      </c>
      <c r="E5369" s="25">
        <v>84.05</v>
      </c>
      <c r="F5369" s="25">
        <v>812.28</v>
      </c>
    </row>
    <row r="5370" spans="1:6" ht="45" customHeight="1" x14ac:dyDescent="0.2">
      <c r="A5370" s="21">
        <v>298</v>
      </c>
      <c r="B5370" s="22" t="s">
        <v>3100</v>
      </c>
      <c r="C5370" s="23" t="s">
        <v>3101</v>
      </c>
      <c r="D5370" s="33">
        <v>5.9999999999999995E-4</v>
      </c>
      <c r="E5370" s="25">
        <v>12676.79</v>
      </c>
      <c r="F5370" s="25">
        <v>40.08</v>
      </c>
    </row>
    <row r="5371" spans="1:6" ht="45" customHeight="1" x14ac:dyDescent="0.2">
      <c r="A5371" s="21">
        <v>299</v>
      </c>
      <c r="B5371" s="22" t="s">
        <v>3125</v>
      </c>
      <c r="C5371" s="23" t="s">
        <v>3332</v>
      </c>
      <c r="D5371" s="30">
        <v>0.05</v>
      </c>
      <c r="E5371" s="25">
        <v>2569.9</v>
      </c>
      <c r="F5371" s="25">
        <v>4724.1400000000003</v>
      </c>
    </row>
    <row r="5372" spans="1:6" x14ac:dyDescent="0.2">
      <c r="A5372" s="26"/>
      <c r="B5372" s="27"/>
      <c r="C5372" s="28" t="s">
        <v>3333</v>
      </c>
      <c r="D5372" s="28"/>
      <c r="E5372" s="28"/>
      <c r="F5372" s="29">
        <v>5398.34</v>
      </c>
    </row>
    <row r="5373" spans="1:6" x14ac:dyDescent="0.2">
      <c r="A5373" s="26"/>
      <c r="B5373" s="27"/>
      <c r="C5373" s="28" t="s">
        <v>3334</v>
      </c>
      <c r="D5373" s="28"/>
      <c r="E5373" s="28"/>
      <c r="F5373" s="29">
        <v>2730.4</v>
      </c>
    </row>
    <row r="5374" spans="1:6" x14ac:dyDescent="0.2">
      <c r="A5374" s="26"/>
      <c r="B5374" s="27"/>
      <c r="C5374" s="28" t="s">
        <v>917</v>
      </c>
      <c r="D5374" s="28"/>
      <c r="E5374" s="28"/>
      <c r="F5374" s="29">
        <v>12852.88</v>
      </c>
    </row>
    <row r="5375" spans="1:6" ht="33.75" customHeight="1" x14ac:dyDescent="0.2">
      <c r="A5375" s="21">
        <v>300</v>
      </c>
      <c r="B5375" s="22" t="s">
        <v>3153</v>
      </c>
      <c r="C5375" s="23" t="s">
        <v>3154</v>
      </c>
      <c r="D5375" s="30">
        <v>0.74</v>
      </c>
      <c r="E5375" s="25">
        <v>62.55</v>
      </c>
      <c r="F5375" s="25">
        <v>704.03</v>
      </c>
    </row>
    <row r="5376" spans="1:6" ht="33.75" customHeight="1" x14ac:dyDescent="0.2">
      <c r="A5376" s="21">
        <v>301</v>
      </c>
      <c r="B5376" s="22" t="s">
        <v>3155</v>
      </c>
      <c r="C5376" s="23" t="s">
        <v>3156</v>
      </c>
      <c r="D5376" s="30">
        <v>0.51</v>
      </c>
      <c r="E5376" s="25">
        <v>66.31</v>
      </c>
      <c r="F5376" s="25">
        <v>361.52</v>
      </c>
    </row>
    <row r="5377" spans="1:6" ht="33.75" customHeight="1" x14ac:dyDescent="0.2">
      <c r="A5377" s="21">
        <v>302</v>
      </c>
      <c r="B5377" s="22" t="s">
        <v>3157</v>
      </c>
      <c r="C5377" s="23" t="s">
        <v>3158</v>
      </c>
      <c r="D5377" s="30">
        <v>2.0099999999999998</v>
      </c>
      <c r="E5377" s="25">
        <v>67.95</v>
      </c>
      <c r="F5377" s="25">
        <v>1546.08</v>
      </c>
    </row>
    <row r="5378" spans="1:6" ht="33.75" customHeight="1" x14ac:dyDescent="0.2">
      <c r="A5378" s="21">
        <v>303</v>
      </c>
      <c r="B5378" s="22" t="s">
        <v>3159</v>
      </c>
      <c r="C5378" s="23" t="s">
        <v>3160</v>
      </c>
      <c r="D5378" s="30">
        <v>1.51</v>
      </c>
      <c r="E5378" s="25">
        <v>80.72</v>
      </c>
      <c r="F5378" s="25">
        <v>1246.9100000000001</v>
      </c>
    </row>
    <row r="5379" spans="1:6" ht="45" customHeight="1" x14ac:dyDescent="0.2">
      <c r="A5379" s="21">
        <v>304</v>
      </c>
      <c r="B5379" s="22" t="s">
        <v>3100</v>
      </c>
      <c r="C5379" s="23" t="s">
        <v>3101</v>
      </c>
      <c r="D5379" s="33">
        <v>5.9999999999999995E-4</v>
      </c>
      <c r="E5379" s="25">
        <v>12676.79</v>
      </c>
      <c r="F5379" s="25">
        <v>40.08</v>
      </c>
    </row>
    <row r="5380" spans="1:6" ht="11.4" x14ac:dyDescent="0.2">
      <c r="A5380" s="443" t="s">
        <v>3161</v>
      </c>
      <c r="B5380" s="444"/>
      <c r="C5380" s="444"/>
      <c r="D5380" s="444"/>
      <c r="E5380" s="444"/>
      <c r="F5380" s="445"/>
    </row>
    <row r="5381" spans="1:6" ht="45" customHeight="1" x14ac:dyDescent="0.2">
      <c r="A5381" s="21">
        <v>305</v>
      </c>
      <c r="B5381" s="22" t="s">
        <v>3162</v>
      </c>
      <c r="C5381" s="23" t="s">
        <v>3163</v>
      </c>
      <c r="D5381" s="30">
        <v>0.06</v>
      </c>
      <c r="E5381" s="25">
        <v>2771.72</v>
      </c>
      <c r="F5381" s="25">
        <v>4912.3999999999996</v>
      </c>
    </row>
    <row r="5382" spans="1:6" x14ac:dyDescent="0.2">
      <c r="A5382" s="26"/>
      <c r="B5382" s="27"/>
      <c r="C5382" s="28" t="s">
        <v>3335</v>
      </c>
      <c r="D5382" s="28"/>
      <c r="E5382" s="28"/>
      <c r="F5382" s="29">
        <v>5126.82</v>
      </c>
    </row>
    <row r="5383" spans="1:6" x14ac:dyDescent="0.2">
      <c r="A5383" s="26"/>
      <c r="B5383" s="27"/>
      <c r="C5383" s="28" t="s">
        <v>3336</v>
      </c>
      <c r="D5383" s="28"/>
      <c r="E5383" s="28"/>
      <c r="F5383" s="29">
        <v>2593.0700000000002</v>
      </c>
    </row>
    <row r="5384" spans="1:6" x14ac:dyDescent="0.2">
      <c r="A5384" s="26"/>
      <c r="B5384" s="27"/>
      <c r="C5384" s="28" t="s">
        <v>917</v>
      </c>
      <c r="D5384" s="28"/>
      <c r="E5384" s="28"/>
      <c r="F5384" s="29">
        <v>12632.29</v>
      </c>
    </row>
    <row r="5385" spans="1:6" ht="33.75" customHeight="1" x14ac:dyDescent="0.2">
      <c r="A5385" s="21">
        <v>306</v>
      </c>
      <c r="B5385" s="22" t="s">
        <v>3337</v>
      </c>
      <c r="C5385" s="23" t="s">
        <v>3338</v>
      </c>
      <c r="D5385" s="32">
        <v>0.6</v>
      </c>
      <c r="E5385" s="25">
        <v>148.62</v>
      </c>
      <c r="F5385" s="25">
        <v>463.69</v>
      </c>
    </row>
    <row r="5386" spans="1:6" ht="33.75" customHeight="1" x14ac:dyDescent="0.2">
      <c r="A5386" s="21">
        <v>307</v>
      </c>
      <c r="B5386" s="22" t="s">
        <v>3339</v>
      </c>
      <c r="C5386" s="23" t="s">
        <v>3340</v>
      </c>
      <c r="D5386" s="30">
        <v>4.96</v>
      </c>
      <c r="E5386" s="25">
        <v>145.11000000000001</v>
      </c>
      <c r="F5386" s="25">
        <v>3836.24</v>
      </c>
    </row>
    <row r="5387" spans="1:6" ht="45" customHeight="1" x14ac:dyDescent="0.2">
      <c r="A5387" s="21">
        <v>308</v>
      </c>
      <c r="B5387" s="22" t="s">
        <v>3100</v>
      </c>
      <c r="C5387" s="23" t="s">
        <v>3101</v>
      </c>
      <c r="D5387" s="33">
        <v>3.5000000000000001E-3</v>
      </c>
      <c r="E5387" s="25">
        <v>12676.79</v>
      </c>
      <c r="F5387" s="25">
        <v>233.82</v>
      </c>
    </row>
    <row r="5388" spans="1:6" ht="45" customHeight="1" x14ac:dyDescent="0.2">
      <c r="A5388" s="21">
        <v>309</v>
      </c>
      <c r="B5388" s="22" t="s">
        <v>3341</v>
      </c>
      <c r="C5388" s="23" t="s">
        <v>3342</v>
      </c>
      <c r="D5388" s="30">
        <v>0.01</v>
      </c>
      <c r="E5388" s="25">
        <v>1896.6</v>
      </c>
      <c r="F5388" s="25">
        <v>581.09</v>
      </c>
    </row>
    <row r="5389" spans="1:6" x14ac:dyDescent="0.2">
      <c r="A5389" s="26"/>
      <c r="B5389" s="27"/>
      <c r="C5389" s="28" t="s">
        <v>3343</v>
      </c>
      <c r="D5389" s="28"/>
      <c r="E5389" s="28"/>
      <c r="F5389" s="29">
        <v>642.9</v>
      </c>
    </row>
    <row r="5390" spans="1:6" x14ac:dyDescent="0.2">
      <c r="A5390" s="26"/>
      <c r="B5390" s="27"/>
      <c r="C5390" s="28" t="s">
        <v>3344</v>
      </c>
      <c r="D5390" s="28"/>
      <c r="E5390" s="28"/>
      <c r="F5390" s="29">
        <v>325.17</v>
      </c>
    </row>
    <row r="5391" spans="1:6" x14ac:dyDescent="0.2">
      <c r="A5391" s="26"/>
      <c r="B5391" s="27"/>
      <c r="C5391" s="28" t="s">
        <v>917</v>
      </c>
      <c r="D5391" s="28"/>
      <c r="E5391" s="28"/>
      <c r="F5391" s="29">
        <v>1549.16</v>
      </c>
    </row>
    <row r="5392" spans="1:6" ht="33.75" customHeight="1" x14ac:dyDescent="0.2">
      <c r="A5392" s="21">
        <v>310</v>
      </c>
      <c r="B5392" s="22" t="s">
        <v>3345</v>
      </c>
      <c r="C5392" s="23" t="s">
        <v>3346</v>
      </c>
      <c r="D5392" s="31">
        <v>1</v>
      </c>
      <c r="E5392" s="25">
        <v>142.99</v>
      </c>
      <c r="F5392" s="25">
        <v>773.58</v>
      </c>
    </row>
    <row r="5393" spans="1:6" ht="45" customHeight="1" x14ac:dyDescent="0.2">
      <c r="A5393" s="21">
        <v>311</v>
      </c>
      <c r="B5393" s="22" t="s">
        <v>3100</v>
      </c>
      <c r="C5393" s="23" t="s">
        <v>3101</v>
      </c>
      <c r="D5393" s="33">
        <v>5.9999999999999995E-4</v>
      </c>
      <c r="E5393" s="25">
        <v>12676.79</v>
      </c>
      <c r="F5393" s="25">
        <v>40.08</v>
      </c>
    </row>
    <row r="5394" spans="1:6" ht="45" customHeight="1" x14ac:dyDescent="0.2">
      <c r="A5394" s="21">
        <v>312</v>
      </c>
      <c r="B5394" s="22" t="s">
        <v>3168</v>
      </c>
      <c r="C5394" s="23" t="s">
        <v>3169</v>
      </c>
      <c r="D5394" s="30">
        <v>0.48</v>
      </c>
      <c r="E5394" s="25">
        <v>1676.35</v>
      </c>
      <c r="F5394" s="25">
        <v>23038.36</v>
      </c>
    </row>
    <row r="5395" spans="1:6" x14ac:dyDescent="0.2">
      <c r="A5395" s="26"/>
      <c r="B5395" s="27"/>
      <c r="C5395" s="28" t="s">
        <v>3347</v>
      </c>
      <c r="D5395" s="28"/>
      <c r="E5395" s="28"/>
      <c r="F5395" s="29">
        <v>25027.57</v>
      </c>
    </row>
    <row r="5396" spans="1:6" x14ac:dyDescent="0.2">
      <c r="A5396" s="26"/>
      <c r="B5396" s="27"/>
      <c r="C5396" s="28" t="s">
        <v>3348</v>
      </c>
      <c r="D5396" s="28"/>
      <c r="E5396" s="28"/>
      <c r="F5396" s="29">
        <v>12658.57</v>
      </c>
    </row>
    <row r="5397" spans="1:6" x14ac:dyDescent="0.2">
      <c r="A5397" s="26"/>
      <c r="B5397" s="27"/>
      <c r="C5397" s="28" t="s">
        <v>917</v>
      </c>
      <c r="D5397" s="28"/>
      <c r="E5397" s="28"/>
      <c r="F5397" s="29">
        <v>60724.5</v>
      </c>
    </row>
    <row r="5398" spans="1:6" ht="33.75" customHeight="1" x14ac:dyDescent="0.2">
      <c r="A5398" s="21">
        <v>313</v>
      </c>
      <c r="B5398" s="22" t="s">
        <v>3018</v>
      </c>
      <c r="C5398" s="23" t="s">
        <v>3349</v>
      </c>
      <c r="D5398" s="30">
        <v>46.28</v>
      </c>
      <c r="E5398" s="25">
        <v>153.36000000000001</v>
      </c>
      <c r="F5398" s="25">
        <v>35771.4</v>
      </c>
    </row>
    <row r="5399" spans="1:6" ht="33.75" customHeight="1" x14ac:dyDescent="0.2">
      <c r="A5399" s="21">
        <v>314</v>
      </c>
      <c r="B5399" s="22" t="s">
        <v>3350</v>
      </c>
      <c r="C5399" s="23" t="s">
        <v>3351</v>
      </c>
      <c r="D5399" s="32">
        <v>1.6</v>
      </c>
      <c r="E5399" s="25">
        <v>170.81</v>
      </c>
      <c r="F5399" s="25">
        <v>1628.84</v>
      </c>
    </row>
    <row r="5400" spans="1:6" ht="45" customHeight="1" x14ac:dyDescent="0.2">
      <c r="A5400" s="21">
        <v>315</v>
      </c>
      <c r="B5400" s="22" t="s">
        <v>3100</v>
      </c>
      <c r="C5400" s="23" t="s">
        <v>3101</v>
      </c>
      <c r="D5400" s="33">
        <v>2.7900000000000001E-2</v>
      </c>
      <c r="E5400" s="25">
        <v>12676.79</v>
      </c>
      <c r="F5400" s="25">
        <v>1863.91</v>
      </c>
    </row>
    <row r="5401" spans="1:6" ht="45" customHeight="1" x14ac:dyDescent="0.2">
      <c r="A5401" s="21">
        <v>316</v>
      </c>
      <c r="B5401" s="22" t="s">
        <v>3173</v>
      </c>
      <c r="C5401" s="23" t="s">
        <v>3174</v>
      </c>
      <c r="D5401" s="30">
        <v>0.46</v>
      </c>
      <c r="E5401" s="25">
        <v>1504.45</v>
      </c>
      <c r="F5401" s="25">
        <v>18915.12</v>
      </c>
    </row>
    <row r="5402" spans="1:6" x14ac:dyDescent="0.2">
      <c r="A5402" s="26"/>
      <c r="B5402" s="27"/>
      <c r="C5402" s="28" t="s">
        <v>3352</v>
      </c>
      <c r="D5402" s="28"/>
      <c r="E5402" s="28"/>
      <c r="F5402" s="29">
        <v>20209.71</v>
      </c>
    </row>
    <row r="5403" spans="1:6" x14ac:dyDescent="0.2">
      <c r="A5403" s="26"/>
      <c r="B5403" s="27"/>
      <c r="C5403" s="28" t="s">
        <v>3353</v>
      </c>
      <c r="D5403" s="28"/>
      <c r="E5403" s="28"/>
      <c r="F5403" s="29">
        <v>10221.77</v>
      </c>
    </row>
    <row r="5404" spans="1:6" x14ac:dyDescent="0.2">
      <c r="A5404" s="26"/>
      <c r="B5404" s="27"/>
      <c r="C5404" s="28" t="s">
        <v>917</v>
      </c>
      <c r="D5404" s="28"/>
      <c r="E5404" s="28"/>
      <c r="F5404" s="29">
        <v>49346.6</v>
      </c>
    </row>
    <row r="5405" spans="1:6" ht="33.75" customHeight="1" x14ac:dyDescent="0.2">
      <c r="A5405" s="21">
        <v>317</v>
      </c>
      <c r="B5405" s="22" t="s">
        <v>3354</v>
      </c>
      <c r="C5405" s="23" t="s">
        <v>3355</v>
      </c>
      <c r="D5405" s="30">
        <v>45.78</v>
      </c>
      <c r="E5405" s="25">
        <v>113.78</v>
      </c>
      <c r="F5405" s="25">
        <v>40264.400000000001</v>
      </c>
    </row>
    <row r="5406" spans="1:6" ht="45" customHeight="1" x14ac:dyDescent="0.2">
      <c r="A5406" s="21">
        <v>318</v>
      </c>
      <c r="B5406" s="22" t="s">
        <v>3100</v>
      </c>
      <c r="C5406" s="23" t="s">
        <v>3101</v>
      </c>
      <c r="D5406" s="33">
        <v>2.6700000000000002E-2</v>
      </c>
      <c r="E5406" s="25">
        <v>12676.79</v>
      </c>
      <c r="F5406" s="25">
        <v>1783.74</v>
      </c>
    </row>
    <row r="5407" spans="1:6" ht="45" customHeight="1" x14ac:dyDescent="0.2">
      <c r="A5407" s="21">
        <v>319</v>
      </c>
      <c r="B5407" s="22" t="s">
        <v>3179</v>
      </c>
      <c r="C5407" s="23" t="s">
        <v>3180</v>
      </c>
      <c r="D5407" s="30">
        <v>0.13</v>
      </c>
      <c r="E5407" s="25">
        <v>1484.35</v>
      </c>
      <c r="F5407" s="25">
        <v>4250.1899999999996</v>
      </c>
    </row>
    <row r="5408" spans="1:6" x14ac:dyDescent="0.2">
      <c r="A5408" s="26"/>
      <c r="B5408" s="27"/>
      <c r="C5408" s="28" t="s">
        <v>3181</v>
      </c>
      <c r="D5408" s="28"/>
      <c r="E5408" s="28"/>
      <c r="F5408" s="29">
        <v>4033.43</v>
      </c>
    </row>
    <row r="5409" spans="1:6" x14ac:dyDescent="0.2">
      <c r="A5409" s="26"/>
      <c r="B5409" s="27"/>
      <c r="C5409" s="28" t="s">
        <v>3182</v>
      </c>
      <c r="D5409" s="28"/>
      <c r="E5409" s="28"/>
      <c r="F5409" s="29">
        <v>2040.05</v>
      </c>
    </row>
    <row r="5410" spans="1:6" x14ac:dyDescent="0.2">
      <c r="A5410" s="26"/>
      <c r="B5410" s="27"/>
      <c r="C5410" s="28" t="s">
        <v>917</v>
      </c>
      <c r="D5410" s="28"/>
      <c r="E5410" s="28"/>
      <c r="F5410" s="29">
        <v>10323.67</v>
      </c>
    </row>
    <row r="5411" spans="1:6" ht="33.75" customHeight="1" x14ac:dyDescent="0.2">
      <c r="A5411" s="21">
        <v>320</v>
      </c>
      <c r="B5411" s="22" t="s">
        <v>3354</v>
      </c>
      <c r="C5411" s="23" t="s">
        <v>3356</v>
      </c>
      <c r="D5411" s="31">
        <v>9</v>
      </c>
      <c r="E5411" s="25">
        <v>113.78</v>
      </c>
      <c r="F5411" s="25">
        <v>7915.67</v>
      </c>
    </row>
    <row r="5412" spans="1:6" ht="33.75" customHeight="1" x14ac:dyDescent="0.2">
      <c r="A5412" s="21">
        <v>321</v>
      </c>
      <c r="B5412" s="22" t="s">
        <v>3183</v>
      </c>
      <c r="C5412" s="23" t="s">
        <v>3357</v>
      </c>
      <c r="D5412" s="32">
        <v>3.5</v>
      </c>
      <c r="E5412" s="25">
        <v>167.51</v>
      </c>
      <c r="F5412" s="25">
        <v>3564.61</v>
      </c>
    </row>
    <row r="5413" spans="1:6" ht="45" customHeight="1" x14ac:dyDescent="0.2">
      <c r="A5413" s="21">
        <v>322</v>
      </c>
      <c r="B5413" s="22" t="s">
        <v>3100</v>
      </c>
      <c r="C5413" s="23" t="s">
        <v>3101</v>
      </c>
      <c r="D5413" s="33">
        <v>7.6E-3</v>
      </c>
      <c r="E5413" s="25">
        <v>12676.79</v>
      </c>
      <c r="F5413" s="25">
        <v>507.73</v>
      </c>
    </row>
    <row r="5414" spans="1:6" ht="45" customHeight="1" x14ac:dyDescent="0.2">
      <c r="A5414" s="21">
        <v>323</v>
      </c>
      <c r="B5414" s="22" t="s">
        <v>3185</v>
      </c>
      <c r="C5414" s="23" t="s">
        <v>3358</v>
      </c>
      <c r="D5414" s="33">
        <v>2.2216</v>
      </c>
      <c r="E5414" s="25">
        <v>3907.02</v>
      </c>
      <c r="F5414" s="25">
        <v>239137.83</v>
      </c>
    </row>
    <row r="5415" spans="1:6" x14ac:dyDescent="0.2">
      <c r="A5415" s="26"/>
      <c r="B5415" s="27"/>
      <c r="C5415" s="28" t="s">
        <v>3359</v>
      </c>
      <c r="D5415" s="28"/>
      <c r="E5415" s="28"/>
      <c r="F5415" s="29">
        <v>239882.29</v>
      </c>
    </row>
    <row r="5416" spans="1:6" x14ac:dyDescent="0.2">
      <c r="A5416" s="26"/>
      <c r="B5416" s="27"/>
      <c r="C5416" s="28" t="s">
        <v>3360</v>
      </c>
      <c r="D5416" s="28"/>
      <c r="E5416" s="28"/>
      <c r="F5416" s="29">
        <v>121328.9</v>
      </c>
    </row>
    <row r="5417" spans="1:6" x14ac:dyDescent="0.2">
      <c r="A5417" s="26"/>
      <c r="B5417" s="27"/>
      <c r="C5417" s="28" t="s">
        <v>917</v>
      </c>
      <c r="D5417" s="28"/>
      <c r="E5417" s="28"/>
      <c r="F5417" s="29">
        <v>600349.02</v>
      </c>
    </row>
    <row r="5418" spans="1:6" ht="33.75" customHeight="1" x14ac:dyDescent="0.2">
      <c r="A5418" s="21">
        <v>324</v>
      </c>
      <c r="B5418" s="22" t="s">
        <v>3129</v>
      </c>
      <c r="C5418" s="23" t="s">
        <v>3361</v>
      </c>
      <c r="D5418" s="30">
        <v>40.82</v>
      </c>
      <c r="E5418" s="25">
        <v>96.29</v>
      </c>
      <c r="F5418" s="25">
        <v>26374.04</v>
      </c>
    </row>
    <row r="5419" spans="1:6" ht="33.75" customHeight="1" x14ac:dyDescent="0.2">
      <c r="A5419" s="21">
        <v>325</v>
      </c>
      <c r="B5419" s="22" t="s">
        <v>3129</v>
      </c>
      <c r="C5419" s="23" t="s">
        <v>3362</v>
      </c>
      <c r="D5419" s="30">
        <v>35.33</v>
      </c>
      <c r="E5419" s="25">
        <v>96.29</v>
      </c>
      <c r="F5419" s="25">
        <v>22826.92</v>
      </c>
    </row>
    <row r="5420" spans="1:6" ht="33.75" customHeight="1" x14ac:dyDescent="0.2">
      <c r="A5420" s="21">
        <v>326</v>
      </c>
      <c r="B5420" s="22" t="s">
        <v>3129</v>
      </c>
      <c r="C5420" s="23" t="s">
        <v>3363</v>
      </c>
      <c r="D5420" s="30">
        <v>59.66</v>
      </c>
      <c r="E5420" s="25">
        <v>96.29</v>
      </c>
      <c r="F5420" s="25">
        <v>38546.68</v>
      </c>
    </row>
    <row r="5421" spans="1:6" ht="33.75" customHeight="1" x14ac:dyDescent="0.2">
      <c r="A5421" s="21">
        <v>327</v>
      </c>
      <c r="B5421" s="22" t="s">
        <v>3141</v>
      </c>
      <c r="C5421" s="23" t="s">
        <v>3142</v>
      </c>
      <c r="D5421" s="30">
        <v>86.35</v>
      </c>
      <c r="E5421" s="25">
        <v>93.52</v>
      </c>
      <c r="F5421" s="25">
        <v>56124.39</v>
      </c>
    </row>
    <row r="5422" spans="1:6" ht="22.5" customHeight="1" x14ac:dyDescent="0.2">
      <c r="A5422" s="21">
        <v>328</v>
      </c>
      <c r="B5422" s="22" t="s">
        <v>3131</v>
      </c>
      <c r="C5422" s="23" t="s">
        <v>3132</v>
      </c>
      <c r="D5422" s="31">
        <v>4</v>
      </c>
      <c r="E5422" s="25">
        <v>440.36</v>
      </c>
      <c r="F5422" s="25">
        <v>14690.26</v>
      </c>
    </row>
    <row r="5423" spans="1:6" ht="22.5" customHeight="1" x14ac:dyDescent="0.2">
      <c r="A5423" s="21">
        <v>329</v>
      </c>
      <c r="B5423" s="22" t="s">
        <v>3364</v>
      </c>
      <c r="C5423" s="23" t="s">
        <v>3365</v>
      </c>
      <c r="D5423" s="31">
        <v>16</v>
      </c>
      <c r="E5423" s="25">
        <v>487.02</v>
      </c>
      <c r="F5423" s="25">
        <v>64988.2</v>
      </c>
    </row>
    <row r="5424" spans="1:6" ht="22.5" customHeight="1" x14ac:dyDescent="0.2">
      <c r="A5424" s="21">
        <v>330</v>
      </c>
      <c r="B5424" s="22" t="s">
        <v>3366</v>
      </c>
      <c r="C5424" s="23" t="s">
        <v>3367</v>
      </c>
      <c r="D5424" s="31">
        <v>1</v>
      </c>
      <c r="E5424" s="25">
        <v>492.85</v>
      </c>
      <c r="F5424" s="25">
        <v>4110.3599999999997</v>
      </c>
    </row>
    <row r="5425" spans="1:6" ht="22.5" customHeight="1" x14ac:dyDescent="0.2">
      <c r="A5425" s="21">
        <v>331</v>
      </c>
      <c r="B5425" s="22" t="s">
        <v>3133</v>
      </c>
      <c r="C5425" s="23" t="s">
        <v>3134</v>
      </c>
      <c r="D5425" s="31">
        <v>1</v>
      </c>
      <c r="E5425" s="25">
        <v>594.91999999999996</v>
      </c>
      <c r="F5425" s="25">
        <v>4961.6000000000004</v>
      </c>
    </row>
    <row r="5426" spans="1:6" ht="22.5" customHeight="1" x14ac:dyDescent="0.2">
      <c r="A5426" s="21">
        <v>332</v>
      </c>
      <c r="B5426" s="22" t="s">
        <v>3368</v>
      </c>
      <c r="C5426" s="23" t="s">
        <v>3369</v>
      </c>
      <c r="D5426" s="31">
        <v>4</v>
      </c>
      <c r="E5426" s="25">
        <v>656.17</v>
      </c>
      <c r="F5426" s="25">
        <v>21889.69</v>
      </c>
    </row>
    <row r="5427" spans="1:6" ht="22.5" customHeight="1" x14ac:dyDescent="0.2">
      <c r="A5427" s="21">
        <v>333</v>
      </c>
      <c r="B5427" s="22" t="s">
        <v>3135</v>
      </c>
      <c r="C5427" s="23" t="s">
        <v>3136</v>
      </c>
      <c r="D5427" s="31">
        <v>4</v>
      </c>
      <c r="E5427" s="25">
        <v>685.32</v>
      </c>
      <c r="F5427" s="25">
        <v>22862.29</v>
      </c>
    </row>
    <row r="5428" spans="1:6" ht="45" customHeight="1" x14ac:dyDescent="0.2">
      <c r="A5428" s="21">
        <v>334</v>
      </c>
      <c r="B5428" s="22" t="s">
        <v>3100</v>
      </c>
      <c r="C5428" s="23" t="s">
        <v>3101</v>
      </c>
      <c r="D5428" s="33">
        <v>0.17469999999999999</v>
      </c>
      <c r="E5428" s="25">
        <v>12676.79</v>
      </c>
      <c r="F5428" s="25">
        <v>11671.13</v>
      </c>
    </row>
    <row r="5429" spans="1:6" ht="45" customHeight="1" x14ac:dyDescent="0.2">
      <c r="A5429" s="21">
        <v>335</v>
      </c>
      <c r="B5429" s="22" t="s">
        <v>3370</v>
      </c>
      <c r="C5429" s="23" t="s">
        <v>3371</v>
      </c>
      <c r="D5429" s="33">
        <v>0.1484</v>
      </c>
      <c r="E5429" s="25">
        <v>2825.68</v>
      </c>
      <c r="F5429" s="25">
        <v>12117.16</v>
      </c>
    </row>
    <row r="5430" spans="1:6" x14ac:dyDescent="0.2">
      <c r="A5430" s="26"/>
      <c r="B5430" s="27"/>
      <c r="C5430" s="28" t="s">
        <v>3372</v>
      </c>
      <c r="D5430" s="28"/>
      <c r="E5430" s="28"/>
      <c r="F5430" s="29">
        <v>12643.77</v>
      </c>
    </row>
    <row r="5431" spans="1:6" x14ac:dyDescent="0.2">
      <c r="A5431" s="26"/>
      <c r="B5431" s="27"/>
      <c r="C5431" s="28" t="s">
        <v>3373</v>
      </c>
      <c r="D5431" s="28"/>
      <c r="E5431" s="28"/>
      <c r="F5431" s="29">
        <v>6395.03</v>
      </c>
    </row>
    <row r="5432" spans="1:6" x14ac:dyDescent="0.2">
      <c r="A5432" s="26"/>
      <c r="B5432" s="27"/>
      <c r="C5432" s="28" t="s">
        <v>917</v>
      </c>
      <c r="D5432" s="28"/>
      <c r="E5432" s="28"/>
      <c r="F5432" s="29">
        <v>31155.96</v>
      </c>
    </row>
    <row r="5433" spans="1:6" ht="33.75" customHeight="1" x14ac:dyDescent="0.2">
      <c r="A5433" s="21">
        <v>336</v>
      </c>
      <c r="B5433" s="22" t="s">
        <v>3147</v>
      </c>
      <c r="C5433" s="23" t="s">
        <v>3374</v>
      </c>
      <c r="D5433" s="30">
        <v>14.84</v>
      </c>
      <c r="E5433" s="25">
        <v>84.05</v>
      </c>
      <c r="F5433" s="25">
        <v>9566.81</v>
      </c>
    </row>
    <row r="5434" spans="1:6" ht="22.5" customHeight="1" x14ac:dyDescent="0.2">
      <c r="A5434" s="21">
        <v>337</v>
      </c>
      <c r="B5434" s="22" t="s">
        <v>3375</v>
      </c>
      <c r="C5434" s="23" t="s">
        <v>3376</v>
      </c>
      <c r="D5434" s="31">
        <v>1</v>
      </c>
      <c r="E5434" s="25">
        <v>991.53</v>
      </c>
      <c r="F5434" s="25">
        <v>8269.4</v>
      </c>
    </row>
    <row r="5435" spans="1:6" ht="45" customHeight="1" x14ac:dyDescent="0.2">
      <c r="A5435" s="21">
        <v>338</v>
      </c>
      <c r="B5435" s="22" t="s">
        <v>3100</v>
      </c>
      <c r="C5435" s="23" t="s">
        <v>3101</v>
      </c>
      <c r="D5435" s="33">
        <v>8.6999999999999994E-3</v>
      </c>
      <c r="E5435" s="25">
        <v>12676.79</v>
      </c>
      <c r="F5435" s="25">
        <v>581.22</v>
      </c>
    </row>
    <row r="5436" spans="1:6" ht="45" customHeight="1" x14ac:dyDescent="0.2">
      <c r="A5436" s="21">
        <v>339</v>
      </c>
      <c r="B5436" s="22" t="s">
        <v>3370</v>
      </c>
      <c r="C5436" s="23" t="s">
        <v>3371</v>
      </c>
      <c r="D5436" s="33">
        <v>1.5699999999999999E-2</v>
      </c>
      <c r="E5436" s="25">
        <v>2825.68</v>
      </c>
      <c r="F5436" s="25">
        <v>1281.93</v>
      </c>
    </row>
    <row r="5437" spans="1:6" x14ac:dyDescent="0.2">
      <c r="A5437" s="26"/>
      <c r="B5437" s="27"/>
      <c r="C5437" s="28" t="s">
        <v>3377</v>
      </c>
      <c r="D5437" s="28"/>
      <c r="E5437" s="28"/>
      <c r="F5437" s="29">
        <v>1337.64</v>
      </c>
    </row>
    <row r="5438" spans="1:6" x14ac:dyDescent="0.2">
      <c r="A5438" s="26"/>
      <c r="B5438" s="27"/>
      <c r="C5438" s="28" t="s">
        <v>3378</v>
      </c>
      <c r="D5438" s="28"/>
      <c r="E5438" s="28"/>
      <c r="F5438" s="29">
        <v>676.56</v>
      </c>
    </row>
    <row r="5439" spans="1:6" x14ac:dyDescent="0.2">
      <c r="A5439" s="26"/>
      <c r="B5439" s="27"/>
      <c r="C5439" s="28" t="s">
        <v>917</v>
      </c>
      <c r="D5439" s="28"/>
      <c r="E5439" s="28"/>
      <c r="F5439" s="29">
        <v>3296.13</v>
      </c>
    </row>
    <row r="5440" spans="1:6" ht="33.75" customHeight="1" x14ac:dyDescent="0.2">
      <c r="A5440" s="21">
        <v>340</v>
      </c>
      <c r="B5440" s="22" t="s">
        <v>3379</v>
      </c>
      <c r="C5440" s="23" t="s">
        <v>3380</v>
      </c>
      <c r="D5440" s="30">
        <v>1.57</v>
      </c>
      <c r="E5440" s="25">
        <v>90.67</v>
      </c>
      <c r="F5440" s="25">
        <v>1039.17</v>
      </c>
    </row>
    <row r="5441" spans="1:6" ht="45" customHeight="1" x14ac:dyDescent="0.2">
      <c r="A5441" s="21">
        <v>341</v>
      </c>
      <c r="B5441" s="22" t="s">
        <v>3100</v>
      </c>
      <c r="C5441" s="23" t="s">
        <v>3101</v>
      </c>
      <c r="D5441" s="33">
        <v>1.1999999999999999E-3</v>
      </c>
      <c r="E5441" s="25">
        <v>12676.79</v>
      </c>
      <c r="F5441" s="25">
        <v>80.17</v>
      </c>
    </row>
    <row r="5442" spans="1:6" ht="45" customHeight="1" x14ac:dyDescent="0.2">
      <c r="A5442" s="21">
        <v>342</v>
      </c>
      <c r="B5442" s="22" t="s">
        <v>3381</v>
      </c>
      <c r="C5442" s="23" t="s">
        <v>3382</v>
      </c>
      <c r="D5442" s="30">
        <v>0.08</v>
      </c>
      <c r="E5442" s="25">
        <v>1943.72</v>
      </c>
      <c r="F5442" s="25">
        <v>4675.0200000000004</v>
      </c>
    </row>
    <row r="5443" spans="1:6" x14ac:dyDescent="0.2">
      <c r="A5443" s="26"/>
      <c r="B5443" s="27"/>
      <c r="C5443" s="28" t="s">
        <v>3383</v>
      </c>
      <c r="D5443" s="28"/>
      <c r="E5443" s="28"/>
      <c r="F5443" s="29">
        <v>5154.54</v>
      </c>
    </row>
    <row r="5444" spans="1:6" x14ac:dyDescent="0.2">
      <c r="A5444" s="26"/>
      <c r="B5444" s="27"/>
      <c r="C5444" s="28" t="s">
        <v>3384</v>
      </c>
      <c r="D5444" s="28"/>
      <c r="E5444" s="28"/>
      <c r="F5444" s="29">
        <v>2607.09</v>
      </c>
    </row>
    <row r="5445" spans="1:6" x14ac:dyDescent="0.2">
      <c r="A5445" s="26"/>
      <c r="B5445" s="27"/>
      <c r="C5445" s="28" t="s">
        <v>917</v>
      </c>
      <c r="D5445" s="28"/>
      <c r="E5445" s="28"/>
      <c r="F5445" s="29">
        <v>12436.65</v>
      </c>
    </row>
    <row r="5446" spans="1:6" ht="33.75" customHeight="1" x14ac:dyDescent="0.2">
      <c r="A5446" s="21">
        <v>343</v>
      </c>
      <c r="B5446" s="22" t="s">
        <v>3385</v>
      </c>
      <c r="C5446" s="23" t="s">
        <v>3386</v>
      </c>
      <c r="D5446" s="30">
        <v>1.98</v>
      </c>
      <c r="E5446" s="25">
        <v>84.25</v>
      </c>
      <c r="F5446" s="25">
        <v>1311.17</v>
      </c>
    </row>
    <row r="5447" spans="1:6" ht="33.75" customHeight="1" x14ac:dyDescent="0.2">
      <c r="A5447" s="21">
        <v>344</v>
      </c>
      <c r="B5447" s="22" t="s">
        <v>3385</v>
      </c>
      <c r="C5447" s="23" t="s">
        <v>3387</v>
      </c>
      <c r="D5447" s="30">
        <v>5.57</v>
      </c>
      <c r="E5447" s="25">
        <v>84.25</v>
      </c>
      <c r="F5447" s="25">
        <v>3688.48</v>
      </c>
    </row>
    <row r="5448" spans="1:6" ht="33.75" customHeight="1" x14ac:dyDescent="0.2">
      <c r="A5448" s="21">
        <v>345</v>
      </c>
      <c r="B5448" s="22" t="s">
        <v>3388</v>
      </c>
      <c r="C5448" s="23" t="s">
        <v>3389</v>
      </c>
      <c r="D5448" s="32">
        <v>7.6</v>
      </c>
      <c r="E5448" s="25">
        <v>16.579999999999998</v>
      </c>
      <c r="F5448" s="25">
        <v>470.01</v>
      </c>
    </row>
    <row r="5449" spans="1:6" ht="45" customHeight="1" x14ac:dyDescent="0.2">
      <c r="A5449" s="21">
        <v>346</v>
      </c>
      <c r="B5449" s="22" t="s">
        <v>3100</v>
      </c>
      <c r="C5449" s="23" t="s">
        <v>3101</v>
      </c>
      <c r="D5449" s="33">
        <v>4.7000000000000002E-3</v>
      </c>
      <c r="E5449" s="25">
        <v>12676.79</v>
      </c>
      <c r="F5449" s="25">
        <v>313.99</v>
      </c>
    </row>
    <row r="5450" spans="1:6" ht="45" customHeight="1" x14ac:dyDescent="0.2">
      <c r="A5450" s="21">
        <v>347</v>
      </c>
      <c r="B5450" s="22" t="s">
        <v>3190</v>
      </c>
      <c r="C5450" s="23" t="s">
        <v>3191</v>
      </c>
      <c r="D5450" s="30">
        <v>0.24</v>
      </c>
      <c r="E5450" s="25">
        <v>1664.54</v>
      </c>
      <c r="F5450" s="25">
        <v>10850.08</v>
      </c>
    </row>
    <row r="5451" spans="1:6" x14ac:dyDescent="0.2">
      <c r="A5451" s="26"/>
      <c r="B5451" s="27"/>
      <c r="C5451" s="28" t="s">
        <v>3390</v>
      </c>
      <c r="D5451" s="28"/>
      <c r="E5451" s="28"/>
      <c r="F5451" s="29">
        <v>11519.9</v>
      </c>
    </row>
    <row r="5452" spans="1:6" x14ac:dyDescent="0.2">
      <c r="A5452" s="26"/>
      <c r="B5452" s="27"/>
      <c r="C5452" s="28" t="s">
        <v>3391</v>
      </c>
      <c r="D5452" s="28"/>
      <c r="E5452" s="28"/>
      <c r="F5452" s="29">
        <v>5826.6</v>
      </c>
    </row>
    <row r="5453" spans="1:6" x14ac:dyDescent="0.2">
      <c r="A5453" s="26"/>
      <c r="B5453" s="27"/>
      <c r="C5453" s="28" t="s">
        <v>917</v>
      </c>
      <c r="D5453" s="28"/>
      <c r="E5453" s="28"/>
      <c r="F5453" s="29">
        <v>28196.58</v>
      </c>
    </row>
    <row r="5454" spans="1:6" ht="33.75" customHeight="1" x14ac:dyDescent="0.2">
      <c r="A5454" s="21">
        <v>348</v>
      </c>
      <c r="B5454" s="22" t="s">
        <v>3194</v>
      </c>
      <c r="C5454" s="23" t="s">
        <v>3392</v>
      </c>
      <c r="D5454" s="30">
        <v>3.14</v>
      </c>
      <c r="E5454" s="25">
        <v>109.41</v>
      </c>
      <c r="F5454" s="25">
        <v>2604.09</v>
      </c>
    </row>
    <row r="5455" spans="1:6" ht="33.75" customHeight="1" x14ac:dyDescent="0.2">
      <c r="A5455" s="21">
        <v>349</v>
      </c>
      <c r="B5455" s="22" t="s">
        <v>3194</v>
      </c>
      <c r="C5455" s="23" t="s">
        <v>3393</v>
      </c>
      <c r="D5455" s="32">
        <v>20.399999999999999</v>
      </c>
      <c r="E5455" s="25">
        <v>109.41</v>
      </c>
      <c r="F5455" s="25">
        <v>16918.29</v>
      </c>
    </row>
    <row r="5456" spans="1:6" ht="22.5" customHeight="1" x14ac:dyDescent="0.2">
      <c r="A5456" s="21">
        <v>350</v>
      </c>
      <c r="B5456" s="22" t="s">
        <v>3196</v>
      </c>
      <c r="C5456" s="23" t="s">
        <v>3197</v>
      </c>
      <c r="D5456" s="31">
        <v>5</v>
      </c>
      <c r="E5456" s="25">
        <v>35.700000000000003</v>
      </c>
      <c r="F5456" s="25">
        <v>1126.3399999999999</v>
      </c>
    </row>
    <row r="5457" spans="1:6" ht="45" customHeight="1" x14ac:dyDescent="0.2">
      <c r="A5457" s="21">
        <v>351</v>
      </c>
      <c r="B5457" s="22" t="s">
        <v>3100</v>
      </c>
      <c r="C5457" s="23" t="s">
        <v>3101</v>
      </c>
      <c r="D5457" s="24">
        <v>1.4E-2</v>
      </c>
      <c r="E5457" s="25">
        <v>12676.79</v>
      </c>
      <c r="F5457" s="25">
        <v>935.29</v>
      </c>
    </row>
    <row r="5458" spans="1:6" ht="11.4" x14ac:dyDescent="0.2">
      <c r="A5458" s="443" t="s">
        <v>3198</v>
      </c>
      <c r="B5458" s="444"/>
      <c r="C5458" s="444"/>
      <c r="D5458" s="444"/>
      <c r="E5458" s="444"/>
      <c r="F5458" s="445"/>
    </row>
    <row r="5459" spans="1:6" ht="45" customHeight="1" x14ac:dyDescent="0.2">
      <c r="A5459" s="21">
        <v>352</v>
      </c>
      <c r="B5459" s="22" t="s">
        <v>2535</v>
      </c>
      <c r="C5459" s="23" t="s">
        <v>3394</v>
      </c>
      <c r="D5459" s="24">
        <v>5.5229999999999997</v>
      </c>
      <c r="E5459" s="25">
        <v>1646.83</v>
      </c>
      <c r="F5459" s="25">
        <v>237754.28</v>
      </c>
    </row>
    <row r="5460" spans="1:6" x14ac:dyDescent="0.2">
      <c r="A5460" s="26"/>
      <c r="B5460" s="27"/>
      <c r="C5460" s="28" t="s">
        <v>3395</v>
      </c>
      <c r="D5460" s="28"/>
      <c r="E5460" s="28"/>
      <c r="F5460" s="29">
        <v>129045.27</v>
      </c>
    </row>
    <row r="5461" spans="1:6" x14ac:dyDescent="0.2">
      <c r="A5461" s="26"/>
      <c r="B5461" s="27"/>
      <c r="C5461" s="28" t="s">
        <v>3396</v>
      </c>
      <c r="D5461" s="28"/>
      <c r="E5461" s="28"/>
      <c r="F5461" s="29">
        <v>62194.5</v>
      </c>
    </row>
    <row r="5462" spans="1:6" x14ac:dyDescent="0.2">
      <c r="A5462" s="26"/>
      <c r="B5462" s="27"/>
      <c r="C5462" s="28" t="s">
        <v>917</v>
      </c>
      <c r="D5462" s="28"/>
      <c r="E5462" s="28"/>
      <c r="F5462" s="29">
        <v>428994.05</v>
      </c>
    </row>
    <row r="5463" spans="1:6" ht="33.75" customHeight="1" x14ac:dyDescent="0.2">
      <c r="A5463" s="21">
        <v>353</v>
      </c>
      <c r="B5463" s="22" t="s">
        <v>3202</v>
      </c>
      <c r="C5463" s="23" t="s">
        <v>3203</v>
      </c>
      <c r="D5463" s="44">
        <v>-0.26123790000000002</v>
      </c>
      <c r="E5463" s="25">
        <v>7590</v>
      </c>
      <c r="F5463" s="25">
        <v>-18638.28</v>
      </c>
    </row>
    <row r="5464" spans="1:6" ht="22.5" customHeight="1" x14ac:dyDescent="0.2">
      <c r="A5464" s="21">
        <v>354</v>
      </c>
      <c r="B5464" s="22" t="s">
        <v>2539</v>
      </c>
      <c r="C5464" s="23" t="s">
        <v>2540</v>
      </c>
      <c r="D5464" s="35">
        <v>-0.99414000000000002</v>
      </c>
      <c r="E5464" s="25">
        <v>3960</v>
      </c>
      <c r="F5464" s="25">
        <v>-84601.71</v>
      </c>
    </row>
    <row r="5465" spans="1:6" ht="33.75" customHeight="1" x14ac:dyDescent="0.2">
      <c r="A5465" s="21">
        <v>355</v>
      </c>
      <c r="B5465" s="22" t="s">
        <v>3204</v>
      </c>
      <c r="C5465" s="23" t="s">
        <v>3205</v>
      </c>
      <c r="D5465" s="32">
        <v>635.1</v>
      </c>
      <c r="E5465" s="25">
        <v>58.59</v>
      </c>
      <c r="F5465" s="25">
        <v>310341.24</v>
      </c>
    </row>
    <row r="5466" spans="1:6" ht="22.5" customHeight="1" x14ac:dyDescent="0.2">
      <c r="A5466" s="21">
        <v>356</v>
      </c>
      <c r="B5466" s="22" t="s">
        <v>3206</v>
      </c>
      <c r="C5466" s="23" t="s">
        <v>3207</v>
      </c>
      <c r="D5466" s="32">
        <v>386.6</v>
      </c>
      <c r="E5466" s="25">
        <v>12.4</v>
      </c>
      <c r="F5466" s="25">
        <v>39993.79</v>
      </c>
    </row>
    <row r="5467" spans="1:6" ht="22.5" customHeight="1" x14ac:dyDescent="0.2">
      <c r="A5467" s="21">
        <v>357</v>
      </c>
      <c r="B5467" s="22" t="s">
        <v>3208</v>
      </c>
      <c r="C5467" s="23" t="s">
        <v>3209</v>
      </c>
      <c r="D5467" s="31">
        <v>1105</v>
      </c>
      <c r="E5467" s="25">
        <v>1.67</v>
      </c>
      <c r="F5467" s="25">
        <v>15369.72</v>
      </c>
    </row>
    <row r="5468" spans="1:6" ht="33.75" customHeight="1" x14ac:dyDescent="0.2">
      <c r="A5468" s="21">
        <v>358</v>
      </c>
      <c r="B5468" s="22" t="s">
        <v>3397</v>
      </c>
      <c r="C5468" s="23" t="s">
        <v>3398</v>
      </c>
      <c r="D5468" s="24">
        <v>1.0640000000000001</v>
      </c>
      <c r="E5468" s="25">
        <v>919.88</v>
      </c>
      <c r="F5468" s="25">
        <v>24709.87</v>
      </c>
    </row>
    <row r="5469" spans="1:6" x14ac:dyDescent="0.2">
      <c r="A5469" s="26"/>
      <c r="B5469" s="27"/>
      <c r="C5469" s="28" t="s">
        <v>3399</v>
      </c>
      <c r="D5469" s="28"/>
      <c r="E5469" s="28"/>
      <c r="F5469" s="29">
        <v>17039.47</v>
      </c>
    </row>
    <row r="5470" spans="1:6" x14ac:dyDescent="0.2">
      <c r="A5470" s="26"/>
      <c r="B5470" s="27"/>
      <c r="C5470" s="28" t="s">
        <v>3400</v>
      </c>
      <c r="D5470" s="28"/>
      <c r="E5470" s="28"/>
      <c r="F5470" s="29">
        <v>8212.32</v>
      </c>
    </row>
    <row r="5471" spans="1:6" x14ac:dyDescent="0.2">
      <c r="A5471" s="26"/>
      <c r="B5471" s="27"/>
      <c r="C5471" s="28" t="s">
        <v>917</v>
      </c>
      <c r="D5471" s="28"/>
      <c r="E5471" s="28"/>
      <c r="F5471" s="29">
        <v>49961.66</v>
      </c>
    </row>
    <row r="5472" spans="1:6" ht="33.75" customHeight="1" x14ac:dyDescent="0.2">
      <c r="A5472" s="21">
        <v>359</v>
      </c>
      <c r="B5472" s="22" t="s">
        <v>3401</v>
      </c>
      <c r="C5472" s="23" t="s">
        <v>3402</v>
      </c>
      <c r="D5472" s="44">
        <v>-1.3406400000000001E-2</v>
      </c>
      <c r="E5472" s="25">
        <v>1412.5</v>
      </c>
      <c r="F5472" s="25">
        <v>-458.83</v>
      </c>
    </row>
    <row r="5473" spans="1:6" ht="22.5" customHeight="1" x14ac:dyDescent="0.2">
      <c r="A5473" s="21">
        <v>360</v>
      </c>
      <c r="B5473" s="22" t="s">
        <v>2539</v>
      </c>
      <c r="C5473" s="23" t="s">
        <v>2540</v>
      </c>
      <c r="D5473" s="35">
        <v>-3.1919999999999997E-2</v>
      </c>
      <c r="E5473" s="25">
        <v>3960</v>
      </c>
      <c r="F5473" s="25">
        <v>-2716.4</v>
      </c>
    </row>
    <row r="5474" spans="1:6" ht="33.75" customHeight="1" x14ac:dyDescent="0.2">
      <c r="A5474" s="21">
        <v>361</v>
      </c>
      <c r="B5474" s="22" t="s">
        <v>3202</v>
      </c>
      <c r="C5474" s="23" t="s">
        <v>3203</v>
      </c>
      <c r="D5474" s="43">
        <v>-5.0007999999999997E-2</v>
      </c>
      <c r="E5474" s="25">
        <v>7590</v>
      </c>
      <c r="F5474" s="25">
        <v>-3567.87</v>
      </c>
    </row>
    <row r="5475" spans="1:6" ht="22.5" customHeight="1" x14ac:dyDescent="0.2">
      <c r="A5475" s="21">
        <v>362</v>
      </c>
      <c r="B5475" s="22" t="s">
        <v>3403</v>
      </c>
      <c r="C5475" s="23" t="s">
        <v>3404</v>
      </c>
      <c r="D5475" s="32">
        <v>122.4</v>
      </c>
      <c r="E5475" s="25">
        <v>60.61</v>
      </c>
      <c r="F5475" s="25">
        <v>61874.96</v>
      </c>
    </row>
    <row r="5476" spans="1:6" ht="22.5" customHeight="1" x14ac:dyDescent="0.2">
      <c r="A5476" s="21">
        <v>363</v>
      </c>
      <c r="B5476" s="22" t="s">
        <v>3405</v>
      </c>
      <c r="C5476" s="23" t="s">
        <v>3406</v>
      </c>
      <c r="D5476" s="32">
        <v>212.8</v>
      </c>
      <c r="E5476" s="25">
        <v>1.89</v>
      </c>
      <c r="F5476" s="25">
        <v>3348.37</v>
      </c>
    </row>
    <row r="5477" spans="1:6" ht="22.5" customHeight="1" x14ac:dyDescent="0.2">
      <c r="A5477" s="21">
        <v>364</v>
      </c>
      <c r="B5477" s="22" t="s">
        <v>3407</v>
      </c>
      <c r="C5477" s="23" t="s">
        <v>3408</v>
      </c>
      <c r="D5477" s="44">
        <v>2.4449999999999998E-4</v>
      </c>
      <c r="E5477" s="25">
        <v>6244</v>
      </c>
      <c r="F5477" s="25">
        <v>56.18</v>
      </c>
    </row>
    <row r="5478" spans="1:6" ht="11.25" customHeight="1" x14ac:dyDescent="0.2">
      <c r="A5478" s="435" t="s">
        <v>1007</v>
      </c>
      <c r="B5478" s="436"/>
      <c r="C5478" s="436"/>
      <c r="D5478" s="436"/>
      <c r="E5478" s="437"/>
      <c r="F5478" s="36">
        <v>3120509.73</v>
      </c>
    </row>
    <row r="5479" spans="1:6" x14ac:dyDescent="0.2">
      <c r="A5479" s="435" t="s">
        <v>1008</v>
      </c>
      <c r="B5479" s="436"/>
      <c r="C5479" s="436"/>
      <c r="D5479" s="436"/>
      <c r="E5479" s="437"/>
      <c r="F5479" s="36">
        <v>764781.26</v>
      </c>
    </row>
    <row r="5480" spans="1:6" x14ac:dyDescent="0.2">
      <c r="A5480" s="435" t="s">
        <v>1009</v>
      </c>
      <c r="B5480" s="436"/>
      <c r="C5480" s="436"/>
      <c r="D5480" s="436"/>
      <c r="E5480" s="437"/>
      <c r="F5480" s="36">
        <v>383491.8</v>
      </c>
    </row>
    <row r="5481" spans="1:6" ht="11.25" customHeight="1" x14ac:dyDescent="0.2">
      <c r="A5481" s="435" t="s">
        <v>3409</v>
      </c>
      <c r="B5481" s="436"/>
      <c r="C5481" s="436"/>
      <c r="D5481" s="436"/>
      <c r="E5481" s="437"/>
      <c r="F5481" s="36">
        <v>4268782.79</v>
      </c>
    </row>
    <row r="5482" spans="1:6" ht="13.2" x14ac:dyDescent="0.2">
      <c r="A5482" s="432" t="s">
        <v>3410</v>
      </c>
      <c r="B5482" s="433"/>
      <c r="C5482" s="433"/>
      <c r="D5482" s="433"/>
      <c r="E5482" s="433"/>
      <c r="F5482" s="434"/>
    </row>
    <row r="5483" spans="1:6" ht="22.5" customHeight="1" x14ac:dyDescent="0.2">
      <c r="A5483" s="21">
        <v>365</v>
      </c>
      <c r="B5483" s="22" t="s">
        <v>1962</v>
      </c>
      <c r="C5483" s="23" t="s">
        <v>3411</v>
      </c>
      <c r="D5483" s="31">
        <v>5</v>
      </c>
      <c r="E5483" s="25">
        <v>16.11</v>
      </c>
      <c r="F5483" s="25">
        <v>2866.2</v>
      </c>
    </row>
    <row r="5484" spans="1:6" x14ac:dyDescent="0.2">
      <c r="A5484" s="26"/>
      <c r="B5484" s="27"/>
      <c r="C5484" s="28" t="s">
        <v>3412</v>
      </c>
      <c r="D5484" s="28"/>
      <c r="E5484" s="28"/>
      <c r="F5484" s="29">
        <v>2573.34</v>
      </c>
    </row>
    <row r="5485" spans="1:6" x14ac:dyDescent="0.2">
      <c r="A5485" s="26"/>
      <c r="B5485" s="27"/>
      <c r="C5485" s="28" t="s">
        <v>3413</v>
      </c>
      <c r="D5485" s="28"/>
      <c r="E5485" s="28"/>
      <c r="F5485" s="29">
        <v>1352.99</v>
      </c>
    </row>
    <row r="5486" spans="1:6" x14ac:dyDescent="0.2">
      <c r="A5486" s="26"/>
      <c r="B5486" s="27"/>
      <c r="C5486" s="28" t="s">
        <v>917</v>
      </c>
      <c r="D5486" s="28"/>
      <c r="E5486" s="28"/>
      <c r="F5486" s="29">
        <v>6792.53</v>
      </c>
    </row>
    <row r="5487" spans="1:6" ht="112.5" customHeight="1" x14ac:dyDescent="0.2">
      <c r="A5487" s="21">
        <v>366</v>
      </c>
      <c r="B5487" s="22" t="s">
        <v>3414</v>
      </c>
      <c r="C5487" s="23" t="s">
        <v>3415</v>
      </c>
      <c r="D5487" s="31">
        <v>5</v>
      </c>
      <c r="E5487" s="25">
        <v>632.62</v>
      </c>
      <c r="F5487" s="25">
        <v>18820.41</v>
      </c>
    </row>
    <row r="5488" spans="1:6" ht="11.25" customHeight="1" x14ac:dyDescent="0.2">
      <c r="A5488" s="435" t="s">
        <v>1007</v>
      </c>
      <c r="B5488" s="436"/>
      <c r="C5488" s="436"/>
      <c r="D5488" s="436"/>
      <c r="E5488" s="437"/>
      <c r="F5488" s="36">
        <v>21686.61</v>
      </c>
    </row>
    <row r="5489" spans="1:6" x14ac:dyDescent="0.2">
      <c r="A5489" s="435" t="s">
        <v>1008</v>
      </c>
      <c r="B5489" s="436"/>
      <c r="C5489" s="436"/>
      <c r="D5489" s="436"/>
      <c r="E5489" s="437"/>
      <c r="F5489" s="36">
        <v>2573.34</v>
      </c>
    </row>
    <row r="5490" spans="1:6" x14ac:dyDescent="0.2">
      <c r="A5490" s="435" t="s">
        <v>1009</v>
      </c>
      <c r="B5490" s="436"/>
      <c r="C5490" s="436"/>
      <c r="D5490" s="436"/>
      <c r="E5490" s="437"/>
      <c r="F5490" s="36">
        <v>1352.99</v>
      </c>
    </row>
    <row r="5491" spans="1:6" x14ac:dyDescent="0.2">
      <c r="A5491" s="435" t="s">
        <v>3416</v>
      </c>
      <c r="B5491" s="436"/>
      <c r="C5491" s="436"/>
      <c r="D5491" s="436"/>
      <c r="E5491" s="437"/>
      <c r="F5491" s="36">
        <v>25612.94</v>
      </c>
    </row>
    <row r="5492" spans="1:6" ht="12.75" customHeight="1" x14ac:dyDescent="0.2">
      <c r="A5492" s="432" t="s">
        <v>3417</v>
      </c>
      <c r="B5492" s="433"/>
      <c r="C5492" s="433"/>
      <c r="D5492" s="433"/>
      <c r="E5492" s="433"/>
      <c r="F5492" s="434"/>
    </row>
    <row r="5493" spans="1:6" ht="33.75" customHeight="1" x14ac:dyDescent="0.2">
      <c r="A5493" s="21">
        <v>367</v>
      </c>
      <c r="B5493" s="22" t="s">
        <v>3418</v>
      </c>
      <c r="C5493" s="23" t="s">
        <v>3419</v>
      </c>
      <c r="D5493" s="24">
        <v>5.0000000000000001E-3</v>
      </c>
      <c r="E5493" s="25">
        <v>479.84</v>
      </c>
      <c r="F5493" s="25">
        <v>94.08</v>
      </c>
    </row>
    <row r="5494" spans="1:6" x14ac:dyDescent="0.2">
      <c r="A5494" s="26"/>
      <c r="B5494" s="27"/>
      <c r="C5494" s="28" t="s">
        <v>3420</v>
      </c>
      <c r="D5494" s="28"/>
      <c r="E5494" s="28"/>
      <c r="F5494" s="29">
        <v>110.34</v>
      </c>
    </row>
    <row r="5495" spans="1:6" x14ac:dyDescent="0.2">
      <c r="A5495" s="26"/>
      <c r="B5495" s="27"/>
      <c r="C5495" s="28" t="s">
        <v>3421</v>
      </c>
      <c r="D5495" s="28"/>
      <c r="E5495" s="28"/>
      <c r="F5495" s="29">
        <v>55.81</v>
      </c>
    </row>
    <row r="5496" spans="1:6" x14ac:dyDescent="0.2">
      <c r="A5496" s="26"/>
      <c r="B5496" s="27"/>
      <c r="C5496" s="28" t="s">
        <v>917</v>
      </c>
      <c r="D5496" s="28"/>
      <c r="E5496" s="28"/>
      <c r="F5496" s="29">
        <v>260.23</v>
      </c>
    </row>
    <row r="5497" spans="1:6" ht="45" customHeight="1" x14ac:dyDescent="0.2">
      <c r="A5497" s="21">
        <v>368</v>
      </c>
      <c r="B5497" s="22" t="s">
        <v>3422</v>
      </c>
      <c r="C5497" s="23" t="s">
        <v>3423</v>
      </c>
      <c r="D5497" s="32">
        <v>0.5</v>
      </c>
      <c r="E5497" s="25">
        <v>9.1999999999999993</v>
      </c>
      <c r="F5497" s="25">
        <v>48.44</v>
      </c>
    </row>
    <row r="5498" spans="1:6" ht="22.5" customHeight="1" x14ac:dyDescent="0.2">
      <c r="A5498" s="21">
        <v>369</v>
      </c>
      <c r="B5498" s="22" t="s">
        <v>3424</v>
      </c>
      <c r="C5498" s="23" t="s">
        <v>3425</v>
      </c>
      <c r="D5498" s="31">
        <v>2</v>
      </c>
      <c r="E5498" s="25">
        <v>40.229999999999997</v>
      </c>
      <c r="F5498" s="25">
        <v>580.91999999999996</v>
      </c>
    </row>
    <row r="5499" spans="1:6" ht="22.5" customHeight="1" x14ac:dyDescent="0.2">
      <c r="A5499" s="21">
        <v>370</v>
      </c>
      <c r="B5499" s="22" t="s">
        <v>3426</v>
      </c>
      <c r="C5499" s="23" t="s">
        <v>3427</v>
      </c>
      <c r="D5499" s="32">
        <v>0.1</v>
      </c>
      <c r="E5499" s="25">
        <v>11.99</v>
      </c>
      <c r="F5499" s="25">
        <v>12.23</v>
      </c>
    </row>
    <row r="5500" spans="1:6" ht="33.75" customHeight="1" x14ac:dyDescent="0.2">
      <c r="A5500" s="21">
        <v>371</v>
      </c>
      <c r="B5500" s="22" t="s">
        <v>3428</v>
      </c>
      <c r="C5500" s="23" t="s">
        <v>3429</v>
      </c>
      <c r="D5500" s="24">
        <v>5.0000000000000001E-3</v>
      </c>
      <c r="E5500" s="25">
        <v>480.3</v>
      </c>
      <c r="F5500" s="25">
        <v>94.12</v>
      </c>
    </row>
    <row r="5501" spans="1:6" x14ac:dyDescent="0.2">
      <c r="A5501" s="26"/>
      <c r="B5501" s="27"/>
      <c r="C5501" s="28" t="s">
        <v>3420</v>
      </c>
      <c r="D5501" s="28"/>
      <c r="E5501" s="28"/>
      <c r="F5501" s="29">
        <v>110.34</v>
      </c>
    </row>
    <row r="5502" spans="1:6" x14ac:dyDescent="0.2">
      <c r="A5502" s="26"/>
      <c r="B5502" s="27"/>
      <c r="C5502" s="28" t="s">
        <v>3421</v>
      </c>
      <c r="D5502" s="28"/>
      <c r="E5502" s="28"/>
      <c r="F5502" s="29">
        <v>55.81</v>
      </c>
    </row>
    <row r="5503" spans="1:6" x14ac:dyDescent="0.2">
      <c r="A5503" s="26"/>
      <c r="B5503" s="27"/>
      <c r="C5503" s="28" t="s">
        <v>917</v>
      </c>
      <c r="D5503" s="28"/>
      <c r="E5503" s="28"/>
      <c r="F5503" s="29">
        <v>260.27</v>
      </c>
    </row>
    <row r="5504" spans="1:6" ht="33.75" customHeight="1" x14ac:dyDescent="0.2">
      <c r="A5504" s="21">
        <v>372</v>
      </c>
      <c r="B5504" s="22" t="s">
        <v>3430</v>
      </c>
      <c r="C5504" s="23" t="s">
        <v>3431</v>
      </c>
      <c r="D5504" s="32">
        <v>0.5</v>
      </c>
      <c r="E5504" s="25">
        <v>11.5</v>
      </c>
      <c r="F5504" s="25">
        <v>40.770000000000003</v>
      </c>
    </row>
    <row r="5505" spans="1:6" ht="22.5" customHeight="1" x14ac:dyDescent="0.2">
      <c r="A5505" s="21">
        <v>373</v>
      </c>
      <c r="B5505" s="22" t="s">
        <v>3426</v>
      </c>
      <c r="C5505" s="23" t="s">
        <v>3427</v>
      </c>
      <c r="D5505" s="32">
        <v>0.1</v>
      </c>
      <c r="E5505" s="25">
        <v>11.99</v>
      </c>
      <c r="F5505" s="25">
        <v>12.23</v>
      </c>
    </row>
    <row r="5506" spans="1:6" ht="33.75" customHeight="1" x14ac:dyDescent="0.2">
      <c r="A5506" s="21">
        <v>374</v>
      </c>
      <c r="B5506" s="22" t="s">
        <v>3432</v>
      </c>
      <c r="C5506" s="23" t="s">
        <v>3433</v>
      </c>
      <c r="D5506" s="32">
        <v>0.2</v>
      </c>
      <c r="E5506" s="25">
        <v>1293.8699999999999</v>
      </c>
      <c r="F5506" s="25">
        <v>9562.84</v>
      </c>
    </row>
    <row r="5507" spans="1:6" x14ac:dyDescent="0.2">
      <c r="A5507" s="26"/>
      <c r="B5507" s="27"/>
      <c r="C5507" s="28" t="s">
        <v>3434</v>
      </c>
      <c r="D5507" s="28"/>
      <c r="E5507" s="28"/>
      <c r="F5507" s="29">
        <v>11032.15</v>
      </c>
    </row>
    <row r="5508" spans="1:6" x14ac:dyDescent="0.2">
      <c r="A5508" s="26"/>
      <c r="B5508" s="27"/>
      <c r="C5508" s="28" t="s">
        <v>3435</v>
      </c>
      <c r="D5508" s="28"/>
      <c r="E5508" s="28"/>
      <c r="F5508" s="29">
        <v>5579.9</v>
      </c>
    </row>
    <row r="5509" spans="1:6" x14ac:dyDescent="0.2">
      <c r="A5509" s="26"/>
      <c r="B5509" s="27"/>
      <c r="C5509" s="28" t="s">
        <v>917</v>
      </c>
      <c r="D5509" s="28"/>
      <c r="E5509" s="28"/>
      <c r="F5509" s="29">
        <v>26174.89</v>
      </c>
    </row>
    <row r="5510" spans="1:6" ht="45" customHeight="1" x14ac:dyDescent="0.2">
      <c r="A5510" s="21">
        <v>375</v>
      </c>
      <c r="B5510" s="22" t="s">
        <v>3436</v>
      </c>
      <c r="C5510" s="23" t="s">
        <v>3437</v>
      </c>
      <c r="D5510" s="31">
        <v>20</v>
      </c>
      <c r="E5510" s="25">
        <v>61.76</v>
      </c>
      <c r="F5510" s="25">
        <v>18021.57</v>
      </c>
    </row>
    <row r="5511" spans="1:6" ht="22.5" customHeight="1" x14ac:dyDescent="0.2">
      <c r="A5511" s="21">
        <v>376</v>
      </c>
      <c r="B5511" s="22" t="s">
        <v>3426</v>
      </c>
      <c r="C5511" s="23" t="s">
        <v>3427</v>
      </c>
      <c r="D5511" s="32">
        <v>79.8</v>
      </c>
      <c r="E5511" s="25">
        <v>11.99</v>
      </c>
      <c r="F5511" s="25">
        <v>9759.3799999999992</v>
      </c>
    </row>
    <row r="5512" spans="1:6" ht="33.75" customHeight="1" x14ac:dyDescent="0.2">
      <c r="A5512" s="21">
        <v>377</v>
      </c>
      <c r="B5512" s="22" t="s">
        <v>3438</v>
      </c>
      <c r="C5512" s="23" t="s">
        <v>3439</v>
      </c>
      <c r="D5512" s="30">
        <v>0.01</v>
      </c>
      <c r="E5512" s="25">
        <v>151.54</v>
      </c>
      <c r="F5512" s="25">
        <v>40.08</v>
      </c>
    </row>
    <row r="5513" spans="1:6" x14ac:dyDescent="0.2">
      <c r="A5513" s="26"/>
      <c r="B5513" s="27"/>
      <c r="C5513" s="28" t="s">
        <v>3440</v>
      </c>
      <c r="D5513" s="28"/>
      <c r="E5513" s="28"/>
      <c r="F5513" s="29">
        <v>44.03</v>
      </c>
    </row>
    <row r="5514" spans="1:6" x14ac:dyDescent="0.2">
      <c r="A5514" s="26"/>
      <c r="B5514" s="27"/>
      <c r="C5514" s="28" t="s">
        <v>3441</v>
      </c>
      <c r="D5514" s="28"/>
      <c r="E5514" s="28"/>
      <c r="F5514" s="29">
        <v>22.27</v>
      </c>
    </row>
    <row r="5515" spans="1:6" x14ac:dyDescent="0.2">
      <c r="A5515" s="26"/>
      <c r="B5515" s="27"/>
      <c r="C5515" s="28" t="s">
        <v>917</v>
      </c>
      <c r="D5515" s="28"/>
      <c r="E5515" s="28"/>
      <c r="F5515" s="29">
        <v>106.38</v>
      </c>
    </row>
    <row r="5516" spans="1:6" ht="33.75" customHeight="1" x14ac:dyDescent="0.2">
      <c r="A5516" s="21">
        <v>378</v>
      </c>
      <c r="B5516" s="22" t="s">
        <v>3442</v>
      </c>
      <c r="C5516" s="23" t="s">
        <v>3443</v>
      </c>
      <c r="D5516" s="32">
        <v>0.2</v>
      </c>
      <c r="E5516" s="25">
        <v>158.37</v>
      </c>
      <c r="F5516" s="25">
        <v>825.9</v>
      </c>
    </row>
    <row r="5517" spans="1:6" x14ac:dyDescent="0.2">
      <c r="A5517" s="26"/>
      <c r="B5517" s="27"/>
      <c r="C5517" s="28" t="s">
        <v>3444</v>
      </c>
      <c r="D5517" s="28"/>
      <c r="E5517" s="28"/>
      <c r="F5517" s="29">
        <v>880.53</v>
      </c>
    </row>
    <row r="5518" spans="1:6" x14ac:dyDescent="0.2">
      <c r="A5518" s="26"/>
      <c r="B5518" s="27"/>
      <c r="C5518" s="28" t="s">
        <v>3445</v>
      </c>
      <c r="D5518" s="28"/>
      <c r="E5518" s="28"/>
      <c r="F5518" s="29">
        <v>445.36</v>
      </c>
    </row>
    <row r="5519" spans="1:6" x14ac:dyDescent="0.2">
      <c r="A5519" s="26"/>
      <c r="B5519" s="27"/>
      <c r="C5519" s="28" t="s">
        <v>917</v>
      </c>
      <c r="D5519" s="28"/>
      <c r="E5519" s="28"/>
      <c r="F5519" s="29">
        <v>2151.79</v>
      </c>
    </row>
    <row r="5520" spans="1:6" ht="45" customHeight="1" x14ac:dyDescent="0.2">
      <c r="A5520" s="21">
        <v>379</v>
      </c>
      <c r="B5520" s="22" t="s">
        <v>3446</v>
      </c>
      <c r="C5520" s="23" t="s">
        <v>3447</v>
      </c>
      <c r="D5520" s="31">
        <v>2</v>
      </c>
      <c r="E5520" s="25">
        <v>49.28</v>
      </c>
      <c r="F5520" s="25">
        <v>2094.33</v>
      </c>
    </row>
    <row r="5521" spans="1:6" x14ac:dyDescent="0.2">
      <c r="A5521" s="26"/>
      <c r="B5521" s="27"/>
      <c r="C5521" s="28" t="s">
        <v>3448</v>
      </c>
      <c r="D5521" s="28"/>
      <c r="E5521" s="28"/>
      <c r="F5521" s="29">
        <v>2050.35</v>
      </c>
    </row>
    <row r="5522" spans="1:6" x14ac:dyDescent="0.2">
      <c r="A5522" s="26"/>
      <c r="B5522" s="27"/>
      <c r="C5522" s="28" t="s">
        <v>3449</v>
      </c>
      <c r="D5522" s="28"/>
      <c r="E5522" s="28"/>
      <c r="F5522" s="29">
        <v>1037.03</v>
      </c>
    </row>
    <row r="5523" spans="1:6" x14ac:dyDescent="0.2">
      <c r="A5523" s="26"/>
      <c r="B5523" s="27"/>
      <c r="C5523" s="28" t="s">
        <v>917</v>
      </c>
      <c r="D5523" s="28"/>
      <c r="E5523" s="28"/>
      <c r="F5523" s="29">
        <v>5181.71</v>
      </c>
    </row>
    <row r="5524" spans="1:6" ht="45" customHeight="1" x14ac:dyDescent="0.2">
      <c r="A5524" s="21">
        <v>380</v>
      </c>
      <c r="B5524" s="22" t="s">
        <v>3450</v>
      </c>
      <c r="C5524" s="23" t="s">
        <v>3451</v>
      </c>
      <c r="D5524" s="31">
        <v>2</v>
      </c>
      <c r="E5524" s="25">
        <v>361.16</v>
      </c>
      <c r="F5524" s="25">
        <v>6269.74</v>
      </c>
    </row>
    <row r="5525" spans="1:6" ht="33.75" customHeight="1" x14ac:dyDescent="0.2">
      <c r="A5525" s="21">
        <v>381</v>
      </c>
      <c r="B5525" s="22" t="s">
        <v>3452</v>
      </c>
      <c r="C5525" s="23" t="s">
        <v>3453</v>
      </c>
      <c r="D5525" s="31">
        <v>2</v>
      </c>
      <c r="E5525" s="25">
        <v>23.4</v>
      </c>
      <c r="F5525" s="25">
        <v>510.12</v>
      </c>
    </row>
    <row r="5526" spans="1:6" ht="22.5" customHeight="1" x14ac:dyDescent="0.2">
      <c r="A5526" s="21">
        <v>382</v>
      </c>
      <c r="B5526" s="22" t="s">
        <v>3454</v>
      </c>
      <c r="C5526" s="23" t="s">
        <v>3455</v>
      </c>
      <c r="D5526" s="31">
        <v>2</v>
      </c>
      <c r="E5526" s="25">
        <v>39.119999999999997</v>
      </c>
      <c r="F5526" s="25">
        <v>2244.9699999999998</v>
      </c>
    </row>
    <row r="5527" spans="1:6" x14ac:dyDescent="0.2">
      <c r="A5527" s="26"/>
      <c r="B5527" s="27"/>
      <c r="C5527" s="28" t="s">
        <v>3456</v>
      </c>
      <c r="D5527" s="28"/>
      <c r="E5527" s="28"/>
      <c r="F5527" s="29">
        <v>2442.06</v>
      </c>
    </row>
    <row r="5528" spans="1:6" x14ac:dyDescent="0.2">
      <c r="A5528" s="26"/>
      <c r="B5528" s="27"/>
      <c r="C5528" s="28" t="s">
        <v>3457</v>
      </c>
      <c r="D5528" s="28"/>
      <c r="E5528" s="28"/>
      <c r="F5528" s="29">
        <v>1235.1600000000001</v>
      </c>
    </row>
    <row r="5529" spans="1:6" x14ac:dyDescent="0.2">
      <c r="A5529" s="26"/>
      <c r="B5529" s="27"/>
      <c r="C5529" s="28" t="s">
        <v>917</v>
      </c>
      <c r="D5529" s="28"/>
      <c r="E5529" s="28"/>
      <c r="F5529" s="29">
        <v>5922.19</v>
      </c>
    </row>
    <row r="5530" spans="1:6" ht="33.75" customHeight="1" x14ac:dyDescent="0.2">
      <c r="A5530" s="21">
        <v>383</v>
      </c>
      <c r="B5530" s="22" t="s">
        <v>3458</v>
      </c>
      <c r="C5530" s="23" t="s">
        <v>3459</v>
      </c>
      <c r="D5530" s="31">
        <v>2</v>
      </c>
      <c r="E5530" s="25">
        <v>60.7</v>
      </c>
      <c r="F5530" s="25">
        <v>1147.23</v>
      </c>
    </row>
    <row r="5531" spans="1:6" ht="45" customHeight="1" x14ac:dyDescent="0.2">
      <c r="A5531" s="21">
        <v>384</v>
      </c>
      <c r="B5531" s="22" t="s">
        <v>2946</v>
      </c>
      <c r="C5531" s="23" t="s">
        <v>2991</v>
      </c>
      <c r="D5531" s="31">
        <v>2</v>
      </c>
      <c r="E5531" s="25">
        <v>145.80000000000001</v>
      </c>
      <c r="F5531" s="25">
        <v>6087.2</v>
      </c>
    </row>
    <row r="5532" spans="1:6" x14ac:dyDescent="0.2">
      <c r="A5532" s="26"/>
      <c r="B5532" s="27"/>
      <c r="C5532" s="28" t="s">
        <v>2948</v>
      </c>
      <c r="D5532" s="28"/>
      <c r="E5532" s="28"/>
      <c r="F5532" s="29">
        <v>3022.54</v>
      </c>
    </row>
    <row r="5533" spans="1:6" x14ac:dyDescent="0.2">
      <c r="A5533" s="26"/>
      <c r="B5533" s="27"/>
      <c r="C5533" s="28" t="s">
        <v>2949</v>
      </c>
      <c r="D5533" s="28"/>
      <c r="E5533" s="28"/>
      <c r="F5533" s="29">
        <v>1456.74</v>
      </c>
    </row>
    <row r="5534" spans="1:6" x14ac:dyDescent="0.2">
      <c r="A5534" s="26"/>
      <c r="B5534" s="27"/>
      <c r="C5534" s="28" t="s">
        <v>917</v>
      </c>
      <c r="D5534" s="28"/>
      <c r="E5534" s="28"/>
      <c r="F5534" s="29">
        <v>10566.48</v>
      </c>
    </row>
    <row r="5535" spans="1:6" ht="33.75" customHeight="1" x14ac:dyDescent="0.2">
      <c r="A5535" s="21">
        <v>385</v>
      </c>
      <c r="B5535" s="22" t="s">
        <v>3460</v>
      </c>
      <c r="C5535" s="23" t="s">
        <v>3461</v>
      </c>
      <c r="D5535" s="32">
        <v>2.2000000000000002</v>
      </c>
      <c r="E5535" s="25">
        <v>997.8</v>
      </c>
      <c r="F5535" s="25">
        <v>13214.86</v>
      </c>
    </row>
    <row r="5536" spans="1:6" ht="22.5" customHeight="1" x14ac:dyDescent="0.2">
      <c r="A5536" s="21">
        <v>386</v>
      </c>
      <c r="B5536" s="22" t="s">
        <v>3462</v>
      </c>
      <c r="C5536" s="23" t="s">
        <v>3463</v>
      </c>
      <c r="D5536" s="33">
        <v>5.6500000000000002E-2</v>
      </c>
      <c r="E5536" s="25">
        <v>169.45</v>
      </c>
      <c r="F5536" s="25">
        <v>205.49</v>
      </c>
    </row>
    <row r="5537" spans="1:6" x14ac:dyDescent="0.2">
      <c r="A5537" s="26"/>
      <c r="B5537" s="27"/>
      <c r="C5537" s="28" t="s">
        <v>3464</v>
      </c>
      <c r="D5537" s="28"/>
      <c r="E5537" s="28"/>
      <c r="F5537" s="29">
        <v>143.37</v>
      </c>
    </row>
    <row r="5538" spans="1:6" x14ac:dyDescent="0.2">
      <c r="A5538" s="26"/>
      <c r="B5538" s="27"/>
      <c r="C5538" s="28" t="s">
        <v>3465</v>
      </c>
      <c r="D5538" s="28"/>
      <c r="E5538" s="28"/>
      <c r="F5538" s="29">
        <v>66.12</v>
      </c>
    </row>
    <row r="5539" spans="1:6" x14ac:dyDescent="0.2">
      <c r="A5539" s="26"/>
      <c r="B5539" s="27"/>
      <c r="C5539" s="28" t="s">
        <v>917</v>
      </c>
      <c r="D5539" s="28"/>
      <c r="E5539" s="28"/>
      <c r="F5539" s="29">
        <v>414.98</v>
      </c>
    </row>
    <row r="5540" spans="1:6" ht="11.4" x14ac:dyDescent="0.2">
      <c r="A5540" s="443" t="s">
        <v>3466</v>
      </c>
      <c r="B5540" s="444"/>
      <c r="C5540" s="444"/>
      <c r="D5540" s="444"/>
      <c r="E5540" s="444"/>
      <c r="F5540" s="445"/>
    </row>
    <row r="5541" spans="1:6" ht="33.75" customHeight="1" x14ac:dyDescent="0.2">
      <c r="A5541" s="21">
        <v>387</v>
      </c>
      <c r="B5541" s="22" t="s">
        <v>3467</v>
      </c>
      <c r="C5541" s="23" t="s">
        <v>3468</v>
      </c>
      <c r="D5541" s="31">
        <v>12</v>
      </c>
      <c r="E5541" s="25">
        <v>215.55</v>
      </c>
      <c r="F5541" s="25">
        <v>72288.36</v>
      </c>
    </row>
    <row r="5542" spans="1:6" x14ac:dyDescent="0.2">
      <c r="A5542" s="26"/>
      <c r="B5542" s="27"/>
      <c r="C5542" s="28" t="s">
        <v>3469</v>
      </c>
      <c r="D5542" s="28"/>
      <c r="E5542" s="28"/>
      <c r="F5542" s="29">
        <v>73689.100000000006</v>
      </c>
    </row>
    <row r="5543" spans="1:6" x14ac:dyDescent="0.2">
      <c r="A5543" s="26"/>
      <c r="B5543" s="27"/>
      <c r="C5543" s="28" t="s">
        <v>3470</v>
      </c>
      <c r="D5543" s="28"/>
      <c r="E5543" s="28"/>
      <c r="F5543" s="29">
        <v>37270.85</v>
      </c>
    </row>
    <row r="5544" spans="1:6" x14ac:dyDescent="0.2">
      <c r="A5544" s="26"/>
      <c r="B5544" s="27"/>
      <c r="C5544" s="28" t="s">
        <v>917</v>
      </c>
      <c r="D5544" s="28"/>
      <c r="E5544" s="28"/>
      <c r="F5544" s="29">
        <v>183248.31</v>
      </c>
    </row>
    <row r="5545" spans="1:6" ht="45" customHeight="1" x14ac:dyDescent="0.2">
      <c r="A5545" s="21">
        <v>388</v>
      </c>
      <c r="B5545" s="22" t="s">
        <v>3471</v>
      </c>
      <c r="C5545" s="23" t="s">
        <v>3472</v>
      </c>
      <c r="D5545" s="31">
        <v>12</v>
      </c>
      <c r="E5545" s="25">
        <v>24945.83</v>
      </c>
      <c r="F5545" s="25">
        <v>1781132.26</v>
      </c>
    </row>
    <row r="5546" spans="1:6" ht="33.75" customHeight="1" x14ac:dyDescent="0.2">
      <c r="A5546" s="21">
        <v>389</v>
      </c>
      <c r="B5546" s="22" t="s">
        <v>2765</v>
      </c>
      <c r="C5546" s="23" t="s">
        <v>3473</v>
      </c>
      <c r="D5546" s="31">
        <v>12</v>
      </c>
      <c r="E5546" s="25">
        <v>7.28</v>
      </c>
      <c r="F5546" s="25">
        <v>3472.68</v>
      </c>
    </row>
    <row r="5547" spans="1:6" x14ac:dyDescent="0.2">
      <c r="A5547" s="26"/>
      <c r="B5547" s="27"/>
      <c r="C5547" s="28" t="s">
        <v>3474</v>
      </c>
      <c r="D5547" s="28"/>
      <c r="E5547" s="28"/>
      <c r="F5547" s="29">
        <v>3023.35</v>
      </c>
    </row>
    <row r="5548" spans="1:6" x14ac:dyDescent="0.2">
      <c r="A5548" s="26"/>
      <c r="B5548" s="27"/>
      <c r="C5548" s="28" t="s">
        <v>3475</v>
      </c>
      <c r="D5548" s="28"/>
      <c r="E5548" s="28"/>
      <c r="F5548" s="29">
        <v>1545.27</v>
      </c>
    </row>
    <row r="5549" spans="1:6" x14ac:dyDescent="0.2">
      <c r="A5549" s="26"/>
      <c r="B5549" s="27"/>
      <c r="C5549" s="28" t="s">
        <v>917</v>
      </c>
      <c r="D5549" s="28"/>
      <c r="E5549" s="28"/>
      <c r="F5549" s="29">
        <v>8041.3</v>
      </c>
    </row>
    <row r="5550" spans="1:6" ht="22.5" customHeight="1" x14ac:dyDescent="0.2">
      <c r="A5550" s="21">
        <v>390</v>
      </c>
      <c r="B5550" s="22" t="s">
        <v>3476</v>
      </c>
      <c r="C5550" s="23" t="s">
        <v>3477</v>
      </c>
      <c r="D5550" s="31">
        <v>12</v>
      </c>
      <c r="E5550" s="25">
        <v>2437.29</v>
      </c>
      <c r="F5550" s="25">
        <v>174022.35</v>
      </c>
    </row>
    <row r="5551" spans="1:6" ht="11.4" x14ac:dyDescent="0.2">
      <c r="A5551" s="443" t="s">
        <v>3478</v>
      </c>
      <c r="B5551" s="444"/>
      <c r="C5551" s="444"/>
      <c r="D5551" s="444"/>
      <c r="E5551" s="444"/>
      <c r="F5551" s="445"/>
    </row>
    <row r="5552" spans="1:6" ht="33.75" customHeight="1" x14ac:dyDescent="0.2">
      <c r="A5552" s="21">
        <v>391</v>
      </c>
      <c r="B5552" s="22" t="s">
        <v>3479</v>
      </c>
      <c r="C5552" s="23" t="s">
        <v>3480</v>
      </c>
      <c r="D5552" s="24">
        <v>1.131</v>
      </c>
      <c r="E5552" s="25">
        <v>950.65</v>
      </c>
      <c r="F5552" s="25">
        <v>18426.740000000002</v>
      </c>
    </row>
    <row r="5553" spans="1:6" x14ac:dyDescent="0.2">
      <c r="A5553" s="26"/>
      <c r="B5553" s="27"/>
      <c r="C5553" s="28" t="s">
        <v>3481</v>
      </c>
      <c r="D5553" s="28"/>
      <c r="E5553" s="28"/>
      <c r="F5553" s="29">
        <v>3977.05</v>
      </c>
    </row>
    <row r="5554" spans="1:6" x14ac:dyDescent="0.2">
      <c r="A5554" s="26"/>
      <c r="B5554" s="27"/>
      <c r="C5554" s="28" t="s">
        <v>3482</v>
      </c>
      <c r="D5554" s="28"/>
      <c r="E5554" s="28"/>
      <c r="F5554" s="29">
        <v>2011.53</v>
      </c>
    </row>
    <row r="5555" spans="1:6" x14ac:dyDescent="0.2">
      <c r="A5555" s="26"/>
      <c r="B5555" s="27"/>
      <c r="C5555" s="28" t="s">
        <v>917</v>
      </c>
      <c r="D5555" s="28"/>
      <c r="E5555" s="28"/>
      <c r="F5555" s="29">
        <v>24415.32</v>
      </c>
    </row>
    <row r="5556" spans="1:6" ht="22.5" customHeight="1" x14ac:dyDescent="0.2">
      <c r="A5556" s="21">
        <v>392</v>
      </c>
      <c r="B5556" s="22" t="s">
        <v>3483</v>
      </c>
      <c r="C5556" s="23" t="s">
        <v>3484</v>
      </c>
      <c r="D5556" s="32">
        <v>-113.1</v>
      </c>
      <c r="E5556" s="25">
        <v>8.52</v>
      </c>
      <c r="F5556" s="25">
        <v>-14743.26</v>
      </c>
    </row>
    <row r="5557" spans="1:6" ht="22.5" customHeight="1" x14ac:dyDescent="0.2">
      <c r="A5557" s="21">
        <v>393</v>
      </c>
      <c r="B5557" s="22" t="s">
        <v>3485</v>
      </c>
      <c r="C5557" s="23" t="s">
        <v>3486</v>
      </c>
      <c r="D5557" s="32">
        <v>113.1</v>
      </c>
      <c r="E5557" s="25">
        <v>5.43</v>
      </c>
      <c r="F5557" s="25">
        <v>6534.38</v>
      </c>
    </row>
    <row r="5558" spans="1:6" ht="11.25" customHeight="1" x14ac:dyDescent="0.2">
      <c r="A5558" s="435" t="s">
        <v>1007</v>
      </c>
      <c r="B5558" s="436"/>
      <c r="C5558" s="436"/>
      <c r="D5558" s="436"/>
      <c r="E5558" s="437"/>
      <c r="F5558" s="36">
        <v>2112000.0099999998</v>
      </c>
    </row>
    <row r="5559" spans="1:6" x14ac:dyDescent="0.2">
      <c r="A5559" s="435" t="s">
        <v>1008</v>
      </c>
      <c r="B5559" s="436"/>
      <c r="C5559" s="436"/>
      <c r="D5559" s="436"/>
      <c r="E5559" s="437"/>
      <c r="F5559" s="36">
        <v>100525.2</v>
      </c>
    </row>
    <row r="5560" spans="1:6" x14ac:dyDescent="0.2">
      <c r="A5560" s="435" t="s">
        <v>1009</v>
      </c>
      <c r="B5560" s="436"/>
      <c r="C5560" s="436"/>
      <c r="D5560" s="436"/>
      <c r="E5560" s="437"/>
      <c r="F5560" s="36">
        <v>50781.85</v>
      </c>
    </row>
    <row r="5561" spans="1:6" ht="11.25" customHeight="1" x14ac:dyDescent="0.2">
      <c r="A5561" s="435" t="s">
        <v>3487</v>
      </c>
      <c r="B5561" s="436"/>
      <c r="C5561" s="436"/>
      <c r="D5561" s="436"/>
      <c r="E5561" s="437"/>
      <c r="F5561" s="36">
        <v>2263307.06</v>
      </c>
    </row>
    <row r="5562" spans="1:6" ht="12.75" customHeight="1" x14ac:dyDescent="0.2">
      <c r="A5562" s="432" t="s">
        <v>3488</v>
      </c>
      <c r="B5562" s="433"/>
      <c r="C5562" s="433"/>
      <c r="D5562" s="433"/>
      <c r="E5562" s="433"/>
      <c r="F5562" s="434"/>
    </row>
    <row r="5563" spans="1:6" ht="33.75" customHeight="1" x14ac:dyDescent="0.2">
      <c r="A5563" s="21">
        <v>394</v>
      </c>
      <c r="B5563" s="22" t="s">
        <v>3418</v>
      </c>
      <c r="C5563" s="23" t="s">
        <v>3419</v>
      </c>
      <c r="D5563" s="30">
        <v>0.05</v>
      </c>
      <c r="E5563" s="25">
        <v>479.84</v>
      </c>
      <c r="F5563" s="25">
        <v>940.8</v>
      </c>
    </row>
    <row r="5564" spans="1:6" x14ac:dyDescent="0.2">
      <c r="A5564" s="26"/>
      <c r="B5564" s="27"/>
      <c r="C5564" s="28" t="s">
        <v>3489</v>
      </c>
      <c r="D5564" s="28"/>
      <c r="E5564" s="28"/>
      <c r="F5564" s="29">
        <v>1103.42</v>
      </c>
    </row>
    <row r="5565" spans="1:6" x14ac:dyDescent="0.2">
      <c r="A5565" s="26"/>
      <c r="B5565" s="27"/>
      <c r="C5565" s="28" t="s">
        <v>3490</v>
      </c>
      <c r="D5565" s="28"/>
      <c r="E5565" s="28"/>
      <c r="F5565" s="29">
        <v>558.1</v>
      </c>
    </row>
    <row r="5566" spans="1:6" x14ac:dyDescent="0.2">
      <c r="A5566" s="26"/>
      <c r="B5566" s="27"/>
      <c r="C5566" s="28" t="s">
        <v>917</v>
      </c>
      <c r="D5566" s="28"/>
      <c r="E5566" s="28"/>
      <c r="F5566" s="29">
        <v>2602.3200000000002</v>
      </c>
    </row>
    <row r="5567" spans="1:6" ht="45" customHeight="1" x14ac:dyDescent="0.2">
      <c r="A5567" s="21">
        <v>395</v>
      </c>
      <c r="B5567" s="22" t="s">
        <v>3422</v>
      </c>
      <c r="C5567" s="23" t="s">
        <v>3423</v>
      </c>
      <c r="D5567" s="31">
        <v>5</v>
      </c>
      <c r="E5567" s="25">
        <v>9.1999999999999993</v>
      </c>
      <c r="F5567" s="25">
        <v>484.38</v>
      </c>
    </row>
    <row r="5568" spans="1:6" ht="33.75" customHeight="1" x14ac:dyDescent="0.2">
      <c r="A5568" s="21">
        <v>396</v>
      </c>
      <c r="B5568" s="22" t="s">
        <v>3491</v>
      </c>
      <c r="C5568" s="23" t="s">
        <v>3492</v>
      </c>
      <c r="D5568" s="31">
        <v>12</v>
      </c>
      <c r="E5568" s="25">
        <v>28.58</v>
      </c>
      <c r="F5568" s="25">
        <v>2150.36</v>
      </c>
    </row>
    <row r="5569" spans="1:6" ht="22.5" customHeight="1" x14ac:dyDescent="0.2">
      <c r="A5569" s="21">
        <v>397</v>
      </c>
      <c r="B5569" s="22" t="s">
        <v>3426</v>
      </c>
      <c r="C5569" s="23" t="s">
        <v>3427</v>
      </c>
      <c r="D5569" s="31">
        <v>1</v>
      </c>
      <c r="E5569" s="25">
        <v>11.99</v>
      </c>
      <c r="F5569" s="25">
        <v>122.3</v>
      </c>
    </row>
    <row r="5570" spans="1:6" ht="33.75" customHeight="1" x14ac:dyDescent="0.2">
      <c r="A5570" s="21">
        <v>398</v>
      </c>
      <c r="B5570" s="22" t="s">
        <v>3493</v>
      </c>
      <c r="C5570" s="23" t="s">
        <v>3494</v>
      </c>
      <c r="D5570" s="30">
        <v>0.52</v>
      </c>
      <c r="E5570" s="25">
        <v>482</v>
      </c>
      <c r="F5570" s="25">
        <v>9804.5300000000007</v>
      </c>
    </row>
    <row r="5571" spans="1:6" x14ac:dyDescent="0.2">
      <c r="A5571" s="26"/>
      <c r="B5571" s="27"/>
      <c r="C5571" s="28" t="s">
        <v>3495</v>
      </c>
      <c r="D5571" s="28"/>
      <c r="E5571" s="28"/>
      <c r="F5571" s="29">
        <v>11475.59</v>
      </c>
    </row>
    <row r="5572" spans="1:6" x14ac:dyDescent="0.2">
      <c r="A5572" s="26"/>
      <c r="B5572" s="27"/>
      <c r="C5572" s="28" t="s">
        <v>3496</v>
      </c>
      <c r="D5572" s="28"/>
      <c r="E5572" s="28"/>
      <c r="F5572" s="29">
        <v>5804.18</v>
      </c>
    </row>
    <row r="5573" spans="1:6" x14ac:dyDescent="0.2">
      <c r="A5573" s="26"/>
      <c r="B5573" s="27"/>
      <c r="C5573" s="28" t="s">
        <v>917</v>
      </c>
      <c r="D5573" s="28"/>
      <c r="E5573" s="28"/>
      <c r="F5573" s="29">
        <v>27084.3</v>
      </c>
    </row>
    <row r="5574" spans="1:6" ht="45" customHeight="1" x14ac:dyDescent="0.2">
      <c r="A5574" s="21">
        <v>399</v>
      </c>
      <c r="B5574" s="22" t="s">
        <v>3497</v>
      </c>
      <c r="C5574" s="23" t="s">
        <v>3498</v>
      </c>
      <c r="D5574" s="31">
        <v>52</v>
      </c>
      <c r="E5574" s="25">
        <v>26.5</v>
      </c>
      <c r="F5574" s="25">
        <v>11203.14</v>
      </c>
    </row>
    <row r="5575" spans="1:6" ht="22.5" customHeight="1" x14ac:dyDescent="0.2">
      <c r="A5575" s="21">
        <v>400</v>
      </c>
      <c r="B5575" s="22" t="s">
        <v>3426</v>
      </c>
      <c r="C5575" s="23" t="s">
        <v>3427</v>
      </c>
      <c r="D5575" s="31">
        <v>9</v>
      </c>
      <c r="E5575" s="25">
        <v>11.99</v>
      </c>
      <c r="F5575" s="25">
        <v>1100.68</v>
      </c>
    </row>
    <row r="5576" spans="1:6" ht="33.75" customHeight="1" x14ac:dyDescent="0.2">
      <c r="A5576" s="21">
        <v>401</v>
      </c>
      <c r="B5576" s="22" t="s">
        <v>3499</v>
      </c>
      <c r="C5576" s="23" t="s">
        <v>3500</v>
      </c>
      <c r="D5576" s="32">
        <v>0.4</v>
      </c>
      <c r="E5576" s="25">
        <v>920.19</v>
      </c>
      <c r="F5576" s="25">
        <v>14286.02</v>
      </c>
    </row>
    <row r="5577" spans="1:6" x14ac:dyDescent="0.2">
      <c r="A5577" s="26"/>
      <c r="B5577" s="27"/>
      <c r="C5577" s="28" t="s">
        <v>3501</v>
      </c>
      <c r="D5577" s="28"/>
      <c r="E5577" s="28"/>
      <c r="F5577" s="29">
        <v>16713.580000000002</v>
      </c>
    </row>
    <row r="5578" spans="1:6" x14ac:dyDescent="0.2">
      <c r="A5578" s="26"/>
      <c r="B5578" s="27"/>
      <c r="C5578" s="28" t="s">
        <v>3502</v>
      </c>
      <c r="D5578" s="28"/>
      <c r="E5578" s="28"/>
      <c r="F5578" s="29">
        <v>8453.48</v>
      </c>
    </row>
    <row r="5579" spans="1:6" x14ac:dyDescent="0.2">
      <c r="A5579" s="26"/>
      <c r="B5579" s="27"/>
      <c r="C5579" s="28" t="s">
        <v>917</v>
      </c>
      <c r="D5579" s="28"/>
      <c r="E5579" s="28"/>
      <c r="F5579" s="29">
        <v>39453.08</v>
      </c>
    </row>
    <row r="5580" spans="1:6" ht="45" customHeight="1" x14ac:dyDescent="0.2">
      <c r="A5580" s="21">
        <v>402</v>
      </c>
      <c r="B5580" s="22" t="s">
        <v>3503</v>
      </c>
      <c r="C5580" s="23" t="s">
        <v>3504</v>
      </c>
      <c r="D5580" s="31">
        <v>40</v>
      </c>
      <c r="E5580" s="25">
        <v>41.28</v>
      </c>
      <c r="F5580" s="25">
        <v>24107.52</v>
      </c>
    </row>
    <row r="5581" spans="1:6" ht="22.5" customHeight="1" x14ac:dyDescent="0.2">
      <c r="A5581" s="21">
        <v>403</v>
      </c>
      <c r="B5581" s="22" t="s">
        <v>3426</v>
      </c>
      <c r="C5581" s="23" t="s">
        <v>3427</v>
      </c>
      <c r="D5581" s="31">
        <v>20</v>
      </c>
      <c r="E5581" s="25">
        <v>11.99</v>
      </c>
      <c r="F5581" s="25">
        <v>2445.96</v>
      </c>
    </row>
    <row r="5582" spans="1:6" ht="33.75" customHeight="1" x14ac:dyDescent="0.2">
      <c r="A5582" s="21">
        <v>404</v>
      </c>
      <c r="B5582" s="22" t="s">
        <v>3505</v>
      </c>
      <c r="C5582" s="23" t="s">
        <v>3506</v>
      </c>
      <c r="D5582" s="30">
        <v>0.45</v>
      </c>
      <c r="E5582" s="25">
        <v>1102.51</v>
      </c>
      <c r="F5582" s="25">
        <v>19112.32</v>
      </c>
    </row>
    <row r="5583" spans="1:6" x14ac:dyDescent="0.2">
      <c r="A5583" s="26"/>
      <c r="B5583" s="27"/>
      <c r="C5583" s="28" t="s">
        <v>3507</v>
      </c>
      <c r="D5583" s="28"/>
      <c r="E5583" s="28"/>
      <c r="F5583" s="29">
        <v>22298.03</v>
      </c>
    </row>
    <row r="5584" spans="1:6" x14ac:dyDescent="0.2">
      <c r="A5584" s="26"/>
      <c r="B5584" s="27"/>
      <c r="C5584" s="28" t="s">
        <v>3508</v>
      </c>
      <c r="D5584" s="28"/>
      <c r="E5584" s="28"/>
      <c r="F5584" s="29">
        <v>11278.01</v>
      </c>
    </row>
    <row r="5585" spans="1:6" x14ac:dyDescent="0.2">
      <c r="A5585" s="26"/>
      <c r="B5585" s="27"/>
      <c r="C5585" s="28" t="s">
        <v>917</v>
      </c>
      <c r="D5585" s="28"/>
      <c r="E5585" s="28"/>
      <c r="F5585" s="29">
        <v>52688.36</v>
      </c>
    </row>
    <row r="5586" spans="1:6" ht="45" customHeight="1" x14ac:dyDescent="0.2">
      <c r="A5586" s="21">
        <v>405</v>
      </c>
      <c r="B5586" s="22" t="s">
        <v>3509</v>
      </c>
      <c r="C5586" s="23" t="s">
        <v>3510</v>
      </c>
      <c r="D5586" s="31">
        <v>45</v>
      </c>
      <c r="E5586" s="25">
        <v>53.12</v>
      </c>
      <c r="F5586" s="25">
        <v>35569.15</v>
      </c>
    </row>
    <row r="5587" spans="1:6" ht="22.5" customHeight="1" x14ac:dyDescent="0.2">
      <c r="A5587" s="21">
        <v>406</v>
      </c>
      <c r="B5587" s="22" t="s">
        <v>3426</v>
      </c>
      <c r="C5587" s="23" t="s">
        <v>3427</v>
      </c>
      <c r="D5587" s="31">
        <v>30</v>
      </c>
      <c r="E5587" s="25">
        <v>11.99</v>
      </c>
      <c r="F5587" s="25">
        <v>3668.94</v>
      </c>
    </row>
    <row r="5588" spans="1:6" ht="33.75" customHeight="1" x14ac:dyDescent="0.2">
      <c r="A5588" s="21">
        <v>407</v>
      </c>
      <c r="B5588" s="22" t="s">
        <v>3432</v>
      </c>
      <c r="C5588" s="23" t="s">
        <v>3433</v>
      </c>
      <c r="D5588" s="31">
        <v>5</v>
      </c>
      <c r="E5588" s="25">
        <v>1293.8699999999999</v>
      </c>
      <c r="F5588" s="25">
        <v>239071.1</v>
      </c>
    </row>
    <row r="5589" spans="1:6" x14ac:dyDescent="0.2">
      <c r="A5589" s="26"/>
      <c r="B5589" s="27"/>
      <c r="C5589" s="28" t="s">
        <v>3511</v>
      </c>
      <c r="D5589" s="28"/>
      <c r="E5589" s="28"/>
      <c r="F5589" s="29">
        <v>275803.84000000003</v>
      </c>
    </row>
    <row r="5590" spans="1:6" x14ac:dyDescent="0.2">
      <c r="A5590" s="26"/>
      <c r="B5590" s="27"/>
      <c r="C5590" s="28" t="s">
        <v>3512</v>
      </c>
      <c r="D5590" s="28"/>
      <c r="E5590" s="28"/>
      <c r="F5590" s="29">
        <v>139497.48000000001</v>
      </c>
    </row>
    <row r="5591" spans="1:6" x14ac:dyDescent="0.2">
      <c r="A5591" s="26"/>
      <c r="B5591" s="27"/>
      <c r="C5591" s="28" t="s">
        <v>917</v>
      </c>
      <c r="D5591" s="28"/>
      <c r="E5591" s="28"/>
      <c r="F5591" s="29">
        <v>654372.42000000004</v>
      </c>
    </row>
    <row r="5592" spans="1:6" ht="45" customHeight="1" x14ac:dyDescent="0.2">
      <c r="A5592" s="21">
        <v>408</v>
      </c>
      <c r="B5592" s="22" t="s">
        <v>3436</v>
      </c>
      <c r="C5592" s="23" t="s">
        <v>3437</v>
      </c>
      <c r="D5592" s="31">
        <v>500</v>
      </c>
      <c r="E5592" s="25">
        <v>61.76</v>
      </c>
      <c r="F5592" s="25">
        <v>450539.2</v>
      </c>
    </row>
    <row r="5593" spans="1:6" ht="22.5" customHeight="1" x14ac:dyDescent="0.2">
      <c r="A5593" s="21">
        <v>409</v>
      </c>
      <c r="B5593" s="22" t="s">
        <v>3426</v>
      </c>
      <c r="C5593" s="23" t="s">
        <v>3427</v>
      </c>
      <c r="D5593" s="31">
        <v>100</v>
      </c>
      <c r="E5593" s="25">
        <v>11.99</v>
      </c>
      <c r="F5593" s="25">
        <v>12229.8</v>
      </c>
    </row>
    <row r="5594" spans="1:6" ht="33.75" customHeight="1" x14ac:dyDescent="0.2">
      <c r="A5594" s="21">
        <v>410</v>
      </c>
      <c r="B5594" s="22" t="s">
        <v>3438</v>
      </c>
      <c r="C5594" s="23" t="s">
        <v>3439</v>
      </c>
      <c r="D5594" s="30">
        <v>0.97</v>
      </c>
      <c r="E5594" s="25">
        <v>151.54</v>
      </c>
      <c r="F5594" s="25">
        <v>3887.42</v>
      </c>
    </row>
    <row r="5595" spans="1:6" x14ac:dyDescent="0.2">
      <c r="A5595" s="26"/>
      <c r="B5595" s="27"/>
      <c r="C5595" s="28" t="s">
        <v>3513</v>
      </c>
      <c r="D5595" s="28"/>
      <c r="E5595" s="28"/>
      <c r="F5595" s="29">
        <v>4270.6000000000004</v>
      </c>
    </row>
    <row r="5596" spans="1:6" x14ac:dyDescent="0.2">
      <c r="A5596" s="26"/>
      <c r="B5596" s="27"/>
      <c r="C5596" s="28" t="s">
        <v>3514</v>
      </c>
      <c r="D5596" s="28"/>
      <c r="E5596" s="28"/>
      <c r="F5596" s="29">
        <v>2160.0100000000002</v>
      </c>
    </row>
    <row r="5597" spans="1:6" x14ac:dyDescent="0.2">
      <c r="A5597" s="26"/>
      <c r="B5597" s="27"/>
      <c r="C5597" s="28" t="s">
        <v>917</v>
      </c>
      <c r="D5597" s="28"/>
      <c r="E5597" s="28"/>
      <c r="F5597" s="29">
        <v>10318.030000000001</v>
      </c>
    </row>
    <row r="5598" spans="1:6" ht="33.75" customHeight="1" x14ac:dyDescent="0.2">
      <c r="A5598" s="21">
        <v>411</v>
      </c>
      <c r="B5598" s="22" t="s">
        <v>3442</v>
      </c>
      <c r="C5598" s="23" t="s">
        <v>3443</v>
      </c>
      <c r="D5598" s="30">
        <v>5.45</v>
      </c>
      <c r="E5598" s="25">
        <v>158.37</v>
      </c>
      <c r="F5598" s="25">
        <v>22505.83</v>
      </c>
    </row>
    <row r="5599" spans="1:6" x14ac:dyDescent="0.2">
      <c r="A5599" s="26"/>
      <c r="B5599" s="27"/>
      <c r="C5599" s="28" t="s">
        <v>3515</v>
      </c>
      <c r="D5599" s="28"/>
      <c r="E5599" s="28"/>
      <c r="F5599" s="29">
        <v>23994.57</v>
      </c>
    </row>
    <row r="5600" spans="1:6" x14ac:dyDescent="0.2">
      <c r="A5600" s="26"/>
      <c r="B5600" s="27"/>
      <c r="C5600" s="28" t="s">
        <v>3516</v>
      </c>
      <c r="D5600" s="28"/>
      <c r="E5600" s="28"/>
      <c r="F5600" s="29">
        <v>12136.09</v>
      </c>
    </row>
    <row r="5601" spans="1:6" x14ac:dyDescent="0.2">
      <c r="A5601" s="26"/>
      <c r="B5601" s="27"/>
      <c r="C5601" s="28" t="s">
        <v>917</v>
      </c>
      <c r="D5601" s="28"/>
      <c r="E5601" s="28"/>
      <c r="F5601" s="29">
        <v>58636.49</v>
      </c>
    </row>
    <row r="5602" spans="1:6" ht="45" customHeight="1" x14ac:dyDescent="0.2">
      <c r="A5602" s="21">
        <v>412</v>
      </c>
      <c r="B5602" s="22" t="s">
        <v>3446</v>
      </c>
      <c r="C5602" s="23" t="s">
        <v>3447</v>
      </c>
      <c r="D5602" s="31">
        <v>24</v>
      </c>
      <c r="E5602" s="25">
        <v>49.28</v>
      </c>
      <c r="F5602" s="25">
        <v>25131.93</v>
      </c>
    </row>
    <row r="5603" spans="1:6" x14ac:dyDescent="0.2">
      <c r="A5603" s="26"/>
      <c r="B5603" s="27"/>
      <c r="C5603" s="28" t="s">
        <v>3517</v>
      </c>
      <c r="D5603" s="28"/>
      <c r="E5603" s="28"/>
      <c r="F5603" s="29">
        <v>24604.240000000002</v>
      </c>
    </row>
    <row r="5604" spans="1:6" x14ac:dyDescent="0.2">
      <c r="A5604" s="26"/>
      <c r="B5604" s="27"/>
      <c r="C5604" s="28" t="s">
        <v>3518</v>
      </c>
      <c r="D5604" s="28"/>
      <c r="E5604" s="28"/>
      <c r="F5604" s="29">
        <v>12444.46</v>
      </c>
    </row>
    <row r="5605" spans="1:6" x14ac:dyDescent="0.2">
      <c r="A5605" s="26"/>
      <c r="B5605" s="27"/>
      <c r="C5605" s="28" t="s">
        <v>917</v>
      </c>
      <c r="D5605" s="28"/>
      <c r="E5605" s="28"/>
      <c r="F5605" s="29">
        <v>62180.63</v>
      </c>
    </row>
    <row r="5606" spans="1:6" ht="45" customHeight="1" x14ac:dyDescent="0.2">
      <c r="A5606" s="21">
        <v>413</v>
      </c>
      <c r="B5606" s="22" t="s">
        <v>3519</v>
      </c>
      <c r="C5606" s="23" t="s">
        <v>3520</v>
      </c>
      <c r="D5606" s="31">
        <v>24</v>
      </c>
      <c r="E5606" s="25">
        <v>347.26</v>
      </c>
      <c r="F5606" s="25">
        <v>72341.2</v>
      </c>
    </row>
    <row r="5607" spans="1:6" ht="33.75" customHeight="1" x14ac:dyDescent="0.2">
      <c r="A5607" s="21">
        <v>414</v>
      </c>
      <c r="B5607" s="22" t="s">
        <v>3521</v>
      </c>
      <c r="C5607" s="23" t="s">
        <v>3522</v>
      </c>
      <c r="D5607" s="31">
        <v>12</v>
      </c>
      <c r="E5607" s="25">
        <v>21.47</v>
      </c>
      <c r="F5607" s="25">
        <v>2496.5300000000002</v>
      </c>
    </row>
    <row r="5608" spans="1:6" ht="45" customHeight="1" x14ac:dyDescent="0.2">
      <c r="A5608" s="21">
        <v>415</v>
      </c>
      <c r="B5608" s="22" t="s">
        <v>2946</v>
      </c>
      <c r="C5608" s="23" t="s">
        <v>2991</v>
      </c>
      <c r="D5608" s="32">
        <v>63.7</v>
      </c>
      <c r="E5608" s="25">
        <v>145.80000000000001</v>
      </c>
      <c r="F5608" s="25">
        <v>193877.34</v>
      </c>
    </row>
    <row r="5609" spans="1:6" x14ac:dyDescent="0.2">
      <c r="A5609" s="26"/>
      <c r="B5609" s="27"/>
      <c r="C5609" s="28" t="s">
        <v>3523</v>
      </c>
      <c r="D5609" s="28"/>
      <c r="E5609" s="28"/>
      <c r="F5609" s="29">
        <v>96267.81</v>
      </c>
    </row>
    <row r="5610" spans="1:6" x14ac:dyDescent="0.2">
      <c r="A5610" s="26"/>
      <c r="B5610" s="27"/>
      <c r="C5610" s="28" t="s">
        <v>3524</v>
      </c>
      <c r="D5610" s="28"/>
      <c r="E5610" s="28"/>
      <c r="F5610" s="29">
        <v>46397.11</v>
      </c>
    </row>
    <row r="5611" spans="1:6" x14ac:dyDescent="0.2">
      <c r="A5611" s="26"/>
      <c r="B5611" s="27"/>
      <c r="C5611" s="28" t="s">
        <v>917</v>
      </c>
      <c r="D5611" s="28"/>
      <c r="E5611" s="28"/>
      <c r="F5611" s="29">
        <v>336542.26</v>
      </c>
    </row>
    <row r="5612" spans="1:6" ht="33.75" customHeight="1" x14ac:dyDescent="0.2">
      <c r="A5612" s="21">
        <v>416</v>
      </c>
      <c r="B5612" s="22" t="s">
        <v>3525</v>
      </c>
      <c r="C5612" s="23" t="s">
        <v>3526</v>
      </c>
      <c r="D5612" s="30">
        <v>5.72</v>
      </c>
      <c r="E5612" s="25">
        <v>502.8</v>
      </c>
      <c r="F5612" s="25">
        <v>5953.35</v>
      </c>
    </row>
    <row r="5613" spans="1:6" ht="33.75" customHeight="1" x14ac:dyDescent="0.2">
      <c r="A5613" s="21">
        <v>417</v>
      </c>
      <c r="B5613" s="22" t="s">
        <v>3527</v>
      </c>
      <c r="C5613" s="23" t="s">
        <v>3528</v>
      </c>
      <c r="D5613" s="32">
        <v>4.4000000000000004</v>
      </c>
      <c r="E5613" s="25">
        <v>1072.9000000000001</v>
      </c>
      <c r="F5613" s="25">
        <v>8780.61</v>
      </c>
    </row>
    <row r="5614" spans="1:6" ht="33.75" customHeight="1" x14ac:dyDescent="0.2">
      <c r="A5614" s="21">
        <v>418</v>
      </c>
      <c r="B5614" s="22" t="s">
        <v>3529</v>
      </c>
      <c r="C5614" s="23" t="s">
        <v>3530</v>
      </c>
      <c r="D5614" s="30">
        <v>4.95</v>
      </c>
      <c r="E5614" s="25">
        <v>1199.9000000000001</v>
      </c>
      <c r="F5614" s="25">
        <v>10928.69</v>
      </c>
    </row>
    <row r="5615" spans="1:6" ht="33.75" customHeight="1" x14ac:dyDescent="0.2">
      <c r="A5615" s="21">
        <v>419</v>
      </c>
      <c r="B5615" s="22" t="s">
        <v>3531</v>
      </c>
      <c r="C5615" s="23" t="s">
        <v>3532</v>
      </c>
      <c r="D5615" s="31">
        <v>55</v>
      </c>
      <c r="E5615" s="25">
        <v>1425.3</v>
      </c>
      <c r="F5615" s="25">
        <v>141888.62</v>
      </c>
    </row>
    <row r="5616" spans="1:6" ht="11.25" customHeight="1" x14ac:dyDescent="0.2">
      <c r="A5616" s="435" t="s">
        <v>1007</v>
      </c>
      <c r="B5616" s="436"/>
      <c r="C5616" s="436"/>
      <c r="D5616" s="436"/>
      <c r="E5616" s="437"/>
      <c r="F5616" s="36">
        <v>1314627.72</v>
      </c>
    </row>
    <row r="5617" spans="1:6" x14ac:dyDescent="0.2">
      <c r="A5617" s="435" t="s">
        <v>1008</v>
      </c>
      <c r="B5617" s="436"/>
      <c r="C5617" s="436"/>
      <c r="D5617" s="436"/>
      <c r="E5617" s="437"/>
      <c r="F5617" s="36">
        <v>476531.68</v>
      </c>
    </row>
    <row r="5618" spans="1:6" x14ac:dyDescent="0.2">
      <c r="A5618" s="435" t="s">
        <v>1009</v>
      </c>
      <c r="B5618" s="436"/>
      <c r="C5618" s="436"/>
      <c r="D5618" s="436"/>
      <c r="E5618" s="437"/>
      <c r="F5618" s="36">
        <v>238728.92</v>
      </c>
    </row>
    <row r="5619" spans="1:6" ht="11.25" customHeight="1" x14ac:dyDescent="0.2">
      <c r="A5619" s="435" t="s">
        <v>3533</v>
      </c>
      <c r="B5619" s="436"/>
      <c r="C5619" s="436"/>
      <c r="D5619" s="436"/>
      <c r="E5619" s="437"/>
      <c r="F5619" s="36">
        <v>2029888.32</v>
      </c>
    </row>
    <row r="5620" spans="1:6" ht="11.25" customHeight="1" x14ac:dyDescent="0.2">
      <c r="A5620" s="435" t="s">
        <v>1023</v>
      </c>
      <c r="B5620" s="436"/>
      <c r="C5620" s="436"/>
      <c r="D5620" s="436"/>
      <c r="E5620" s="437"/>
      <c r="F5620" s="36">
        <v>19825697.469999999</v>
      </c>
    </row>
    <row r="5621" spans="1:6" x14ac:dyDescent="0.2">
      <c r="A5621" s="435" t="s">
        <v>1008</v>
      </c>
      <c r="B5621" s="436"/>
      <c r="C5621" s="436"/>
      <c r="D5621" s="436"/>
      <c r="E5621" s="437"/>
      <c r="F5621" s="36">
        <v>2403052.25</v>
      </c>
    </row>
    <row r="5622" spans="1:6" x14ac:dyDescent="0.2">
      <c r="A5622" s="435" t="s">
        <v>1009</v>
      </c>
      <c r="B5622" s="436"/>
      <c r="C5622" s="436"/>
      <c r="D5622" s="436"/>
      <c r="E5622" s="437"/>
      <c r="F5622" s="36">
        <v>1205251.8500000001</v>
      </c>
    </row>
    <row r="5623" spans="1:6" x14ac:dyDescent="0.2">
      <c r="A5623" s="435" t="s">
        <v>1024</v>
      </c>
      <c r="B5623" s="436"/>
      <c r="C5623" s="436"/>
      <c r="D5623" s="436"/>
      <c r="E5623" s="437"/>
      <c r="F5623" s="36">
        <v>23434001.57</v>
      </c>
    </row>
    <row r="5624" spans="1:6" x14ac:dyDescent="0.2">
      <c r="A5624" s="38"/>
      <c r="B5624" s="38"/>
      <c r="C5624" s="38"/>
      <c r="D5624" s="38"/>
      <c r="E5624" s="38"/>
      <c r="F5624" s="38"/>
    </row>
    <row r="5625" spans="1:6" ht="14.4" x14ac:dyDescent="0.3">
      <c r="A5625" s="3"/>
      <c r="B5625" s="3"/>
      <c r="C5625" s="3"/>
      <c r="D5625" s="3"/>
      <c r="E5625" s="3"/>
      <c r="F5625" s="3"/>
    </row>
    <row r="5626" spans="1:6" x14ac:dyDescent="0.2">
      <c r="A5626" s="41" t="s">
        <v>1025</v>
      </c>
      <c r="B5626" s="428"/>
      <c r="C5626" s="428"/>
      <c r="D5626" s="428"/>
      <c r="E5626" s="428"/>
      <c r="F5626" s="428"/>
    </row>
    <row r="5627" spans="1:6" x14ac:dyDescent="0.2">
      <c r="A5627" s="4"/>
      <c r="B5627" s="427" t="s">
        <v>1027</v>
      </c>
      <c r="C5627" s="427"/>
      <c r="D5627" s="427"/>
      <c r="E5627" s="427"/>
      <c r="F5627" s="427"/>
    </row>
    <row r="5628" spans="1:6" x14ac:dyDescent="0.2">
      <c r="A5628" s="41" t="s">
        <v>1028</v>
      </c>
      <c r="B5628" s="428"/>
      <c r="C5628" s="428"/>
      <c r="D5628" s="428"/>
      <c r="E5628" s="428"/>
      <c r="F5628" s="428"/>
    </row>
    <row r="5629" spans="1:6" x14ac:dyDescent="0.2">
      <c r="A5629" s="10"/>
      <c r="B5629" s="427" t="s">
        <v>1027</v>
      </c>
      <c r="C5629" s="427"/>
      <c r="D5629" s="427"/>
      <c r="E5629" s="427"/>
      <c r="F5629" s="427"/>
    </row>
    <row r="5630" spans="1:6" ht="14.4" x14ac:dyDescent="0.3">
      <c r="A5630" s="3"/>
      <c r="B5630" s="3"/>
      <c r="C5630" s="3"/>
      <c r="D5630" s="3"/>
      <c r="E5630" s="3"/>
      <c r="F5630" s="3"/>
    </row>
    <row r="5631" spans="1:6" ht="17.399999999999999" x14ac:dyDescent="0.3">
      <c r="A5631" s="438" t="s">
        <v>3534</v>
      </c>
      <c r="B5631" s="438"/>
      <c r="C5631" s="438"/>
      <c r="D5631" s="438"/>
      <c r="E5631" s="438"/>
      <c r="F5631" s="438"/>
    </row>
    <row r="5632" spans="1:6" x14ac:dyDescent="0.2">
      <c r="A5632" s="6"/>
      <c r="B5632" s="6"/>
      <c r="C5632" s="6"/>
      <c r="D5632" s="6"/>
      <c r="E5632" s="6"/>
      <c r="F5632" s="6"/>
    </row>
    <row r="5633" spans="1:6" ht="12.75" customHeight="1" x14ac:dyDescent="0.25">
      <c r="A5633" s="439" t="s">
        <v>3535</v>
      </c>
      <c r="B5633" s="439"/>
      <c r="C5633" s="439"/>
      <c r="D5633" s="439"/>
      <c r="E5633" s="439"/>
      <c r="F5633" s="439"/>
    </row>
    <row r="5634" spans="1:6" x14ac:dyDescent="0.2">
      <c r="A5634" s="440" t="s">
        <v>903</v>
      </c>
      <c r="B5634" s="440"/>
      <c r="C5634" s="440"/>
      <c r="D5634" s="440"/>
      <c r="E5634" s="440"/>
      <c r="F5634" s="440"/>
    </row>
    <row r="5635" spans="1:6" x14ac:dyDescent="0.2">
      <c r="A5635" s="9"/>
      <c r="B5635" s="9"/>
      <c r="C5635" s="9"/>
      <c r="D5635" s="9"/>
      <c r="E5635" s="9"/>
      <c r="F5635" s="9"/>
    </row>
    <row r="5636" spans="1:6" ht="14.4" x14ac:dyDescent="0.3">
      <c r="A5636" s="10" t="s">
        <v>904</v>
      </c>
      <c r="B5636" s="10"/>
      <c r="C5636" s="11"/>
      <c r="D5636" s="12"/>
      <c r="E5636" s="12"/>
      <c r="F5636" s="3"/>
    </row>
    <row r="5637" spans="1:6" ht="14.4" x14ac:dyDescent="0.3">
      <c r="A5637" s="10"/>
      <c r="B5637" s="10"/>
      <c r="C5637" s="3"/>
      <c r="D5637" s="15"/>
      <c r="E5637" s="16"/>
      <c r="F5637" s="3"/>
    </row>
    <row r="5638" spans="1:6" ht="14.4" x14ac:dyDescent="0.3">
      <c r="A5638" s="18"/>
      <c r="B5638" s="3"/>
      <c r="C5638" s="3"/>
      <c r="D5638" s="3"/>
      <c r="E5638" s="3"/>
      <c r="F5638" s="3"/>
    </row>
    <row r="5639" spans="1:6" ht="11.25" customHeight="1" x14ac:dyDescent="0.2">
      <c r="A5639" s="441" t="s">
        <v>906</v>
      </c>
      <c r="B5639" s="441" t="s">
        <v>907</v>
      </c>
      <c r="C5639" s="441" t="s">
        <v>908</v>
      </c>
      <c r="D5639" s="441" t="s">
        <v>909</v>
      </c>
      <c r="E5639" s="441" t="s">
        <v>910</v>
      </c>
      <c r="F5639" s="441" t="s">
        <v>911</v>
      </c>
    </row>
    <row r="5640" spans="1:6" ht="11.25" customHeight="1" x14ac:dyDescent="0.2">
      <c r="A5640" s="442"/>
      <c r="B5640" s="442"/>
      <c r="C5640" s="442"/>
      <c r="D5640" s="442"/>
      <c r="E5640" s="442"/>
      <c r="F5640" s="442"/>
    </row>
    <row r="5641" spans="1:6" ht="11.4" x14ac:dyDescent="0.2">
      <c r="A5641" s="19">
        <v>1</v>
      </c>
      <c r="B5641" s="19">
        <v>2</v>
      </c>
      <c r="C5641" s="429">
        <v>3</v>
      </c>
      <c r="D5641" s="430"/>
      <c r="E5641" s="431"/>
      <c r="F5641" s="19">
        <v>4</v>
      </c>
    </row>
    <row r="5642" spans="1:6" ht="12.75" customHeight="1" x14ac:dyDescent="0.2">
      <c r="A5642" s="432" t="s">
        <v>3536</v>
      </c>
      <c r="B5642" s="433"/>
      <c r="C5642" s="433"/>
      <c r="D5642" s="433"/>
      <c r="E5642" s="433"/>
      <c r="F5642" s="434"/>
    </row>
    <row r="5643" spans="1:6" ht="11.4" x14ac:dyDescent="0.2">
      <c r="A5643" s="443" t="s">
        <v>3537</v>
      </c>
      <c r="B5643" s="444"/>
      <c r="C5643" s="444"/>
      <c r="D5643" s="444"/>
      <c r="E5643" s="444"/>
      <c r="F5643" s="445"/>
    </row>
    <row r="5644" spans="1:6" ht="22.5" customHeight="1" x14ac:dyDescent="0.2">
      <c r="A5644" s="21">
        <v>1</v>
      </c>
      <c r="B5644" s="22" t="s">
        <v>3538</v>
      </c>
      <c r="C5644" s="23" t="s">
        <v>3539</v>
      </c>
      <c r="D5644" s="31">
        <v>22</v>
      </c>
      <c r="E5644" s="25">
        <v>744.59</v>
      </c>
      <c r="F5644" s="25">
        <v>124167.71</v>
      </c>
    </row>
    <row r="5645" spans="1:6" x14ac:dyDescent="0.2">
      <c r="A5645" s="26"/>
      <c r="B5645" s="27"/>
      <c r="C5645" s="28" t="s">
        <v>3540</v>
      </c>
      <c r="D5645" s="28"/>
      <c r="E5645" s="28"/>
      <c r="F5645" s="29">
        <v>15050.6</v>
      </c>
    </row>
    <row r="5646" spans="1:6" x14ac:dyDescent="0.2">
      <c r="A5646" s="26"/>
      <c r="B5646" s="27"/>
      <c r="C5646" s="28" t="s">
        <v>3541</v>
      </c>
      <c r="D5646" s="28"/>
      <c r="E5646" s="28"/>
      <c r="F5646" s="29">
        <v>7612.37</v>
      </c>
    </row>
    <row r="5647" spans="1:6" x14ac:dyDescent="0.2">
      <c r="A5647" s="26"/>
      <c r="B5647" s="27"/>
      <c r="C5647" s="28" t="s">
        <v>917</v>
      </c>
      <c r="D5647" s="28"/>
      <c r="E5647" s="28"/>
      <c r="F5647" s="29">
        <v>146830.68</v>
      </c>
    </row>
    <row r="5648" spans="1:6" ht="33.75" customHeight="1" x14ac:dyDescent="0.2">
      <c r="A5648" s="21">
        <v>2</v>
      </c>
      <c r="B5648" s="22" t="s">
        <v>3542</v>
      </c>
      <c r="C5648" s="23" t="s">
        <v>3543</v>
      </c>
      <c r="D5648" s="31">
        <v>-22</v>
      </c>
      <c r="E5648" s="25">
        <v>82.57</v>
      </c>
      <c r="F5648" s="25">
        <v>-6539.54</v>
      </c>
    </row>
    <row r="5649" spans="1:6" ht="33.75" customHeight="1" x14ac:dyDescent="0.2">
      <c r="A5649" s="21">
        <v>3</v>
      </c>
      <c r="B5649" s="22" t="s">
        <v>3544</v>
      </c>
      <c r="C5649" s="23" t="s">
        <v>3545</v>
      </c>
      <c r="D5649" s="31">
        <v>-22</v>
      </c>
      <c r="E5649" s="25">
        <v>240</v>
      </c>
      <c r="F5649" s="25">
        <v>-47889.599999999999</v>
      </c>
    </row>
    <row r="5650" spans="1:6" ht="33.75" customHeight="1" x14ac:dyDescent="0.2">
      <c r="A5650" s="21">
        <v>4</v>
      </c>
      <c r="B5650" s="22" t="s">
        <v>3546</v>
      </c>
      <c r="C5650" s="23" t="s">
        <v>3547</v>
      </c>
      <c r="D5650" s="31">
        <v>-66</v>
      </c>
      <c r="E5650" s="25">
        <v>14.2</v>
      </c>
      <c r="F5650" s="25">
        <v>-4198.66</v>
      </c>
    </row>
    <row r="5651" spans="1:6" ht="33.75" customHeight="1" x14ac:dyDescent="0.2">
      <c r="A5651" s="21">
        <v>5</v>
      </c>
      <c r="B5651" s="22" t="s">
        <v>3548</v>
      </c>
      <c r="C5651" s="23" t="s">
        <v>3549</v>
      </c>
      <c r="D5651" s="31">
        <v>-220</v>
      </c>
      <c r="E5651" s="25">
        <v>36.200000000000003</v>
      </c>
      <c r="F5651" s="25">
        <v>-52403.12</v>
      </c>
    </row>
    <row r="5652" spans="1:6" ht="78.75" customHeight="1" x14ac:dyDescent="0.2">
      <c r="A5652" s="21">
        <v>6</v>
      </c>
      <c r="B5652" s="22" t="s">
        <v>3550</v>
      </c>
      <c r="C5652" s="23" t="s">
        <v>3551</v>
      </c>
      <c r="D5652" s="31">
        <v>22</v>
      </c>
      <c r="E5652" s="25">
        <v>1830.74</v>
      </c>
      <c r="F5652" s="25">
        <v>335903.91</v>
      </c>
    </row>
    <row r="5653" spans="1:6" ht="22.5" customHeight="1" x14ac:dyDescent="0.2">
      <c r="A5653" s="21">
        <v>7</v>
      </c>
      <c r="B5653" s="22" t="s">
        <v>3552</v>
      </c>
      <c r="C5653" s="23" t="s">
        <v>3553</v>
      </c>
      <c r="D5653" s="31">
        <v>22</v>
      </c>
      <c r="E5653" s="25">
        <v>260.38</v>
      </c>
      <c r="F5653" s="25">
        <v>47774.8</v>
      </c>
    </row>
    <row r="5654" spans="1:6" ht="22.5" customHeight="1" x14ac:dyDescent="0.2">
      <c r="A5654" s="21">
        <v>8</v>
      </c>
      <c r="B5654" s="22" t="s">
        <v>3554</v>
      </c>
      <c r="C5654" s="23" t="s">
        <v>3555</v>
      </c>
      <c r="D5654" s="31">
        <v>44</v>
      </c>
      <c r="E5654" s="25">
        <v>154.6</v>
      </c>
      <c r="F5654" s="25">
        <v>56733.06</v>
      </c>
    </row>
    <row r="5655" spans="1:6" ht="12" customHeight="1" x14ac:dyDescent="0.2">
      <c r="A5655" s="443" t="s">
        <v>3556</v>
      </c>
      <c r="B5655" s="444"/>
      <c r="C5655" s="444"/>
      <c r="D5655" s="444"/>
      <c r="E5655" s="444"/>
      <c r="F5655" s="445"/>
    </row>
    <row r="5656" spans="1:6" ht="33.75" customHeight="1" x14ac:dyDescent="0.2">
      <c r="A5656" s="21">
        <v>9</v>
      </c>
      <c r="B5656" s="22" t="s">
        <v>3557</v>
      </c>
      <c r="C5656" s="23" t="s">
        <v>3558</v>
      </c>
      <c r="D5656" s="31">
        <v>2</v>
      </c>
      <c r="E5656" s="25">
        <v>322.8</v>
      </c>
      <c r="F5656" s="25">
        <v>14358.17</v>
      </c>
    </row>
    <row r="5657" spans="1:6" x14ac:dyDescent="0.2">
      <c r="A5657" s="26"/>
      <c r="B5657" s="27"/>
      <c r="C5657" s="28" t="s">
        <v>3559</v>
      </c>
      <c r="D5657" s="28"/>
      <c r="E5657" s="28"/>
      <c r="F5657" s="29">
        <v>9191.16</v>
      </c>
    </row>
    <row r="5658" spans="1:6" x14ac:dyDescent="0.2">
      <c r="A5658" s="26"/>
      <c r="B5658" s="27"/>
      <c r="C5658" s="28" t="s">
        <v>3560</v>
      </c>
      <c r="D5658" s="28"/>
      <c r="E5658" s="28"/>
      <c r="F5658" s="29">
        <v>4697.7</v>
      </c>
    </row>
    <row r="5659" spans="1:6" x14ac:dyDescent="0.2">
      <c r="A5659" s="26"/>
      <c r="B5659" s="27"/>
      <c r="C5659" s="28" t="s">
        <v>917</v>
      </c>
      <c r="D5659" s="28"/>
      <c r="E5659" s="28"/>
      <c r="F5659" s="29">
        <v>28247.03</v>
      </c>
    </row>
    <row r="5660" spans="1:6" ht="33.75" customHeight="1" x14ac:dyDescent="0.2">
      <c r="A5660" s="21">
        <v>10</v>
      </c>
      <c r="B5660" s="22" t="s">
        <v>3561</v>
      </c>
      <c r="C5660" s="23" t="s">
        <v>3562</v>
      </c>
      <c r="D5660" s="31">
        <v>2</v>
      </c>
      <c r="E5660" s="25">
        <v>44480.959999999999</v>
      </c>
      <c r="F5660" s="25">
        <v>529323.42000000004</v>
      </c>
    </row>
    <row r="5661" spans="1:6" ht="33.75" customHeight="1" x14ac:dyDescent="0.2">
      <c r="A5661" s="21">
        <v>11</v>
      </c>
      <c r="B5661" s="22" t="s">
        <v>3563</v>
      </c>
      <c r="C5661" s="23" t="s">
        <v>3564</v>
      </c>
      <c r="D5661" s="31">
        <v>2</v>
      </c>
      <c r="E5661" s="25">
        <v>73</v>
      </c>
      <c r="F5661" s="25">
        <v>2451.34</v>
      </c>
    </row>
    <row r="5662" spans="1:6" ht="45" customHeight="1" x14ac:dyDescent="0.2">
      <c r="A5662" s="21">
        <v>12</v>
      </c>
      <c r="B5662" s="22" t="s">
        <v>3565</v>
      </c>
      <c r="C5662" s="23" t="s">
        <v>3566</v>
      </c>
      <c r="D5662" s="31">
        <v>7</v>
      </c>
      <c r="E5662" s="25">
        <v>90.59</v>
      </c>
      <c r="F5662" s="25">
        <v>13243.16</v>
      </c>
    </row>
    <row r="5663" spans="1:6" x14ac:dyDescent="0.2">
      <c r="A5663" s="26"/>
      <c r="B5663" s="27"/>
      <c r="C5663" s="28" t="s">
        <v>3567</v>
      </c>
      <c r="D5663" s="28"/>
      <c r="E5663" s="28"/>
      <c r="F5663" s="29">
        <v>12753.59</v>
      </c>
    </row>
    <row r="5664" spans="1:6" x14ac:dyDescent="0.2">
      <c r="A5664" s="26"/>
      <c r="B5664" s="27"/>
      <c r="C5664" s="28" t="s">
        <v>3568</v>
      </c>
      <c r="D5664" s="28"/>
      <c r="E5664" s="28"/>
      <c r="F5664" s="29">
        <v>6450.58</v>
      </c>
    </row>
    <row r="5665" spans="1:6" x14ac:dyDescent="0.2">
      <c r="A5665" s="26"/>
      <c r="B5665" s="27"/>
      <c r="C5665" s="28" t="s">
        <v>917</v>
      </c>
      <c r="D5665" s="28"/>
      <c r="E5665" s="28"/>
      <c r="F5665" s="29">
        <v>32447.33</v>
      </c>
    </row>
    <row r="5666" spans="1:6" ht="33.75" customHeight="1" x14ac:dyDescent="0.2">
      <c r="A5666" s="21">
        <v>13</v>
      </c>
      <c r="B5666" s="22" t="s">
        <v>3569</v>
      </c>
      <c r="C5666" s="23" t="s">
        <v>3570</v>
      </c>
      <c r="D5666" s="31">
        <v>7</v>
      </c>
      <c r="E5666" s="25">
        <v>2357.13</v>
      </c>
      <c r="F5666" s="25">
        <v>137609.26999999999</v>
      </c>
    </row>
    <row r="5667" spans="1:6" ht="33.75" customHeight="1" x14ac:dyDescent="0.2">
      <c r="A5667" s="21">
        <v>14</v>
      </c>
      <c r="B5667" s="22" t="s">
        <v>3571</v>
      </c>
      <c r="C5667" s="23" t="s">
        <v>3572</v>
      </c>
      <c r="D5667" s="31">
        <v>7</v>
      </c>
      <c r="E5667" s="25">
        <v>47</v>
      </c>
      <c r="F5667" s="25">
        <v>3990.77</v>
      </c>
    </row>
    <row r="5668" spans="1:6" ht="45" customHeight="1" x14ac:dyDescent="0.2">
      <c r="A5668" s="21">
        <v>15</v>
      </c>
      <c r="B5668" s="22" t="s">
        <v>3446</v>
      </c>
      <c r="C5668" s="23" t="s">
        <v>3447</v>
      </c>
      <c r="D5668" s="31">
        <v>6</v>
      </c>
      <c r="E5668" s="25">
        <v>49.28</v>
      </c>
      <c r="F5668" s="25">
        <v>6282.99</v>
      </c>
    </row>
    <row r="5669" spans="1:6" x14ac:dyDescent="0.2">
      <c r="A5669" s="26"/>
      <c r="B5669" s="27"/>
      <c r="C5669" s="28" t="s">
        <v>3573</v>
      </c>
      <c r="D5669" s="28"/>
      <c r="E5669" s="28"/>
      <c r="F5669" s="29">
        <v>6151.06</v>
      </c>
    </row>
    <row r="5670" spans="1:6" x14ac:dyDescent="0.2">
      <c r="A5670" s="26"/>
      <c r="B5670" s="27"/>
      <c r="C5670" s="28" t="s">
        <v>3574</v>
      </c>
      <c r="D5670" s="28"/>
      <c r="E5670" s="28"/>
      <c r="F5670" s="29">
        <v>3111.11</v>
      </c>
    </row>
    <row r="5671" spans="1:6" x14ac:dyDescent="0.2">
      <c r="A5671" s="26"/>
      <c r="B5671" s="27"/>
      <c r="C5671" s="28" t="s">
        <v>917</v>
      </c>
      <c r="D5671" s="28"/>
      <c r="E5671" s="28"/>
      <c r="F5671" s="29">
        <v>15545.16</v>
      </c>
    </row>
    <row r="5672" spans="1:6" ht="22.5" customHeight="1" x14ac:dyDescent="0.2">
      <c r="A5672" s="21">
        <v>16</v>
      </c>
      <c r="B5672" s="22" t="s">
        <v>3575</v>
      </c>
      <c r="C5672" s="23" t="s">
        <v>3576</v>
      </c>
      <c r="D5672" s="31">
        <v>6</v>
      </c>
      <c r="E5672" s="25">
        <v>2191.77</v>
      </c>
      <c r="F5672" s="25">
        <v>109676.19</v>
      </c>
    </row>
    <row r="5673" spans="1:6" ht="33.75" customHeight="1" x14ac:dyDescent="0.2">
      <c r="A5673" s="21">
        <v>17</v>
      </c>
      <c r="B5673" s="22" t="s">
        <v>3577</v>
      </c>
      <c r="C5673" s="23" t="s">
        <v>3578</v>
      </c>
      <c r="D5673" s="31">
        <v>6</v>
      </c>
      <c r="E5673" s="25">
        <v>25</v>
      </c>
      <c r="F5673" s="25">
        <v>1993.5</v>
      </c>
    </row>
    <row r="5674" spans="1:6" ht="11.4" x14ac:dyDescent="0.2">
      <c r="A5674" s="443" t="s">
        <v>3579</v>
      </c>
      <c r="B5674" s="444"/>
      <c r="C5674" s="444"/>
      <c r="D5674" s="444"/>
      <c r="E5674" s="444"/>
      <c r="F5674" s="445"/>
    </row>
    <row r="5675" spans="1:6" ht="33.75" customHeight="1" x14ac:dyDescent="0.2">
      <c r="A5675" s="21">
        <v>18</v>
      </c>
      <c r="B5675" s="22" t="s">
        <v>3580</v>
      </c>
      <c r="C5675" s="23" t="s">
        <v>3581</v>
      </c>
      <c r="D5675" s="32">
        <v>2.2000000000000002</v>
      </c>
      <c r="E5675" s="25">
        <v>1242.6199999999999</v>
      </c>
      <c r="F5675" s="25">
        <v>98212.87</v>
      </c>
    </row>
    <row r="5676" spans="1:6" x14ac:dyDescent="0.2">
      <c r="A5676" s="26"/>
      <c r="B5676" s="27"/>
      <c r="C5676" s="28" t="s">
        <v>3582</v>
      </c>
      <c r="D5676" s="28"/>
      <c r="E5676" s="28"/>
      <c r="F5676" s="29">
        <v>109615.03999999999</v>
      </c>
    </row>
    <row r="5677" spans="1:6" x14ac:dyDescent="0.2">
      <c r="A5677" s="26"/>
      <c r="B5677" s="27"/>
      <c r="C5677" s="28" t="s">
        <v>3583</v>
      </c>
      <c r="D5677" s="28"/>
      <c r="E5677" s="28"/>
      <c r="F5677" s="29">
        <v>55441.66</v>
      </c>
    </row>
    <row r="5678" spans="1:6" x14ac:dyDescent="0.2">
      <c r="A5678" s="26"/>
      <c r="B5678" s="27"/>
      <c r="C5678" s="28" t="s">
        <v>917</v>
      </c>
      <c r="D5678" s="28"/>
      <c r="E5678" s="28"/>
      <c r="F5678" s="29">
        <v>263269.57</v>
      </c>
    </row>
    <row r="5679" spans="1:6" ht="45" customHeight="1" x14ac:dyDescent="0.2">
      <c r="A5679" s="21">
        <v>19</v>
      </c>
      <c r="B5679" s="22" t="s">
        <v>3584</v>
      </c>
      <c r="C5679" s="23" t="s">
        <v>3585</v>
      </c>
      <c r="D5679" s="31">
        <v>220</v>
      </c>
      <c r="E5679" s="25">
        <v>156.97999999999999</v>
      </c>
      <c r="F5679" s="25">
        <v>253836.66</v>
      </c>
    </row>
    <row r="5680" spans="1:6" ht="33.75" customHeight="1" x14ac:dyDescent="0.2">
      <c r="A5680" s="21">
        <v>20</v>
      </c>
      <c r="B5680" s="22" t="s">
        <v>3586</v>
      </c>
      <c r="C5680" s="23" t="s">
        <v>3587</v>
      </c>
      <c r="D5680" s="30">
        <v>89.39</v>
      </c>
      <c r="E5680" s="25">
        <v>17.21</v>
      </c>
      <c r="F5680" s="25">
        <v>23352.94</v>
      </c>
    </row>
    <row r="5681" spans="1:6" ht="22.5" customHeight="1" x14ac:dyDescent="0.2">
      <c r="A5681" s="21">
        <v>21</v>
      </c>
      <c r="B5681" s="22" t="s">
        <v>3588</v>
      </c>
      <c r="C5681" s="23" t="s">
        <v>3589</v>
      </c>
      <c r="D5681" s="31">
        <v>55</v>
      </c>
      <c r="E5681" s="25">
        <v>129.74</v>
      </c>
      <c r="F5681" s="25">
        <v>59512.91</v>
      </c>
    </row>
    <row r="5682" spans="1:6" ht="22.5" customHeight="1" x14ac:dyDescent="0.2">
      <c r="A5682" s="21">
        <v>22</v>
      </c>
      <c r="B5682" s="22" t="s">
        <v>3590</v>
      </c>
      <c r="C5682" s="23" t="s">
        <v>3591</v>
      </c>
      <c r="D5682" s="31">
        <v>12</v>
      </c>
      <c r="E5682" s="25">
        <v>148.52000000000001</v>
      </c>
      <c r="F5682" s="25">
        <v>14863.43</v>
      </c>
    </row>
    <row r="5683" spans="1:6" ht="22.5" customHeight="1" x14ac:dyDescent="0.2">
      <c r="A5683" s="21">
        <v>23</v>
      </c>
      <c r="B5683" s="22" t="s">
        <v>3592</v>
      </c>
      <c r="C5683" s="23" t="s">
        <v>3593</v>
      </c>
      <c r="D5683" s="31">
        <v>22</v>
      </c>
      <c r="E5683" s="25">
        <v>273.95</v>
      </c>
      <c r="F5683" s="25">
        <v>50264.91</v>
      </c>
    </row>
    <row r="5684" spans="1:6" ht="22.5" customHeight="1" x14ac:dyDescent="0.2">
      <c r="A5684" s="21">
        <v>24</v>
      </c>
      <c r="B5684" s="22" t="s">
        <v>3594</v>
      </c>
      <c r="C5684" s="23" t="s">
        <v>3595</v>
      </c>
      <c r="D5684" s="31">
        <v>3</v>
      </c>
      <c r="E5684" s="25">
        <v>242.23</v>
      </c>
      <c r="F5684" s="25">
        <v>6060.7</v>
      </c>
    </row>
    <row r="5685" spans="1:6" ht="22.5" customHeight="1" x14ac:dyDescent="0.2">
      <c r="A5685" s="21">
        <v>25</v>
      </c>
      <c r="B5685" s="22" t="s">
        <v>3596</v>
      </c>
      <c r="C5685" s="23" t="s">
        <v>3597</v>
      </c>
      <c r="D5685" s="31">
        <v>2</v>
      </c>
      <c r="E5685" s="25">
        <v>200.77</v>
      </c>
      <c r="F5685" s="25">
        <v>3348.83</v>
      </c>
    </row>
    <row r="5686" spans="1:6" ht="22.5" customHeight="1" x14ac:dyDescent="0.2">
      <c r="A5686" s="21">
        <v>26</v>
      </c>
      <c r="B5686" s="22" t="s">
        <v>3598</v>
      </c>
      <c r="C5686" s="23" t="s">
        <v>3599</v>
      </c>
      <c r="D5686" s="31">
        <v>6</v>
      </c>
      <c r="E5686" s="25">
        <v>132.43</v>
      </c>
      <c r="F5686" s="25">
        <v>6626.89</v>
      </c>
    </row>
    <row r="5687" spans="1:6" ht="22.5" customHeight="1" x14ac:dyDescent="0.2">
      <c r="A5687" s="21">
        <v>27</v>
      </c>
      <c r="B5687" s="22" t="s">
        <v>3600</v>
      </c>
      <c r="C5687" s="23" t="s">
        <v>3601</v>
      </c>
      <c r="D5687" s="31">
        <v>1</v>
      </c>
      <c r="E5687" s="25">
        <v>135.18</v>
      </c>
      <c r="F5687" s="25">
        <v>1127.43</v>
      </c>
    </row>
    <row r="5688" spans="1:6" ht="33.75" customHeight="1" x14ac:dyDescent="0.2">
      <c r="A5688" s="21">
        <v>28</v>
      </c>
      <c r="B5688" s="22" t="s">
        <v>3602</v>
      </c>
      <c r="C5688" s="23" t="s">
        <v>3603</v>
      </c>
      <c r="D5688" s="31">
        <v>1</v>
      </c>
      <c r="E5688" s="25">
        <v>942.31</v>
      </c>
      <c r="F5688" s="25">
        <v>35133.06</v>
      </c>
    </row>
    <row r="5689" spans="1:6" x14ac:dyDescent="0.2">
      <c r="A5689" s="26"/>
      <c r="B5689" s="27"/>
      <c r="C5689" s="28" t="s">
        <v>3604</v>
      </c>
      <c r="D5689" s="28"/>
      <c r="E5689" s="28"/>
      <c r="F5689" s="29">
        <v>39751.339999999997</v>
      </c>
    </row>
    <row r="5690" spans="1:6" x14ac:dyDescent="0.2">
      <c r="A5690" s="26"/>
      <c r="B5690" s="27"/>
      <c r="C5690" s="28" t="s">
        <v>3605</v>
      </c>
      <c r="D5690" s="28"/>
      <c r="E5690" s="28"/>
      <c r="F5690" s="29">
        <v>20105.64</v>
      </c>
    </row>
    <row r="5691" spans="1:6" x14ac:dyDescent="0.2">
      <c r="A5691" s="26"/>
      <c r="B5691" s="27"/>
      <c r="C5691" s="28" t="s">
        <v>917</v>
      </c>
      <c r="D5691" s="28"/>
      <c r="E5691" s="28"/>
      <c r="F5691" s="29">
        <v>94990.04</v>
      </c>
    </row>
    <row r="5692" spans="1:6" ht="45" customHeight="1" x14ac:dyDescent="0.2">
      <c r="A5692" s="21">
        <v>29</v>
      </c>
      <c r="B5692" s="22" t="s">
        <v>3606</v>
      </c>
      <c r="C5692" s="23" t="s">
        <v>3607</v>
      </c>
      <c r="D5692" s="31">
        <v>100</v>
      </c>
      <c r="E5692" s="25">
        <v>92.91</v>
      </c>
      <c r="F5692" s="25">
        <v>64200.81</v>
      </c>
    </row>
    <row r="5693" spans="1:6" ht="33.75" customHeight="1" x14ac:dyDescent="0.2">
      <c r="A5693" s="21">
        <v>30</v>
      </c>
      <c r="B5693" s="22" t="s">
        <v>3586</v>
      </c>
      <c r="C5693" s="23" t="s">
        <v>3587</v>
      </c>
      <c r="D5693" s="31">
        <v>22</v>
      </c>
      <c r="E5693" s="25">
        <v>17.21</v>
      </c>
      <c r="F5693" s="25">
        <v>5747.45</v>
      </c>
    </row>
    <row r="5694" spans="1:6" ht="22.5" customHeight="1" x14ac:dyDescent="0.2">
      <c r="A5694" s="21">
        <v>31</v>
      </c>
      <c r="B5694" s="22" t="s">
        <v>3588</v>
      </c>
      <c r="C5694" s="23" t="s">
        <v>3608</v>
      </c>
      <c r="D5694" s="31">
        <v>110</v>
      </c>
      <c r="E5694" s="25">
        <v>74.89</v>
      </c>
      <c r="F5694" s="25">
        <v>68707.360000000001</v>
      </c>
    </row>
    <row r="5695" spans="1:6" ht="22.5" customHeight="1" x14ac:dyDescent="0.2">
      <c r="A5695" s="21">
        <v>32</v>
      </c>
      <c r="B5695" s="22" t="s">
        <v>3609</v>
      </c>
      <c r="C5695" s="23" t="s">
        <v>3610</v>
      </c>
      <c r="D5695" s="31">
        <v>44</v>
      </c>
      <c r="E5695" s="25">
        <v>74.89</v>
      </c>
      <c r="F5695" s="25">
        <v>27482.94</v>
      </c>
    </row>
    <row r="5696" spans="1:6" ht="33.75" customHeight="1" x14ac:dyDescent="0.2">
      <c r="A5696" s="21">
        <v>33</v>
      </c>
      <c r="B5696" s="22" t="s">
        <v>3611</v>
      </c>
      <c r="C5696" s="23" t="s">
        <v>3612</v>
      </c>
      <c r="D5696" s="30">
        <v>0.45</v>
      </c>
      <c r="E5696" s="25">
        <v>731.48</v>
      </c>
      <c r="F5696" s="25">
        <v>12573.62</v>
      </c>
    </row>
    <row r="5697" spans="1:6" x14ac:dyDescent="0.2">
      <c r="A5697" s="26"/>
      <c r="B5697" s="27"/>
      <c r="C5697" s="28" t="s">
        <v>3613</v>
      </c>
      <c r="D5697" s="28"/>
      <c r="E5697" s="28"/>
      <c r="F5697" s="29">
        <v>14588.66</v>
      </c>
    </row>
    <row r="5698" spans="1:6" x14ac:dyDescent="0.2">
      <c r="A5698" s="26"/>
      <c r="B5698" s="27"/>
      <c r="C5698" s="28" t="s">
        <v>3614</v>
      </c>
      <c r="D5698" s="28"/>
      <c r="E5698" s="28"/>
      <c r="F5698" s="29">
        <v>7378.72</v>
      </c>
    </row>
    <row r="5699" spans="1:6" x14ac:dyDescent="0.2">
      <c r="A5699" s="26"/>
      <c r="B5699" s="27"/>
      <c r="C5699" s="28" t="s">
        <v>917</v>
      </c>
      <c r="D5699" s="28"/>
      <c r="E5699" s="28"/>
      <c r="F5699" s="29">
        <v>34541</v>
      </c>
    </row>
    <row r="5700" spans="1:6" ht="45" customHeight="1" x14ac:dyDescent="0.2">
      <c r="A5700" s="21">
        <v>34</v>
      </c>
      <c r="B5700" s="22" t="s">
        <v>2200</v>
      </c>
      <c r="C5700" s="23" t="s">
        <v>2201</v>
      </c>
      <c r="D5700" s="31">
        <v>45</v>
      </c>
      <c r="E5700" s="25">
        <v>66.22</v>
      </c>
      <c r="F5700" s="25">
        <v>19697.14</v>
      </c>
    </row>
    <row r="5701" spans="1:6" ht="33.75" customHeight="1" x14ac:dyDescent="0.2">
      <c r="A5701" s="21">
        <v>35</v>
      </c>
      <c r="B5701" s="22" t="s">
        <v>3586</v>
      </c>
      <c r="C5701" s="23" t="s">
        <v>3587</v>
      </c>
      <c r="D5701" s="30">
        <v>6.48</v>
      </c>
      <c r="E5701" s="25">
        <v>17.21</v>
      </c>
      <c r="F5701" s="25">
        <v>1692.89</v>
      </c>
    </row>
    <row r="5702" spans="1:6" ht="33.75" customHeight="1" x14ac:dyDescent="0.2">
      <c r="A5702" s="21">
        <v>36</v>
      </c>
      <c r="B5702" s="22" t="s">
        <v>3615</v>
      </c>
      <c r="C5702" s="23" t="s">
        <v>3616</v>
      </c>
      <c r="D5702" s="30">
        <v>0.02</v>
      </c>
      <c r="E5702" s="25">
        <v>543.29999999999995</v>
      </c>
      <c r="F5702" s="25">
        <v>427.19</v>
      </c>
    </row>
    <row r="5703" spans="1:6" x14ac:dyDescent="0.2">
      <c r="A5703" s="26"/>
      <c r="B5703" s="27"/>
      <c r="C5703" s="28" t="s">
        <v>3617</v>
      </c>
      <c r="D5703" s="28"/>
      <c r="E5703" s="28"/>
      <c r="F5703" s="29">
        <v>500.19</v>
      </c>
    </row>
    <row r="5704" spans="1:6" x14ac:dyDescent="0.2">
      <c r="A5704" s="26"/>
      <c r="B5704" s="27"/>
      <c r="C5704" s="28" t="s">
        <v>3618</v>
      </c>
      <c r="D5704" s="28"/>
      <c r="E5704" s="28"/>
      <c r="F5704" s="29">
        <v>252.99</v>
      </c>
    </row>
    <row r="5705" spans="1:6" x14ac:dyDescent="0.2">
      <c r="A5705" s="26"/>
      <c r="B5705" s="27"/>
      <c r="C5705" s="28" t="s">
        <v>917</v>
      </c>
      <c r="D5705" s="28"/>
      <c r="E5705" s="28"/>
      <c r="F5705" s="29">
        <v>1180.3699999999999</v>
      </c>
    </row>
    <row r="5706" spans="1:6" ht="45" customHeight="1" x14ac:dyDescent="0.2">
      <c r="A5706" s="21">
        <v>37</v>
      </c>
      <c r="B5706" s="22" t="s">
        <v>3619</v>
      </c>
      <c r="C5706" s="23" t="s">
        <v>3620</v>
      </c>
      <c r="D5706" s="31">
        <v>2</v>
      </c>
      <c r="E5706" s="25">
        <v>40.5</v>
      </c>
      <c r="F5706" s="25">
        <v>538.65</v>
      </c>
    </row>
    <row r="5707" spans="1:6" ht="45" customHeight="1" x14ac:dyDescent="0.2">
      <c r="A5707" s="21">
        <v>38</v>
      </c>
      <c r="B5707" s="22" t="s">
        <v>3621</v>
      </c>
      <c r="C5707" s="23" t="s">
        <v>3622</v>
      </c>
      <c r="D5707" s="31">
        <v>1</v>
      </c>
      <c r="E5707" s="25">
        <v>87.19</v>
      </c>
      <c r="F5707" s="25">
        <v>750.71</v>
      </c>
    </row>
    <row r="5708" spans="1:6" ht="33.75" customHeight="1" x14ac:dyDescent="0.2">
      <c r="A5708" s="21">
        <v>39</v>
      </c>
      <c r="B5708" s="22" t="s">
        <v>3586</v>
      </c>
      <c r="C5708" s="23" t="s">
        <v>3587</v>
      </c>
      <c r="D5708" s="32">
        <v>0.2</v>
      </c>
      <c r="E5708" s="25">
        <v>17.21</v>
      </c>
      <c r="F5708" s="25">
        <v>52.25</v>
      </c>
    </row>
    <row r="5709" spans="1:6" ht="33.75" customHeight="1" x14ac:dyDescent="0.2">
      <c r="A5709" s="21">
        <v>40</v>
      </c>
      <c r="B5709" s="22" t="s">
        <v>3623</v>
      </c>
      <c r="C5709" s="23" t="s">
        <v>3624</v>
      </c>
      <c r="D5709" s="30">
        <v>0.05</v>
      </c>
      <c r="E5709" s="25">
        <v>542.22</v>
      </c>
      <c r="F5709" s="25">
        <v>1067.03</v>
      </c>
    </row>
    <row r="5710" spans="1:6" x14ac:dyDescent="0.2">
      <c r="A5710" s="26"/>
      <c r="B5710" s="27"/>
      <c r="C5710" s="28" t="s">
        <v>3625</v>
      </c>
      <c r="D5710" s="28"/>
      <c r="E5710" s="28"/>
      <c r="F5710" s="29">
        <v>1250.47</v>
      </c>
    </row>
    <row r="5711" spans="1:6" x14ac:dyDescent="0.2">
      <c r="A5711" s="26"/>
      <c r="B5711" s="27"/>
      <c r="C5711" s="28" t="s">
        <v>3626</v>
      </c>
      <c r="D5711" s="28"/>
      <c r="E5711" s="28"/>
      <c r="F5711" s="29">
        <v>632.47</v>
      </c>
    </row>
    <row r="5712" spans="1:6" x14ac:dyDescent="0.2">
      <c r="A5712" s="26"/>
      <c r="B5712" s="27"/>
      <c r="C5712" s="28" t="s">
        <v>917</v>
      </c>
      <c r="D5712" s="28"/>
      <c r="E5712" s="28"/>
      <c r="F5712" s="29">
        <v>2949.97</v>
      </c>
    </row>
    <row r="5713" spans="1:6" ht="45" customHeight="1" x14ac:dyDescent="0.2">
      <c r="A5713" s="21">
        <v>41</v>
      </c>
      <c r="B5713" s="22" t="s">
        <v>3627</v>
      </c>
      <c r="C5713" s="23" t="s">
        <v>3628</v>
      </c>
      <c r="D5713" s="31">
        <v>5</v>
      </c>
      <c r="E5713" s="25">
        <v>31.2</v>
      </c>
      <c r="F5713" s="25">
        <v>1085.76</v>
      </c>
    </row>
    <row r="5714" spans="1:6" ht="33.75" customHeight="1" x14ac:dyDescent="0.2">
      <c r="A5714" s="21">
        <v>42</v>
      </c>
      <c r="B5714" s="22" t="s">
        <v>3586</v>
      </c>
      <c r="C5714" s="23" t="s">
        <v>3587</v>
      </c>
      <c r="D5714" s="30">
        <v>0.53</v>
      </c>
      <c r="E5714" s="25">
        <v>17.21</v>
      </c>
      <c r="F5714" s="25">
        <v>138.46</v>
      </c>
    </row>
    <row r="5715" spans="1:6" ht="33.75" customHeight="1" x14ac:dyDescent="0.2">
      <c r="A5715" s="21">
        <v>43</v>
      </c>
      <c r="B5715" s="22" t="s">
        <v>3629</v>
      </c>
      <c r="C5715" s="23" t="s">
        <v>3630</v>
      </c>
      <c r="D5715" s="32">
        <v>0.2</v>
      </c>
      <c r="E5715" s="25">
        <v>541.14</v>
      </c>
      <c r="F5715" s="25">
        <v>4264.25</v>
      </c>
    </row>
    <row r="5716" spans="1:6" x14ac:dyDescent="0.2">
      <c r="A5716" s="26"/>
      <c r="B5716" s="27"/>
      <c r="C5716" s="28" t="s">
        <v>3631</v>
      </c>
      <c r="D5716" s="28"/>
      <c r="E5716" s="28"/>
      <c r="F5716" s="29">
        <v>5001.8999999999996</v>
      </c>
    </row>
    <row r="5717" spans="1:6" x14ac:dyDescent="0.2">
      <c r="A5717" s="26"/>
      <c r="B5717" s="27"/>
      <c r="C5717" s="28" t="s">
        <v>3632</v>
      </c>
      <c r="D5717" s="28"/>
      <c r="E5717" s="28"/>
      <c r="F5717" s="29">
        <v>2529.89</v>
      </c>
    </row>
    <row r="5718" spans="1:6" x14ac:dyDescent="0.2">
      <c r="A5718" s="26"/>
      <c r="B5718" s="27"/>
      <c r="C5718" s="28" t="s">
        <v>917</v>
      </c>
      <c r="D5718" s="28"/>
      <c r="E5718" s="28"/>
      <c r="F5718" s="29">
        <v>11796.04</v>
      </c>
    </row>
    <row r="5719" spans="1:6" ht="45" customHeight="1" x14ac:dyDescent="0.2">
      <c r="A5719" s="21">
        <v>44</v>
      </c>
      <c r="B5719" s="22" t="s">
        <v>3633</v>
      </c>
      <c r="C5719" s="23" t="s">
        <v>3634</v>
      </c>
      <c r="D5719" s="31">
        <v>20</v>
      </c>
      <c r="E5719" s="25">
        <v>19.5</v>
      </c>
      <c r="F5719" s="25">
        <v>2418</v>
      </c>
    </row>
    <row r="5720" spans="1:6" ht="45" customHeight="1" x14ac:dyDescent="0.2">
      <c r="A5720" s="21">
        <v>45</v>
      </c>
      <c r="B5720" s="22" t="s">
        <v>3635</v>
      </c>
      <c r="C5720" s="23" t="s">
        <v>3636</v>
      </c>
      <c r="D5720" s="31">
        <v>21</v>
      </c>
      <c r="E5720" s="25">
        <v>15.71</v>
      </c>
      <c r="F5720" s="25">
        <v>4120.58</v>
      </c>
    </row>
    <row r="5721" spans="1:6" ht="33.75" customHeight="1" x14ac:dyDescent="0.2">
      <c r="A5721" s="21">
        <v>46</v>
      </c>
      <c r="B5721" s="22" t="s">
        <v>3586</v>
      </c>
      <c r="C5721" s="23" t="s">
        <v>3587</v>
      </c>
      <c r="D5721" s="32">
        <v>2.4</v>
      </c>
      <c r="E5721" s="25">
        <v>17.21</v>
      </c>
      <c r="F5721" s="25">
        <v>626.99</v>
      </c>
    </row>
    <row r="5722" spans="1:6" ht="33.75" customHeight="1" x14ac:dyDescent="0.2">
      <c r="A5722" s="21">
        <v>47</v>
      </c>
      <c r="B5722" s="22" t="s">
        <v>3438</v>
      </c>
      <c r="C5722" s="23" t="s">
        <v>3439</v>
      </c>
      <c r="D5722" s="30">
        <v>0.72</v>
      </c>
      <c r="E5722" s="25">
        <v>151.54</v>
      </c>
      <c r="F5722" s="25">
        <v>2885.5</v>
      </c>
    </row>
    <row r="5723" spans="1:6" x14ac:dyDescent="0.2">
      <c r="A5723" s="26"/>
      <c r="B5723" s="27"/>
      <c r="C5723" s="28" t="s">
        <v>3637</v>
      </c>
      <c r="D5723" s="28"/>
      <c r="E5723" s="28"/>
      <c r="F5723" s="29">
        <v>3169.92</v>
      </c>
    </row>
    <row r="5724" spans="1:6" x14ac:dyDescent="0.2">
      <c r="A5724" s="26"/>
      <c r="B5724" s="27"/>
      <c r="C5724" s="28" t="s">
        <v>3638</v>
      </c>
      <c r="D5724" s="28"/>
      <c r="E5724" s="28"/>
      <c r="F5724" s="29">
        <v>1603.3</v>
      </c>
    </row>
    <row r="5725" spans="1:6" x14ac:dyDescent="0.2">
      <c r="A5725" s="26"/>
      <c r="B5725" s="27"/>
      <c r="C5725" s="28" t="s">
        <v>917</v>
      </c>
      <c r="D5725" s="28"/>
      <c r="E5725" s="28"/>
      <c r="F5725" s="29">
        <v>7658.72</v>
      </c>
    </row>
    <row r="5726" spans="1:6" ht="33.75" customHeight="1" x14ac:dyDescent="0.2">
      <c r="A5726" s="21">
        <v>48</v>
      </c>
      <c r="B5726" s="22" t="s">
        <v>3442</v>
      </c>
      <c r="C5726" s="23" t="s">
        <v>3443</v>
      </c>
      <c r="D5726" s="32">
        <v>3.2</v>
      </c>
      <c r="E5726" s="25">
        <v>158.37</v>
      </c>
      <c r="F5726" s="25">
        <v>13214.44</v>
      </c>
    </row>
    <row r="5727" spans="1:6" x14ac:dyDescent="0.2">
      <c r="A5727" s="26"/>
      <c r="B5727" s="27"/>
      <c r="C5727" s="28" t="s">
        <v>3639</v>
      </c>
      <c r="D5727" s="28"/>
      <c r="E5727" s="28"/>
      <c r="F5727" s="29">
        <v>14088.55</v>
      </c>
    </row>
    <row r="5728" spans="1:6" x14ac:dyDescent="0.2">
      <c r="A5728" s="26"/>
      <c r="B5728" s="27"/>
      <c r="C5728" s="28" t="s">
        <v>3640</v>
      </c>
      <c r="D5728" s="28"/>
      <c r="E5728" s="28"/>
      <c r="F5728" s="29">
        <v>7125.78</v>
      </c>
    </row>
    <row r="5729" spans="1:6" x14ac:dyDescent="0.2">
      <c r="A5729" s="26"/>
      <c r="B5729" s="27"/>
      <c r="C5729" s="28" t="s">
        <v>917</v>
      </c>
      <c r="D5729" s="28"/>
      <c r="E5729" s="28"/>
      <c r="F5729" s="29">
        <v>34428.769999999997</v>
      </c>
    </row>
    <row r="5730" spans="1:6" ht="45" customHeight="1" x14ac:dyDescent="0.2">
      <c r="A5730" s="21">
        <v>49</v>
      </c>
      <c r="B5730" s="22" t="s">
        <v>3641</v>
      </c>
      <c r="C5730" s="23" t="s">
        <v>3642</v>
      </c>
      <c r="D5730" s="30">
        <v>0.35</v>
      </c>
      <c r="E5730" s="25">
        <v>326.16000000000003</v>
      </c>
      <c r="F5730" s="25">
        <v>3084.19</v>
      </c>
    </row>
    <row r="5731" spans="1:6" x14ac:dyDescent="0.2">
      <c r="A5731" s="26"/>
      <c r="B5731" s="27"/>
      <c r="C5731" s="28" t="s">
        <v>3643</v>
      </c>
      <c r="D5731" s="28"/>
      <c r="E5731" s="28"/>
      <c r="F5731" s="29">
        <v>3411.62</v>
      </c>
    </row>
    <row r="5732" spans="1:6" x14ac:dyDescent="0.2">
      <c r="A5732" s="26"/>
      <c r="B5732" s="27"/>
      <c r="C5732" s="28" t="s">
        <v>3644</v>
      </c>
      <c r="D5732" s="28"/>
      <c r="E5732" s="28"/>
      <c r="F5732" s="29">
        <v>1725.55</v>
      </c>
    </row>
    <row r="5733" spans="1:6" x14ac:dyDescent="0.2">
      <c r="A5733" s="26"/>
      <c r="B5733" s="27"/>
      <c r="C5733" s="28" t="s">
        <v>917</v>
      </c>
      <c r="D5733" s="28"/>
      <c r="E5733" s="28"/>
      <c r="F5733" s="29">
        <v>8221.36</v>
      </c>
    </row>
    <row r="5734" spans="1:6" ht="45" customHeight="1" x14ac:dyDescent="0.2">
      <c r="A5734" s="21">
        <v>50</v>
      </c>
      <c r="B5734" s="22" t="s">
        <v>3645</v>
      </c>
      <c r="C5734" s="23" t="s">
        <v>3646</v>
      </c>
      <c r="D5734" s="30">
        <v>35.880000000000003</v>
      </c>
      <c r="E5734" s="25">
        <v>4.5999999999999996</v>
      </c>
      <c r="F5734" s="25">
        <v>2625.91</v>
      </c>
    </row>
    <row r="5735" spans="1:6" ht="45" customHeight="1" x14ac:dyDescent="0.2">
      <c r="A5735" s="21">
        <v>51</v>
      </c>
      <c r="B5735" s="22" t="s">
        <v>3647</v>
      </c>
      <c r="C5735" s="23" t="s">
        <v>3648</v>
      </c>
      <c r="D5735" s="31">
        <v>2</v>
      </c>
      <c r="E5735" s="25">
        <v>24.68</v>
      </c>
      <c r="F5735" s="25">
        <v>604.66</v>
      </c>
    </row>
    <row r="5736" spans="1:6" ht="45" customHeight="1" x14ac:dyDescent="0.2">
      <c r="A5736" s="21">
        <v>52</v>
      </c>
      <c r="B5736" s="22" t="s">
        <v>3649</v>
      </c>
      <c r="C5736" s="23" t="s">
        <v>3650</v>
      </c>
      <c r="D5736" s="32">
        <v>0.1</v>
      </c>
      <c r="E5736" s="25">
        <v>309.24</v>
      </c>
      <c r="F5736" s="25">
        <v>847.02</v>
      </c>
    </row>
    <row r="5737" spans="1:6" x14ac:dyDescent="0.2">
      <c r="A5737" s="26"/>
      <c r="B5737" s="27"/>
      <c r="C5737" s="28" t="s">
        <v>3651</v>
      </c>
      <c r="D5737" s="28"/>
      <c r="E5737" s="28"/>
      <c r="F5737" s="29">
        <v>939.29</v>
      </c>
    </row>
    <row r="5738" spans="1:6" x14ac:dyDescent="0.2">
      <c r="A5738" s="26"/>
      <c r="B5738" s="27"/>
      <c r="C5738" s="28" t="s">
        <v>3652</v>
      </c>
      <c r="D5738" s="28"/>
      <c r="E5738" s="28"/>
      <c r="F5738" s="29">
        <v>475.08</v>
      </c>
    </row>
    <row r="5739" spans="1:6" x14ac:dyDescent="0.2">
      <c r="A5739" s="26"/>
      <c r="B5739" s="27"/>
      <c r="C5739" s="28" t="s">
        <v>917</v>
      </c>
      <c r="D5739" s="28"/>
      <c r="E5739" s="28"/>
      <c r="F5739" s="29">
        <v>2261.39</v>
      </c>
    </row>
    <row r="5740" spans="1:6" ht="45" customHeight="1" x14ac:dyDescent="0.2">
      <c r="A5740" s="21">
        <v>53</v>
      </c>
      <c r="B5740" s="22" t="s">
        <v>3653</v>
      </c>
      <c r="C5740" s="23" t="s">
        <v>3654</v>
      </c>
      <c r="D5740" s="30">
        <v>10.25</v>
      </c>
      <c r="E5740" s="25">
        <v>6.18</v>
      </c>
      <c r="F5740" s="25">
        <v>1009.09</v>
      </c>
    </row>
    <row r="5741" spans="1:6" ht="45" customHeight="1" x14ac:dyDescent="0.2">
      <c r="A5741" s="21">
        <v>54</v>
      </c>
      <c r="B5741" s="22" t="s">
        <v>3655</v>
      </c>
      <c r="C5741" s="23" t="s">
        <v>3656</v>
      </c>
      <c r="D5741" s="31">
        <v>3</v>
      </c>
      <c r="E5741" s="25">
        <v>33.28</v>
      </c>
      <c r="F5741" s="25">
        <v>1250</v>
      </c>
    </row>
    <row r="5742" spans="1:6" ht="45" customHeight="1" x14ac:dyDescent="0.2">
      <c r="A5742" s="21">
        <v>55</v>
      </c>
      <c r="B5742" s="22" t="s">
        <v>3657</v>
      </c>
      <c r="C5742" s="23" t="s">
        <v>3658</v>
      </c>
      <c r="D5742" s="32">
        <v>0.2</v>
      </c>
      <c r="E5742" s="25">
        <v>296.73</v>
      </c>
      <c r="F5742" s="25">
        <v>1645.63</v>
      </c>
    </row>
    <row r="5743" spans="1:6" x14ac:dyDescent="0.2">
      <c r="A5743" s="26"/>
      <c r="B5743" s="27"/>
      <c r="C5743" s="28" t="s">
        <v>3659</v>
      </c>
      <c r="D5743" s="28"/>
      <c r="E5743" s="28"/>
      <c r="F5743" s="29">
        <v>1826.48</v>
      </c>
    </row>
    <row r="5744" spans="1:6" x14ac:dyDescent="0.2">
      <c r="A5744" s="26"/>
      <c r="B5744" s="27"/>
      <c r="C5744" s="28" t="s">
        <v>3660</v>
      </c>
      <c r="D5744" s="28"/>
      <c r="E5744" s="28"/>
      <c r="F5744" s="29">
        <v>923.81</v>
      </c>
    </row>
    <row r="5745" spans="1:6" x14ac:dyDescent="0.2">
      <c r="A5745" s="26"/>
      <c r="B5745" s="27"/>
      <c r="C5745" s="28" t="s">
        <v>917</v>
      </c>
      <c r="D5745" s="28"/>
      <c r="E5745" s="28"/>
      <c r="F5745" s="29">
        <v>4395.92</v>
      </c>
    </row>
    <row r="5746" spans="1:6" ht="45" customHeight="1" x14ac:dyDescent="0.2">
      <c r="A5746" s="21">
        <v>56</v>
      </c>
      <c r="B5746" s="22" t="s">
        <v>3661</v>
      </c>
      <c r="C5746" s="23" t="s">
        <v>3662</v>
      </c>
      <c r="D5746" s="32">
        <v>20.5</v>
      </c>
      <c r="E5746" s="25">
        <v>9.91</v>
      </c>
      <c r="F5746" s="25">
        <v>2161.5700000000002</v>
      </c>
    </row>
    <row r="5747" spans="1:6" ht="45" customHeight="1" x14ac:dyDescent="0.2">
      <c r="A5747" s="21">
        <v>57</v>
      </c>
      <c r="B5747" s="22" t="s">
        <v>3663</v>
      </c>
      <c r="C5747" s="23" t="s">
        <v>3664</v>
      </c>
      <c r="D5747" s="30">
        <v>0.06</v>
      </c>
      <c r="E5747" s="25">
        <v>289.89</v>
      </c>
      <c r="F5747" s="25">
        <v>484.89</v>
      </c>
    </row>
    <row r="5748" spans="1:6" x14ac:dyDescent="0.2">
      <c r="A5748" s="26"/>
      <c r="B5748" s="27"/>
      <c r="C5748" s="28" t="s">
        <v>3665</v>
      </c>
      <c r="D5748" s="28"/>
      <c r="E5748" s="28"/>
      <c r="F5748" s="29">
        <v>537.4</v>
      </c>
    </row>
    <row r="5749" spans="1:6" x14ac:dyDescent="0.2">
      <c r="A5749" s="26"/>
      <c r="B5749" s="27"/>
      <c r="C5749" s="28" t="s">
        <v>3666</v>
      </c>
      <c r="D5749" s="28"/>
      <c r="E5749" s="28"/>
      <c r="F5749" s="29">
        <v>271.81</v>
      </c>
    </row>
    <row r="5750" spans="1:6" x14ac:dyDescent="0.2">
      <c r="A5750" s="26"/>
      <c r="B5750" s="27"/>
      <c r="C5750" s="28" t="s">
        <v>917</v>
      </c>
      <c r="D5750" s="28"/>
      <c r="E5750" s="28"/>
      <c r="F5750" s="29">
        <v>1294.0999999999999</v>
      </c>
    </row>
    <row r="5751" spans="1:6" ht="45" customHeight="1" x14ac:dyDescent="0.2">
      <c r="A5751" s="21">
        <v>58</v>
      </c>
      <c r="B5751" s="22" t="s">
        <v>3667</v>
      </c>
      <c r="C5751" s="23" t="s">
        <v>3668</v>
      </c>
      <c r="D5751" s="30">
        <v>6.15</v>
      </c>
      <c r="E5751" s="25">
        <v>14.73</v>
      </c>
      <c r="F5751" s="25">
        <v>953.91</v>
      </c>
    </row>
    <row r="5752" spans="1:6" ht="11.4" x14ac:dyDescent="0.2">
      <c r="A5752" s="443" t="s">
        <v>3669</v>
      </c>
      <c r="B5752" s="444"/>
      <c r="C5752" s="444"/>
      <c r="D5752" s="444"/>
      <c r="E5752" s="444"/>
      <c r="F5752" s="445"/>
    </row>
    <row r="5753" spans="1:6" ht="33.75" customHeight="1" x14ac:dyDescent="0.2">
      <c r="A5753" s="21">
        <v>59</v>
      </c>
      <c r="B5753" s="22" t="s">
        <v>3670</v>
      </c>
      <c r="C5753" s="23" t="s">
        <v>3671</v>
      </c>
      <c r="D5753" s="31">
        <v>2</v>
      </c>
      <c r="E5753" s="25">
        <v>402.73</v>
      </c>
      <c r="F5753" s="25">
        <v>19780.32</v>
      </c>
    </row>
    <row r="5754" spans="1:6" x14ac:dyDescent="0.2">
      <c r="A5754" s="26"/>
      <c r="B5754" s="27"/>
      <c r="C5754" s="28" t="s">
        <v>3672</v>
      </c>
      <c r="D5754" s="28"/>
      <c r="E5754" s="28"/>
      <c r="F5754" s="29">
        <v>14206.46</v>
      </c>
    </row>
    <row r="5755" spans="1:6" x14ac:dyDescent="0.2">
      <c r="A5755" s="26"/>
      <c r="B5755" s="27"/>
      <c r="C5755" s="28" t="s">
        <v>3673</v>
      </c>
      <c r="D5755" s="28"/>
      <c r="E5755" s="28"/>
      <c r="F5755" s="29">
        <v>7566.48</v>
      </c>
    </row>
    <row r="5756" spans="1:6" x14ac:dyDescent="0.2">
      <c r="A5756" s="26"/>
      <c r="B5756" s="27"/>
      <c r="C5756" s="28" t="s">
        <v>917</v>
      </c>
      <c r="D5756" s="28"/>
      <c r="E5756" s="28"/>
      <c r="F5756" s="29">
        <v>41553.26</v>
      </c>
    </row>
    <row r="5757" spans="1:6" ht="45" customHeight="1" x14ac:dyDescent="0.2">
      <c r="A5757" s="21">
        <v>60</v>
      </c>
      <c r="B5757" s="22" t="s">
        <v>3674</v>
      </c>
      <c r="C5757" s="23" t="s">
        <v>3675</v>
      </c>
      <c r="D5757" s="31">
        <v>2</v>
      </c>
      <c r="E5757" s="25">
        <v>7704.08</v>
      </c>
      <c r="F5757" s="25">
        <v>128504.05</v>
      </c>
    </row>
    <row r="5758" spans="1:6" ht="11.4" x14ac:dyDescent="0.2">
      <c r="A5758" s="443" t="s">
        <v>3676</v>
      </c>
      <c r="B5758" s="444"/>
      <c r="C5758" s="444"/>
      <c r="D5758" s="444"/>
      <c r="E5758" s="444"/>
      <c r="F5758" s="445"/>
    </row>
    <row r="5759" spans="1:6" ht="45" customHeight="1" x14ac:dyDescent="0.2">
      <c r="A5759" s="21">
        <v>61</v>
      </c>
      <c r="B5759" s="22" t="s">
        <v>2946</v>
      </c>
      <c r="C5759" s="23" t="s">
        <v>2991</v>
      </c>
      <c r="D5759" s="32">
        <v>9.8000000000000007</v>
      </c>
      <c r="E5759" s="25">
        <v>145.80000000000001</v>
      </c>
      <c r="F5759" s="25">
        <v>29827.29</v>
      </c>
    </row>
    <row r="5760" spans="1:6" x14ac:dyDescent="0.2">
      <c r="A5760" s="26"/>
      <c r="B5760" s="27"/>
      <c r="C5760" s="28" t="s">
        <v>3677</v>
      </c>
      <c r="D5760" s="28"/>
      <c r="E5760" s="28"/>
      <c r="F5760" s="29">
        <v>14810.44</v>
      </c>
    </row>
    <row r="5761" spans="1:6" x14ac:dyDescent="0.2">
      <c r="A5761" s="26"/>
      <c r="B5761" s="27"/>
      <c r="C5761" s="28" t="s">
        <v>3678</v>
      </c>
      <c r="D5761" s="28"/>
      <c r="E5761" s="28"/>
      <c r="F5761" s="29">
        <v>7138.02</v>
      </c>
    </row>
    <row r="5762" spans="1:6" x14ac:dyDescent="0.2">
      <c r="A5762" s="26"/>
      <c r="B5762" s="27"/>
      <c r="C5762" s="28" t="s">
        <v>917</v>
      </c>
      <c r="D5762" s="28"/>
      <c r="E5762" s="28"/>
      <c r="F5762" s="29">
        <v>51775.75</v>
      </c>
    </row>
    <row r="5763" spans="1:6" ht="33.75" customHeight="1" x14ac:dyDescent="0.2">
      <c r="A5763" s="21">
        <v>62</v>
      </c>
      <c r="B5763" s="22" t="s">
        <v>3679</v>
      </c>
      <c r="C5763" s="23" t="s">
        <v>3680</v>
      </c>
      <c r="D5763" s="32">
        <v>2.2000000000000002</v>
      </c>
      <c r="E5763" s="25">
        <v>178.8</v>
      </c>
      <c r="F5763" s="25">
        <v>861.46</v>
      </c>
    </row>
    <row r="5764" spans="1:6" ht="33.75" customHeight="1" x14ac:dyDescent="0.2">
      <c r="A5764" s="21">
        <v>63</v>
      </c>
      <c r="B5764" s="22" t="s">
        <v>3681</v>
      </c>
      <c r="C5764" s="23" t="s">
        <v>3682</v>
      </c>
      <c r="D5764" s="30">
        <v>3.85</v>
      </c>
      <c r="E5764" s="25">
        <v>207.4</v>
      </c>
      <c r="F5764" s="25">
        <v>1756.68</v>
      </c>
    </row>
    <row r="5765" spans="1:6" ht="33.75" customHeight="1" x14ac:dyDescent="0.2">
      <c r="A5765" s="21">
        <v>64</v>
      </c>
      <c r="B5765" s="22" t="s">
        <v>3683</v>
      </c>
      <c r="C5765" s="23" t="s">
        <v>3684</v>
      </c>
      <c r="D5765" s="30">
        <v>1.65</v>
      </c>
      <c r="E5765" s="25">
        <v>383.6</v>
      </c>
      <c r="F5765" s="25">
        <v>1360.82</v>
      </c>
    </row>
    <row r="5766" spans="1:6" ht="33.75" customHeight="1" x14ac:dyDescent="0.2">
      <c r="A5766" s="21">
        <v>65</v>
      </c>
      <c r="B5766" s="22" t="s">
        <v>3685</v>
      </c>
      <c r="C5766" s="23" t="s">
        <v>3686</v>
      </c>
      <c r="D5766" s="30">
        <v>2.42</v>
      </c>
      <c r="E5766" s="25">
        <v>518.29999999999995</v>
      </c>
      <c r="F5766" s="25">
        <v>2558.7399999999998</v>
      </c>
    </row>
    <row r="5767" spans="1:6" ht="33.75" customHeight="1" x14ac:dyDescent="0.2">
      <c r="A5767" s="21">
        <v>66</v>
      </c>
      <c r="B5767" s="22" t="s">
        <v>3685</v>
      </c>
      <c r="C5767" s="23" t="s">
        <v>3687</v>
      </c>
      <c r="D5767" s="30">
        <v>0.66</v>
      </c>
      <c r="E5767" s="25">
        <v>518.29999999999995</v>
      </c>
      <c r="F5767" s="25">
        <v>697.84</v>
      </c>
    </row>
    <row r="5768" spans="1:6" ht="12" customHeight="1" x14ac:dyDescent="0.2">
      <c r="A5768" s="443" t="s">
        <v>3688</v>
      </c>
      <c r="B5768" s="444"/>
      <c r="C5768" s="444"/>
      <c r="D5768" s="444"/>
      <c r="E5768" s="444"/>
      <c r="F5768" s="445"/>
    </row>
    <row r="5769" spans="1:6" ht="22.5" customHeight="1" x14ac:dyDescent="0.2">
      <c r="A5769" s="21">
        <v>67</v>
      </c>
      <c r="B5769" s="22" t="s">
        <v>3689</v>
      </c>
      <c r="C5769" s="23" t="s">
        <v>3690</v>
      </c>
      <c r="D5769" s="43">
        <v>2.1953E-2</v>
      </c>
      <c r="E5769" s="25">
        <v>402.93</v>
      </c>
      <c r="F5769" s="25">
        <v>320.89999999999998</v>
      </c>
    </row>
    <row r="5770" spans="1:6" x14ac:dyDescent="0.2">
      <c r="A5770" s="26"/>
      <c r="B5770" s="27"/>
      <c r="C5770" s="28" t="s">
        <v>3691</v>
      </c>
      <c r="D5770" s="28"/>
      <c r="E5770" s="28"/>
      <c r="F5770" s="29">
        <v>323.68</v>
      </c>
    </row>
    <row r="5771" spans="1:6" x14ac:dyDescent="0.2">
      <c r="A5771" s="26"/>
      <c r="B5771" s="27"/>
      <c r="C5771" s="28" t="s">
        <v>3692</v>
      </c>
      <c r="D5771" s="28"/>
      <c r="E5771" s="28"/>
      <c r="F5771" s="29">
        <v>140.11000000000001</v>
      </c>
    </row>
    <row r="5772" spans="1:6" x14ac:dyDescent="0.2">
      <c r="A5772" s="26"/>
      <c r="B5772" s="27"/>
      <c r="C5772" s="28" t="s">
        <v>917</v>
      </c>
      <c r="D5772" s="28"/>
      <c r="E5772" s="28"/>
      <c r="F5772" s="29">
        <v>784.69</v>
      </c>
    </row>
    <row r="5773" spans="1:6" ht="45" customHeight="1" x14ac:dyDescent="0.2">
      <c r="A5773" s="21">
        <v>68</v>
      </c>
      <c r="B5773" s="22" t="s">
        <v>2200</v>
      </c>
      <c r="C5773" s="23" t="s">
        <v>2201</v>
      </c>
      <c r="D5773" s="32">
        <v>2.2999999999999998</v>
      </c>
      <c r="E5773" s="25">
        <v>66.22</v>
      </c>
      <c r="F5773" s="25">
        <v>1006.74</v>
      </c>
    </row>
    <row r="5774" spans="1:6" ht="45" customHeight="1" x14ac:dyDescent="0.2">
      <c r="A5774" s="21">
        <v>69</v>
      </c>
      <c r="B5774" s="22" t="s">
        <v>3693</v>
      </c>
      <c r="C5774" s="23" t="s">
        <v>3694</v>
      </c>
      <c r="D5774" s="31">
        <v>1</v>
      </c>
      <c r="E5774" s="25">
        <v>103.04</v>
      </c>
      <c r="F5774" s="25">
        <v>1456.99</v>
      </c>
    </row>
    <row r="5775" spans="1:6" ht="33.75" customHeight="1" x14ac:dyDescent="0.2">
      <c r="A5775" s="21">
        <v>70</v>
      </c>
      <c r="B5775" s="22" t="s">
        <v>3695</v>
      </c>
      <c r="C5775" s="23" t="s">
        <v>3696</v>
      </c>
      <c r="D5775" s="32">
        <v>0.1</v>
      </c>
      <c r="E5775" s="25">
        <v>547.58000000000004</v>
      </c>
      <c r="F5775" s="25">
        <v>1171.82</v>
      </c>
    </row>
    <row r="5776" spans="1:6" x14ac:dyDescent="0.2">
      <c r="A5776" s="26"/>
      <c r="B5776" s="27"/>
      <c r="C5776" s="28" t="s">
        <v>3697</v>
      </c>
      <c r="D5776" s="28"/>
      <c r="E5776" s="28"/>
      <c r="F5776" s="29">
        <v>871.91</v>
      </c>
    </row>
    <row r="5777" spans="1:6" x14ac:dyDescent="0.2">
      <c r="A5777" s="26"/>
      <c r="B5777" s="27"/>
      <c r="C5777" s="28" t="s">
        <v>3698</v>
      </c>
      <c r="D5777" s="28"/>
      <c r="E5777" s="28"/>
      <c r="F5777" s="29">
        <v>420.23</v>
      </c>
    </row>
    <row r="5778" spans="1:6" x14ac:dyDescent="0.2">
      <c r="A5778" s="26"/>
      <c r="B5778" s="27"/>
      <c r="C5778" s="28" t="s">
        <v>917</v>
      </c>
      <c r="D5778" s="28"/>
      <c r="E5778" s="28"/>
      <c r="F5778" s="29">
        <v>2463.96</v>
      </c>
    </row>
    <row r="5779" spans="1:6" ht="33.75" customHeight="1" x14ac:dyDescent="0.2">
      <c r="A5779" s="21">
        <v>71</v>
      </c>
      <c r="B5779" s="22" t="s">
        <v>3699</v>
      </c>
      <c r="C5779" s="23" t="s">
        <v>3700</v>
      </c>
      <c r="D5779" s="24">
        <v>0.108</v>
      </c>
      <c r="E5779" s="25">
        <v>701.99</v>
      </c>
      <c r="F5779" s="25">
        <v>689.16</v>
      </c>
    </row>
    <row r="5780" spans="1:6" ht="33.75" customHeight="1" x14ac:dyDescent="0.2">
      <c r="A5780" s="21">
        <v>72</v>
      </c>
      <c r="B5780" s="22" t="s">
        <v>1048</v>
      </c>
      <c r="C5780" s="23" t="s">
        <v>3701</v>
      </c>
      <c r="D5780" s="32">
        <v>0.1</v>
      </c>
      <c r="E5780" s="25">
        <v>1522.48</v>
      </c>
      <c r="F5780" s="25">
        <v>3561.81</v>
      </c>
    </row>
    <row r="5781" spans="1:6" x14ac:dyDescent="0.2">
      <c r="A5781" s="26"/>
      <c r="B5781" s="27"/>
      <c r="C5781" s="28" t="s">
        <v>3702</v>
      </c>
      <c r="D5781" s="28"/>
      <c r="E5781" s="28"/>
      <c r="F5781" s="29">
        <v>2870.49</v>
      </c>
    </row>
    <row r="5782" spans="1:6" x14ac:dyDescent="0.2">
      <c r="A5782" s="26"/>
      <c r="B5782" s="27"/>
      <c r="C5782" s="28" t="s">
        <v>3703</v>
      </c>
      <c r="D5782" s="28"/>
      <c r="E5782" s="28"/>
      <c r="F5782" s="29">
        <v>1644.26</v>
      </c>
    </row>
    <row r="5783" spans="1:6" x14ac:dyDescent="0.2">
      <c r="A5783" s="26"/>
      <c r="B5783" s="27"/>
      <c r="C5783" s="28" t="s">
        <v>917</v>
      </c>
      <c r="D5783" s="28"/>
      <c r="E5783" s="28"/>
      <c r="F5783" s="29">
        <v>8076.56</v>
      </c>
    </row>
    <row r="5784" spans="1:6" ht="22.5" customHeight="1" x14ac:dyDescent="0.2">
      <c r="A5784" s="21">
        <v>73</v>
      </c>
      <c r="B5784" s="22" t="s">
        <v>3704</v>
      </c>
      <c r="C5784" s="23" t="s">
        <v>3705</v>
      </c>
      <c r="D5784" s="24">
        <v>0.104</v>
      </c>
      <c r="E5784" s="25">
        <v>519.79999999999995</v>
      </c>
      <c r="F5784" s="25">
        <v>400.04</v>
      </c>
    </row>
    <row r="5785" spans="1:6" ht="11.25" customHeight="1" x14ac:dyDescent="0.2">
      <c r="A5785" s="435" t="s">
        <v>1007</v>
      </c>
      <c r="B5785" s="436"/>
      <c r="C5785" s="436"/>
      <c r="D5785" s="436"/>
      <c r="E5785" s="437"/>
      <c r="F5785" s="36">
        <v>2265131.5499999998</v>
      </c>
    </row>
    <row r="5786" spans="1:6" x14ac:dyDescent="0.2">
      <c r="A5786" s="435" t="s">
        <v>1008</v>
      </c>
      <c r="B5786" s="436"/>
      <c r="C5786" s="436"/>
      <c r="D5786" s="436"/>
      <c r="E5786" s="437"/>
      <c r="F5786" s="36">
        <v>270910.25</v>
      </c>
    </row>
    <row r="5787" spans="1:6" x14ac:dyDescent="0.2">
      <c r="A5787" s="435" t="s">
        <v>1009</v>
      </c>
      <c r="B5787" s="436"/>
      <c r="C5787" s="436"/>
      <c r="D5787" s="436"/>
      <c r="E5787" s="437"/>
      <c r="F5787" s="36">
        <v>137247.54</v>
      </c>
    </row>
    <row r="5788" spans="1:6" ht="11.25" customHeight="1" x14ac:dyDescent="0.2">
      <c r="A5788" s="435" t="s">
        <v>3706</v>
      </c>
      <c r="B5788" s="436"/>
      <c r="C5788" s="436"/>
      <c r="D5788" s="436"/>
      <c r="E5788" s="437"/>
      <c r="F5788" s="36">
        <v>2673289.34</v>
      </c>
    </row>
    <row r="5789" spans="1:6" ht="12.75" customHeight="1" x14ac:dyDescent="0.2">
      <c r="A5789" s="432" t="s">
        <v>3707</v>
      </c>
      <c r="B5789" s="433"/>
      <c r="C5789" s="433"/>
      <c r="D5789" s="433"/>
      <c r="E5789" s="433"/>
      <c r="F5789" s="434"/>
    </row>
    <row r="5790" spans="1:6" ht="11.4" x14ac:dyDescent="0.2">
      <c r="A5790" s="443" t="s">
        <v>3708</v>
      </c>
      <c r="B5790" s="444"/>
      <c r="C5790" s="444"/>
      <c r="D5790" s="444"/>
      <c r="E5790" s="444"/>
      <c r="F5790" s="445"/>
    </row>
    <row r="5791" spans="1:6" ht="22.5" customHeight="1" x14ac:dyDescent="0.2">
      <c r="A5791" s="21">
        <v>74</v>
      </c>
      <c r="B5791" s="22" t="s">
        <v>3709</v>
      </c>
      <c r="C5791" s="23" t="s">
        <v>3710</v>
      </c>
      <c r="D5791" s="32">
        <v>1.8</v>
      </c>
      <c r="E5791" s="25">
        <v>108.35</v>
      </c>
      <c r="F5791" s="25">
        <v>7733.09</v>
      </c>
    </row>
    <row r="5792" spans="1:6" x14ac:dyDescent="0.2">
      <c r="A5792" s="26"/>
      <c r="B5792" s="27"/>
      <c r="C5792" s="28" t="s">
        <v>3711</v>
      </c>
      <c r="D5792" s="28"/>
      <c r="E5792" s="28"/>
      <c r="F5792" s="29">
        <v>9150.49</v>
      </c>
    </row>
    <row r="5793" spans="1:6" x14ac:dyDescent="0.2">
      <c r="A5793" s="26"/>
      <c r="B5793" s="27"/>
      <c r="C5793" s="28" t="s">
        <v>3712</v>
      </c>
      <c r="D5793" s="28"/>
      <c r="E5793" s="28"/>
      <c r="F5793" s="29">
        <v>4628.18</v>
      </c>
    </row>
    <row r="5794" spans="1:6" x14ac:dyDescent="0.2">
      <c r="A5794" s="26"/>
      <c r="B5794" s="27"/>
      <c r="C5794" s="28" t="s">
        <v>917</v>
      </c>
      <c r="D5794" s="28"/>
      <c r="E5794" s="28"/>
      <c r="F5794" s="29">
        <v>21511.759999999998</v>
      </c>
    </row>
    <row r="5795" spans="1:6" ht="33.75" customHeight="1" x14ac:dyDescent="0.2">
      <c r="A5795" s="21">
        <v>75</v>
      </c>
      <c r="B5795" s="22" t="s">
        <v>3713</v>
      </c>
      <c r="C5795" s="23" t="s">
        <v>3714</v>
      </c>
      <c r="D5795" s="31">
        <v>5</v>
      </c>
      <c r="E5795" s="25">
        <v>144.71</v>
      </c>
      <c r="F5795" s="25">
        <v>8342.5300000000007</v>
      </c>
    </row>
    <row r="5796" spans="1:6" ht="33.75" customHeight="1" x14ac:dyDescent="0.2">
      <c r="A5796" s="21">
        <v>76</v>
      </c>
      <c r="B5796" s="22" t="s">
        <v>3715</v>
      </c>
      <c r="C5796" s="23" t="s">
        <v>3716</v>
      </c>
      <c r="D5796" s="31">
        <v>13</v>
      </c>
      <c r="E5796" s="25">
        <v>312.35000000000002</v>
      </c>
      <c r="F5796" s="25">
        <v>19450.03</v>
      </c>
    </row>
    <row r="5797" spans="1:6" ht="33.75" customHeight="1" x14ac:dyDescent="0.2">
      <c r="A5797" s="21">
        <v>77</v>
      </c>
      <c r="B5797" s="22" t="s">
        <v>3717</v>
      </c>
      <c r="C5797" s="23" t="s">
        <v>3718</v>
      </c>
      <c r="D5797" s="32">
        <v>1.3</v>
      </c>
      <c r="E5797" s="25">
        <v>141.80000000000001</v>
      </c>
      <c r="F5797" s="25">
        <v>1579.79</v>
      </c>
    </row>
    <row r="5798" spans="1:6" ht="22.5" customHeight="1" x14ac:dyDescent="0.2">
      <c r="A5798" s="21">
        <v>78</v>
      </c>
      <c r="B5798" s="22" t="s">
        <v>3454</v>
      </c>
      <c r="C5798" s="23" t="s">
        <v>3455</v>
      </c>
      <c r="D5798" s="31">
        <v>2</v>
      </c>
      <c r="E5798" s="25">
        <v>39.119999999999997</v>
      </c>
      <c r="F5798" s="25">
        <v>2244.9699999999998</v>
      </c>
    </row>
    <row r="5799" spans="1:6" x14ac:dyDescent="0.2">
      <c r="A5799" s="26"/>
      <c r="B5799" s="27"/>
      <c r="C5799" s="28" t="s">
        <v>3456</v>
      </c>
      <c r="D5799" s="28"/>
      <c r="E5799" s="28"/>
      <c r="F5799" s="29">
        <v>2442.06</v>
      </c>
    </row>
    <row r="5800" spans="1:6" x14ac:dyDescent="0.2">
      <c r="A5800" s="26"/>
      <c r="B5800" s="27"/>
      <c r="C5800" s="28" t="s">
        <v>3457</v>
      </c>
      <c r="D5800" s="28"/>
      <c r="E5800" s="28"/>
      <c r="F5800" s="29">
        <v>1235.1600000000001</v>
      </c>
    </row>
    <row r="5801" spans="1:6" x14ac:dyDescent="0.2">
      <c r="A5801" s="26"/>
      <c r="B5801" s="27"/>
      <c r="C5801" s="28" t="s">
        <v>917</v>
      </c>
      <c r="D5801" s="28"/>
      <c r="E5801" s="28"/>
      <c r="F5801" s="29">
        <v>5922.19</v>
      </c>
    </row>
    <row r="5802" spans="1:6" ht="33.75" customHeight="1" x14ac:dyDescent="0.2">
      <c r="A5802" s="21">
        <v>79</v>
      </c>
      <c r="B5802" s="22" t="s">
        <v>3458</v>
      </c>
      <c r="C5802" s="23" t="s">
        <v>3459</v>
      </c>
      <c r="D5802" s="31">
        <v>2</v>
      </c>
      <c r="E5802" s="25">
        <v>60.7</v>
      </c>
      <c r="F5802" s="25">
        <v>1147.23</v>
      </c>
    </row>
    <row r="5803" spans="1:6" ht="11.4" x14ac:dyDescent="0.2">
      <c r="A5803" s="443" t="s">
        <v>3579</v>
      </c>
      <c r="B5803" s="444"/>
      <c r="C5803" s="444"/>
      <c r="D5803" s="444"/>
      <c r="E5803" s="444"/>
      <c r="F5803" s="445"/>
    </row>
    <row r="5804" spans="1:6" ht="33.75" customHeight="1" x14ac:dyDescent="0.2">
      <c r="A5804" s="21">
        <v>80</v>
      </c>
      <c r="B5804" s="22" t="s">
        <v>3611</v>
      </c>
      <c r="C5804" s="23" t="s">
        <v>3612</v>
      </c>
      <c r="D5804" s="32">
        <v>1.6</v>
      </c>
      <c r="E5804" s="25">
        <v>731.48</v>
      </c>
      <c r="F5804" s="25">
        <v>44706.22</v>
      </c>
    </row>
    <row r="5805" spans="1:6" x14ac:dyDescent="0.2">
      <c r="A5805" s="26"/>
      <c r="B5805" s="27"/>
      <c r="C5805" s="28" t="s">
        <v>3719</v>
      </c>
      <c r="D5805" s="28"/>
      <c r="E5805" s="28"/>
      <c r="F5805" s="29">
        <v>51870.78</v>
      </c>
    </row>
    <row r="5806" spans="1:6" x14ac:dyDescent="0.2">
      <c r="A5806" s="26"/>
      <c r="B5806" s="27"/>
      <c r="C5806" s="28" t="s">
        <v>3720</v>
      </c>
      <c r="D5806" s="28"/>
      <c r="E5806" s="28"/>
      <c r="F5806" s="29">
        <v>26235.47</v>
      </c>
    </row>
    <row r="5807" spans="1:6" x14ac:dyDescent="0.2">
      <c r="A5807" s="26"/>
      <c r="B5807" s="27"/>
      <c r="C5807" s="28" t="s">
        <v>917</v>
      </c>
      <c r="D5807" s="28"/>
      <c r="E5807" s="28"/>
      <c r="F5807" s="29">
        <v>122812.47</v>
      </c>
    </row>
    <row r="5808" spans="1:6" ht="45" customHeight="1" x14ac:dyDescent="0.2">
      <c r="A5808" s="21">
        <v>81</v>
      </c>
      <c r="B5808" s="22" t="s">
        <v>2200</v>
      </c>
      <c r="C5808" s="23" t="s">
        <v>2201</v>
      </c>
      <c r="D5808" s="31">
        <v>160</v>
      </c>
      <c r="E5808" s="25">
        <v>66.22</v>
      </c>
      <c r="F5808" s="25">
        <v>70034.27</v>
      </c>
    </row>
    <row r="5809" spans="1:6" ht="45" customHeight="1" x14ac:dyDescent="0.2">
      <c r="A5809" s="21">
        <v>82</v>
      </c>
      <c r="B5809" s="22" t="s">
        <v>3721</v>
      </c>
      <c r="C5809" s="23" t="s">
        <v>3722</v>
      </c>
      <c r="D5809" s="31">
        <v>2</v>
      </c>
      <c r="E5809" s="25">
        <v>188.87</v>
      </c>
      <c r="F5809" s="25">
        <v>3546.98</v>
      </c>
    </row>
    <row r="5810" spans="1:6" ht="33.75" customHeight="1" x14ac:dyDescent="0.2">
      <c r="A5810" s="21">
        <v>83</v>
      </c>
      <c r="B5810" s="22" t="s">
        <v>3586</v>
      </c>
      <c r="C5810" s="23" t="s">
        <v>3587</v>
      </c>
      <c r="D5810" s="32">
        <v>41.8</v>
      </c>
      <c r="E5810" s="25">
        <v>17.21</v>
      </c>
      <c r="F5810" s="25">
        <v>10920.16</v>
      </c>
    </row>
    <row r="5811" spans="1:6" ht="33.75" customHeight="1" x14ac:dyDescent="0.2">
      <c r="A5811" s="21">
        <v>84</v>
      </c>
      <c r="B5811" s="22" t="s">
        <v>3723</v>
      </c>
      <c r="C5811" s="23" t="s">
        <v>3724</v>
      </c>
      <c r="D5811" s="30">
        <v>1.35</v>
      </c>
      <c r="E5811" s="25">
        <v>544.83000000000004</v>
      </c>
      <c r="F5811" s="25">
        <v>28872.43</v>
      </c>
    </row>
    <row r="5812" spans="1:6" x14ac:dyDescent="0.2">
      <c r="A5812" s="26"/>
      <c r="B5812" s="27"/>
      <c r="C5812" s="28" t="s">
        <v>3725</v>
      </c>
      <c r="D5812" s="28"/>
      <c r="E5812" s="28"/>
      <c r="F5812" s="29">
        <v>33762.78</v>
      </c>
    </row>
    <row r="5813" spans="1:6" x14ac:dyDescent="0.2">
      <c r="A5813" s="26"/>
      <c r="B5813" s="27"/>
      <c r="C5813" s="28" t="s">
        <v>3726</v>
      </c>
      <c r="D5813" s="28"/>
      <c r="E5813" s="28"/>
      <c r="F5813" s="29">
        <v>17076.71</v>
      </c>
    </row>
    <row r="5814" spans="1:6" x14ac:dyDescent="0.2">
      <c r="A5814" s="26"/>
      <c r="B5814" s="27"/>
      <c r="C5814" s="28" t="s">
        <v>917</v>
      </c>
      <c r="D5814" s="28"/>
      <c r="E5814" s="28"/>
      <c r="F5814" s="29">
        <v>79711.92</v>
      </c>
    </row>
    <row r="5815" spans="1:6" ht="45" customHeight="1" x14ac:dyDescent="0.2">
      <c r="A5815" s="21">
        <v>85</v>
      </c>
      <c r="B5815" s="22" t="s">
        <v>3727</v>
      </c>
      <c r="C5815" s="23" t="s">
        <v>3728</v>
      </c>
      <c r="D5815" s="31">
        <v>135</v>
      </c>
      <c r="E5815" s="25">
        <v>63.1</v>
      </c>
      <c r="F5815" s="25">
        <v>46425.83</v>
      </c>
    </row>
    <row r="5816" spans="1:6" ht="45" customHeight="1" x14ac:dyDescent="0.2">
      <c r="A5816" s="21">
        <v>86</v>
      </c>
      <c r="B5816" s="22" t="s">
        <v>3729</v>
      </c>
      <c r="C5816" s="23" t="s">
        <v>3730</v>
      </c>
      <c r="D5816" s="31">
        <v>2</v>
      </c>
      <c r="E5816" s="25">
        <v>126.94</v>
      </c>
      <c r="F5816" s="25">
        <v>2366.16</v>
      </c>
    </row>
    <row r="5817" spans="1:6" ht="33.75" customHeight="1" x14ac:dyDescent="0.2">
      <c r="A5817" s="21">
        <v>87</v>
      </c>
      <c r="B5817" s="22" t="s">
        <v>3586</v>
      </c>
      <c r="C5817" s="23" t="s">
        <v>3587</v>
      </c>
      <c r="D5817" s="32">
        <v>20.399999999999999</v>
      </c>
      <c r="E5817" s="25">
        <v>17.21</v>
      </c>
      <c r="F5817" s="25">
        <v>5329.46</v>
      </c>
    </row>
    <row r="5818" spans="1:6" ht="33.75" customHeight="1" x14ac:dyDescent="0.2">
      <c r="A5818" s="21">
        <v>88</v>
      </c>
      <c r="B5818" s="22" t="s">
        <v>3615</v>
      </c>
      <c r="C5818" s="23" t="s">
        <v>3616</v>
      </c>
      <c r="D5818" s="30">
        <v>0.64</v>
      </c>
      <c r="E5818" s="25">
        <v>543.29999999999995</v>
      </c>
      <c r="F5818" s="25">
        <v>13670.25</v>
      </c>
    </row>
    <row r="5819" spans="1:6" x14ac:dyDescent="0.2">
      <c r="A5819" s="26"/>
      <c r="B5819" s="27"/>
      <c r="C5819" s="28" t="s">
        <v>3731</v>
      </c>
      <c r="D5819" s="28"/>
      <c r="E5819" s="28"/>
      <c r="F5819" s="29">
        <v>16006.06</v>
      </c>
    </row>
    <row r="5820" spans="1:6" x14ac:dyDescent="0.2">
      <c r="A5820" s="26"/>
      <c r="B5820" s="27"/>
      <c r="C5820" s="28" t="s">
        <v>3732</v>
      </c>
      <c r="D5820" s="28"/>
      <c r="E5820" s="28"/>
      <c r="F5820" s="29">
        <v>8095.63</v>
      </c>
    </row>
    <row r="5821" spans="1:6" x14ac:dyDescent="0.2">
      <c r="A5821" s="26"/>
      <c r="B5821" s="27"/>
      <c r="C5821" s="28" t="s">
        <v>917</v>
      </c>
      <c r="D5821" s="28"/>
      <c r="E5821" s="28"/>
      <c r="F5821" s="29">
        <v>37771.94</v>
      </c>
    </row>
    <row r="5822" spans="1:6" ht="45" customHeight="1" x14ac:dyDescent="0.2">
      <c r="A5822" s="21">
        <v>89</v>
      </c>
      <c r="B5822" s="22" t="s">
        <v>3619</v>
      </c>
      <c r="C5822" s="23" t="s">
        <v>3620</v>
      </c>
      <c r="D5822" s="31">
        <v>64</v>
      </c>
      <c r="E5822" s="25">
        <v>40.5</v>
      </c>
      <c r="F5822" s="25">
        <v>17236.8</v>
      </c>
    </row>
    <row r="5823" spans="1:6" ht="45" customHeight="1" x14ac:dyDescent="0.2">
      <c r="A5823" s="21">
        <v>90</v>
      </c>
      <c r="B5823" s="22" t="s">
        <v>3621</v>
      </c>
      <c r="C5823" s="23" t="s">
        <v>3622</v>
      </c>
      <c r="D5823" s="31">
        <v>1</v>
      </c>
      <c r="E5823" s="25">
        <v>87.19</v>
      </c>
      <c r="F5823" s="25">
        <v>750.71</v>
      </c>
    </row>
    <row r="5824" spans="1:6" ht="33.75" customHeight="1" x14ac:dyDescent="0.2">
      <c r="A5824" s="21">
        <v>91</v>
      </c>
      <c r="B5824" s="22" t="s">
        <v>3586</v>
      </c>
      <c r="C5824" s="23" t="s">
        <v>3587</v>
      </c>
      <c r="D5824" s="31">
        <v>7</v>
      </c>
      <c r="E5824" s="25">
        <v>17.21</v>
      </c>
      <c r="F5824" s="25">
        <v>1828.73</v>
      </c>
    </row>
    <row r="5825" spans="1:6" ht="33.75" customHeight="1" x14ac:dyDescent="0.2">
      <c r="A5825" s="21">
        <v>92</v>
      </c>
      <c r="B5825" s="22" t="s">
        <v>3623</v>
      </c>
      <c r="C5825" s="23" t="s">
        <v>3624</v>
      </c>
      <c r="D5825" s="32">
        <v>0.5</v>
      </c>
      <c r="E5825" s="25">
        <v>542.22</v>
      </c>
      <c r="F5825" s="25">
        <v>10670.27</v>
      </c>
    </row>
    <row r="5826" spans="1:6" x14ac:dyDescent="0.2">
      <c r="A5826" s="26"/>
      <c r="B5826" s="27"/>
      <c r="C5826" s="28" t="s">
        <v>3733</v>
      </c>
      <c r="D5826" s="28"/>
      <c r="E5826" s="28"/>
      <c r="F5826" s="29">
        <v>12504.73</v>
      </c>
    </row>
    <row r="5827" spans="1:6" x14ac:dyDescent="0.2">
      <c r="A5827" s="26"/>
      <c r="B5827" s="27"/>
      <c r="C5827" s="28" t="s">
        <v>3734</v>
      </c>
      <c r="D5827" s="28"/>
      <c r="E5827" s="28"/>
      <c r="F5827" s="29">
        <v>6324.71</v>
      </c>
    </row>
    <row r="5828" spans="1:6" x14ac:dyDescent="0.2">
      <c r="A5828" s="26"/>
      <c r="B5828" s="27"/>
      <c r="C5828" s="28" t="s">
        <v>917</v>
      </c>
      <c r="D5828" s="28"/>
      <c r="E5828" s="28"/>
      <c r="F5828" s="29">
        <v>29499.71</v>
      </c>
    </row>
    <row r="5829" spans="1:6" ht="45" customHeight="1" x14ac:dyDescent="0.2">
      <c r="A5829" s="21">
        <v>93</v>
      </c>
      <c r="B5829" s="22" t="s">
        <v>3627</v>
      </c>
      <c r="C5829" s="23" t="s">
        <v>3628</v>
      </c>
      <c r="D5829" s="31">
        <v>50</v>
      </c>
      <c r="E5829" s="25">
        <v>31.2</v>
      </c>
      <c r="F5829" s="25">
        <v>10857.6</v>
      </c>
    </row>
    <row r="5830" spans="1:6" ht="45" customHeight="1" x14ac:dyDescent="0.2">
      <c r="A5830" s="21">
        <v>94</v>
      </c>
      <c r="B5830" s="22" t="s">
        <v>3655</v>
      </c>
      <c r="C5830" s="23" t="s">
        <v>3656</v>
      </c>
      <c r="D5830" s="31">
        <v>2</v>
      </c>
      <c r="E5830" s="25">
        <v>33.28</v>
      </c>
      <c r="F5830" s="25">
        <v>833.33</v>
      </c>
    </row>
    <row r="5831" spans="1:6" ht="33.75" customHeight="1" x14ac:dyDescent="0.2">
      <c r="A5831" s="21">
        <v>95</v>
      </c>
      <c r="B5831" s="22" t="s">
        <v>3586</v>
      </c>
      <c r="C5831" s="23" t="s">
        <v>3587</v>
      </c>
      <c r="D5831" s="32">
        <v>6.4</v>
      </c>
      <c r="E5831" s="25">
        <v>17.21</v>
      </c>
      <c r="F5831" s="25">
        <v>1671.99</v>
      </c>
    </row>
    <row r="5832" spans="1:6" ht="33.75" customHeight="1" x14ac:dyDescent="0.2">
      <c r="A5832" s="21">
        <v>96</v>
      </c>
      <c r="B5832" s="22" t="s">
        <v>3735</v>
      </c>
      <c r="C5832" s="23" t="s">
        <v>3736</v>
      </c>
      <c r="D5832" s="30">
        <v>0.15</v>
      </c>
      <c r="E5832" s="25">
        <v>541.6</v>
      </c>
      <c r="F5832" s="25">
        <v>3199.41</v>
      </c>
    </row>
    <row r="5833" spans="1:6" x14ac:dyDescent="0.2">
      <c r="A5833" s="26"/>
      <c r="B5833" s="27"/>
      <c r="C5833" s="28" t="s">
        <v>3737</v>
      </c>
      <c r="D5833" s="28"/>
      <c r="E5833" s="28"/>
      <c r="F5833" s="29">
        <v>3751.41</v>
      </c>
    </row>
    <row r="5834" spans="1:6" x14ac:dyDescent="0.2">
      <c r="A5834" s="26"/>
      <c r="B5834" s="27"/>
      <c r="C5834" s="28" t="s">
        <v>3738</v>
      </c>
      <c r="D5834" s="28"/>
      <c r="E5834" s="28"/>
      <c r="F5834" s="29">
        <v>1897.41</v>
      </c>
    </row>
    <row r="5835" spans="1:6" x14ac:dyDescent="0.2">
      <c r="A5835" s="26"/>
      <c r="B5835" s="27"/>
      <c r="C5835" s="28" t="s">
        <v>917</v>
      </c>
      <c r="D5835" s="28"/>
      <c r="E5835" s="28"/>
      <c r="F5835" s="29">
        <v>8848.23</v>
      </c>
    </row>
    <row r="5836" spans="1:6" ht="45" customHeight="1" x14ac:dyDescent="0.2">
      <c r="A5836" s="21">
        <v>97</v>
      </c>
      <c r="B5836" s="22" t="s">
        <v>3739</v>
      </c>
      <c r="C5836" s="23" t="s">
        <v>3740</v>
      </c>
      <c r="D5836" s="31">
        <v>15</v>
      </c>
      <c r="E5836" s="25">
        <v>25.1</v>
      </c>
      <c r="F5836" s="25">
        <v>2432.19</v>
      </c>
    </row>
    <row r="5837" spans="1:6" ht="45" customHeight="1" x14ac:dyDescent="0.2">
      <c r="A5837" s="21">
        <v>98</v>
      </c>
      <c r="B5837" s="22" t="s">
        <v>3647</v>
      </c>
      <c r="C5837" s="23" t="s">
        <v>3648</v>
      </c>
      <c r="D5837" s="31">
        <v>2</v>
      </c>
      <c r="E5837" s="25">
        <v>24.68</v>
      </c>
      <c r="F5837" s="25">
        <v>604.66</v>
      </c>
    </row>
    <row r="5838" spans="1:6" ht="33.75" customHeight="1" x14ac:dyDescent="0.2">
      <c r="A5838" s="21">
        <v>99</v>
      </c>
      <c r="B5838" s="22" t="s">
        <v>3586</v>
      </c>
      <c r="C5838" s="23" t="s">
        <v>3587</v>
      </c>
      <c r="D5838" s="32">
        <v>2.4</v>
      </c>
      <c r="E5838" s="25">
        <v>17.21</v>
      </c>
      <c r="F5838" s="25">
        <v>626.99</v>
      </c>
    </row>
    <row r="5839" spans="1:6" ht="33.75" customHeight="1" x14ac:dyDescent="0.2">
      <c r="A5839" s="21">
        <v>100</v>
      </c>
      <c r="B5839" s="22" t="s">
        <v>3438</v>
      </c>
      <c r="C5839" s="23" t="s">
        <v>3439</v>
      </c>
      <c r="D5839" s="30">
        <v>4.24</v>
      </c>
      <c r="E5839" s="25">
        <v>151.54</v>
      </c>
      <c r="F5839" s="25">
        <v>16992.45</v>
      </c>
    </row>
    <row r="5840" spans="1:6" x14ac:dyDescent="0.2">
      <c r="A5840" s="26"/>
      <c r="B5840" s="27"/>
      <c r="C5840" s="28" t="s">
        <v>3741</v>
      </c>
      <c r="D5840" s="28"/>
      <c r="E5840" s="28"/>
      <c r="F5840" s="29">
        <v>18667.34</v>
      </c>
    </row>
    <row r="5841" spans="1:6" x14ac:dyDescent="0.2">
      <c r="A5841" s="26"/>
      <c r="B5841" s="27"/>
      <c r="C5841" s="28" t="s">
        <v>3742</v>
      </c>
      <c r="D5841" s="28"/>
      <c r="E5841" s="28"/>
      <c r="F5841" s="29">
        <v>9441.66</v>
      </c>
    </row>
    <row r="5842" spans="1:6" x14ac:dyDescent="0.2">
      <c r="A5842" s="26"/>
      <c r="B5842" s="27"/>
      <c r="C5842" s="28" t="s">
        <v>917</v>
      </c>
      <c r="D5842" s="28"/>
      <c r="E5842" s="28"/>
      <c r="F5842" s="29">
        <v>45101.45</v>
      </c>
    </row>
    <row r="5843" spans="1:6" ht="45" customHeight="1" x14ac:dyDescent="0.2">
      <c r="A5843" s="21">
        <v>101</v>
      </c>
      <c r="B5843" s="22" t="s">
        <v>3641</v>
      </c>
      <c r="C5843" s="23" t="s">
        <v>3642</v>
      </c>
      <c r="D5843" s="30">
        <v>0.32</v>
      </c>
      <c r="E5843" s="25">
        <v>326.16000000000003</v>
      </c>
      <c r="F5843" s="25">
        <v>2819.83</v>
      </c>
    </row>
    <row r="5844" spans="1:6" x14ac:dyDescent="0.2">
      <c r="A5844" s="26"/>
      <c r="B5844" s="27"/>
      <c r="C5844" s="28" t="s">
        <v>3743</v>
      </c>
      <c r="D5844" s="28"/>
      <c r="E5844" s="28"/>
      <c r="F5844" s="29">
        <v>3119.2</v>
      </c>
    </row>
    <row r="5845" spans="1:6" x14ac:dyDescent="0.2">
      <c r="A5845" s="26"/>
      <c r="B5845" s="27"/>
      <c r="C5845" s="28" t="s">
        <v>3744</v>
      </c>
      <c r="D5845" s="28"/>
      <c r="E5845" s="28"/>
      <c r="F5845" s="29">
        <v>1577.64</v>
      </c>
    </row>
    <row r="5846" spans="1:6" x14ac:dyDescent="0.2">
      <c r="A5846" s="26"/>
      <c r="B5846" s="27"/>
      <c r="C5846" s="28" t="s">
        <v>917</v>
      </c>
      <c r="D5846" s="28"/>
      <c r="E5846" s="28"/>
      <c r="F5846" s="29">
        <v>7516.67</v>
      </c>
    </row>
    <row r="5847" spans="1:6" ht="45" customHeight="1" x14ac:dyDescent="0.2">
      <c r="A5847" s="21">
        <v>102</v>
      </c>
      <c r="B5847" s="22" t="s">
        <v>3745</v>
      </c>
      <c r="C5847" s="23" t="s">
        <v>3746</v>
      </c>
      <c r="D5847" s="32">
        <v>32.799999999999997</v>
      </c>
      <c r="E5847" s="25">
        <v>9.7899999999999991</v>
      </c>
      <c r="F5847" s="25">
        <v>3814.81</v>
      </c>
    </row>
    <row r="5848" spans="1:6" ht="45" customHeight="1" x14ac:dyDescent="0.2">
      <c r="A5848" s="21">
        <v>103</v>
      </c>
      <c r="B5848" s="22" t="s">
        <v>3635</v>
      </c>
      <c r="C5848" s="23" t="s">
        <v>3636</v>
      </c>
      <c r="D5848" s="31">
        <v>14</v>
      </c>
      <c r="E5848" s="25">
        <v>15.71</v>
      </c>
      <c r="F5848" s="25">
        <v>2747.05</v>
      </c>
    </row>
    <row r="5849" spans="1:6" ht="45" customHeight="1" x14ac:dyDescent="0.2">
      <c r="A5849" s="21">
        <v>104</v>
      </c>
      <c r="B5849" s="22" t="s">
        <v>3649</v>
      </c>
      <c r="C5849" s="23" t="s">
        <v>3650</v>
      </c>
      <c r="D5849" s="30">
        <v>0.16</v>
      </c>
      <c r="E5849" s="25">
        <v>309.24</v>
      </c>
      <c r="F5849" s="25">
        <v>1355.22</v>
      </c>
    </row>
    <row r="5850" spans="1:6" x14ac:dyDescent="0.2">
      <c r="A5850" s="26"/>
      <c r="B5850" s="27"/>
      <c r="C5850" s="28" t="s">
        <v>3747</v>
      </c>
      <c r="D5850" s="28"/>
      <c r="E5850" s="28"/>
      <c r="F5850" s="29">
        <v>1502.87</v>
      </c>
    </row>
    <row r="5851" spans="1:6" x14ac:dyDescent="0.2">
      <c r="A5851" s="26"/>
      <c r="B5851" s="27"/>
      <c r="C5851" s="28" t="s">
        <v>3748</v>
      </c>
      <c r="D5851" s="28"/>
      <c r="E5851" s="28"/>
      <c r="F5851" s="29">
        <v>760.13</v>
      </c>
    </row>
    <row r="5852" spans="1:6" x14ac:dyDescent="0.2">
      <c r="A5852" s="26"/>
      <c r="B5852" s="27"/>
      <c r="C5852" s="28" t="s">
        <v>917</v>
      </c>
      <c r="D5852" s="28"/>
      <c r="E5852" s="28"/>
      <c r="F5852" s="29">
        <v>3618.22</v>
      </c>
    </row>
    <row r="5853" spans="1:6" ht="45" customHeight="1" x14ac:dyDescent="0.2">
      <c r="A5853" s="21">
        <v>105</v>
      </c>
      <c r="B5853" s="22" t="s">
        <v>3749</v>
      </c>
      <c r="C5853" s="23" t="s">
        <v>3750</v>
      </c>
      <c r="D5853" s="32">
        <v>16.399999999999999</v>
      </c>
      <c r="E5853" s="25">
        <v>13.99</v>
      </c>
      <c r="F5853" s="25">
        <v>2569.6799999999998</v>
      </c>
    </row>
    <row r="5854" spans="1:6" ht="45" customHeight="1" x14ac:dyDescent="0.2">
      <c r="A5854" s="21">
        <v>106</v>
      </c>
      <c r="B5854" s="22" t="s">
        <v>3657</v>
      </c>
      <c r="C5854" s="23" t="s">
        <v>3658</v>
      </c>
      <c r="D5854" s="30">
        <v>0.11</v>
      </c>
      <c r="E5854" s="25">
        <v>296.73</v>
      </c>
      <c r="F5854" s="25">
        <v>905.1</v>
      </c>
    </row>
    <row r="5855" spans="1:6" x14ac:dyDescent="0.2">
      <c r="A5855" s="26"/>
      <c r="B5855" s="27"/>
      <c r="C5855" s="28" t="s">
        <v>3751</v>
      </c>
      <c r="D5855" s="28"/>
      <c r="E5855" s="28"/>
      <c r="F5855" s="29">
        <v>1004.57</v>
      </c>
    </row>
    <row r="5856" spans="1:6" x14ac:dyDescent="0.2">
      <c r="A5856" s="26"/>
      <c r="B5856" s="27"/>
      <c r="C5856" s="28" t="s">
        <v>3752</v>
      </c>
      <c r="D5856" s="28"/>
      <c r="E5856" s="28"/>
      <c r="F5856" s="29">
        <v>508.09</v>
      </c>
    </row>
    <row r="5857" spans="1:6" x14ac:dyDescent="0.2">
      <c r="A5857" s="26"/>
      <c r="B5857" s="27"/>
      <c r="C5857" s="28" t="s">
        <v>917</v>
      </c>
      <c r="D5857" s="28"/>
      <c r="E5857" s="28"/>
      <c r="F5857" s="29">
        <v>2417.7600000000002</v>
      </c>
    </row>
    <row r="5858" spans="1:6" ht="45" customHeight="1" x14ac:dyDescent="0.2">
      <c r="A5858" s="21">
        <v>107</v>
      </c>
      <c r="B5858" s="22" t="s">
        <v>3753</v>
      </c>
      <c r="C5858" s="23" t="s">
        <v>3754</v>
      </c>
      <c r="D5858" s="24">
        <v>11.275</v>
      </c>
      <c r="E5858" s="25">
        <v>22.38</v>
      </c>
      <c r="F5858" s="25">
        <v>1935.41</v>
      </c>
    </row>
    <row r="5859" spans="1:6" ht="45" customHeight="1" x14ac:dyDescent="0.2">
      <c r="A5859" s="21">
        <v>108</v>
      </c>
      <c r="B5859" s="22" t="s">
        <v>3663</v>
      </c>
      <c r="C5859" s="23" t="s">
        <v>3664</v>
      </c>
      <c r="D5859" s="30">
        <v>0.06</v>
      </c>
      <c r="E5859" s="25">
        <v>289.89</v>
      </c>
      <c r="F5859" s="25">
        <v>484.89</v>
      </c>
    </row>
    <row r="5860" spans="1:6" x14ac:dyDescent="0.2">
      <c r="A5860" s="26"/>
      <c r="B5860" s="27"/>
      <c r="C5860" s="28" t="s">
        <v>3665</v>
      </c>
      <c r="D5860" s="28"/>
      <c r="E5860" s="28"/>
      <c r="F5860" s="29">
        <v>537.4</v>
      </c>
    </row>
    <row r="5861" spans="1:6" x14ac:dyDescent="0.2">
      <c r="A5861" s="26"/>
      <c r="B5861" s="27"/>
      <c r="C5861" s="28" t="s">
        <v>3666</v>
      </c>
      <c r="D5861" s="28"/>
      <c r="E5861" s="28"/>
      <c r="F5861" s="29">
        <v>271.81</v>
      </c>
    </row>
    <row r="5862" spans="1:6" x14ac:dyDescent="0.2">
      <c r="A5862" s="26"/>
      <c r="B5862" s="27"/>
      <c r="C5862" s="28" t="s">
        <v>917</v>
      </c>
      <c r="D5862" s="28"/>
      <c r="E5862" s="28"/>
      <c r="F5862" s="29">
        <v>1294.0999999999999</v>
      </c>
    </row>
    <row r="5863" spans="1:6" ht="45" customHeight="1" x14ac:dyDescent="0.2">
      <c r="A5863" s="21">
        <v>109</v>
      </c>
      <c r="B5863" s="22" t="s">
        <v>3755</v>
      </c>
      <c r="C5863" s="23" t="s">
        <v>3756</v>
      </c>
      <c r="D5863" s="30">
        <v>6.15</v>
      </c>
      <c r="E5863" s="25">
        <v>33.450000000000003</v>
      </c>
      <c r="F5863" s="25">
        <v>1577.85</v>
      </c>
    </row>
    <row r="5864" spans="1:6" ht="11.4" x14ac:dyDescent="0.2">
      <c r="A5864" s="443" t="s">
        <v>3676</v>
      </c>
      <c r="B5864" s="444"/>
      <c r="C5864" s="444"/>
      <c r="D5864" s="444"/>
      <c r="E5864" s="444"/>
      <c r="F5864" s="445"/>
    </row>
    <row r="5865" spans="1:6" ht="45" customHeight="1" x14ac:dyDescent="0.2">
      <c r="A5865" s="21">
        <v>110</v>
      </c>
      <c r="B5865" s="22" t="s">
        <v>2946</v>
      </c>
      <c r="C5865" s="23" t="s">
        <v>2991</v>
      </c>
      <c r="D5865" s="32">
        <v>48.9</v>
      </c>
      <c r="E5865" s="25">
        <v>145.80000000000001</v>
      </c>
      <c r="F5865" s="25">
        <v>148832.04999999999</v>
      </c>
    </row>
    <row r="5866" spans="1:6" x14ac:dyDescent="0.2">
      <c r="A5866" s="26"/>
      <c r="B5866" s="27"/>
      <c r="C5866" s="28" t="s">
        <v>3757</v>
      </c>
      <c r="D5866" s="28"/>
      <c r="E5866" s="28"/>
      <c r="F5866" s="29">
        <v>73901.039999999994</v>
      </c>
    </row>
    <row r="5867" spans="1:6" x14ac:dyDescent="0.2">
      <c r="A5867" s="26"/>
      <c r="B5867" s="27"/>
      <c r="C5867" s="28" t="s">
        <v>3758</v>
      </c>
      <c r="D5867" s="28"/>
      <c r="E5867" s="28"/>
      <c r="F5867" s="29">
        <v>35617.25</v>
      </c>
    </row>
    <row r="5868" spans="1:6" x14ac:dyDescent="0.2">
      <c r="A5868" s="26"/>
      <c r="B5868" s="27"/>
      <c r="C5868" s="28" t="s">
        <v>917</v>
      </c>
      <c r="D5868" s="28"/>
      <c r="E5868" s="28"/>
      <c r="F5868" s="29">
        <v>258350.34</v>
      </c>
    </row>
    <row r="5869" spans="1:6" ht="33.75" customHeight="1" x14ac:dyDescent="0.2">
      <c r="A5869" s="21">
        <v>111</v>
      </c>
      <c r="B5869" s="22" t="s">
        <v>3681</v>
      </c>
      <c r="C5869" s="23" t="s">
        <v>3682</v>
      </c>
      <c r="D5869" s="30">
        <v>5.17</v>
      </c>
      <c r="E5869" s="25">
        <v>207.4</v>
      </c>
      <c r="F5869" s="25">
        <v>2358.9699999999998</v>
      </c>
    </row>
    <row r="5870" spans="1:6" ht="33.75" customHeight="1" x14ac:dyDescent="0.2">
      <c r="A5870" s="21">
        <v>112</v>
      </c>
      <c r="B5870" s="22" t="s">
        <v>3683</v>
      </c>
      <c r="C5870" s="23" t="s">
        <v>3684</v>
      </c>
      <c r="D5870" s="30">
        <v>7.26</v>
      </c>
      <c r="E5870" s="25">
        <v>383.6</v>
      </c>
      <c r="F5870" s="25">
        <v>5987.61</v>
      </c>
    </row>
    <row r="5871" spans="1:6" ht="33.75" customHeight="1" x14ac:dyDescent="0.2">
      <c r="A5871" s="21">
        <v>113</v>
      </c>
      <c r="B5871" s="22" t="s">
        <v>3685</v>
      </c>
      <c r="C5871" s="23" t="s">
        <v>3686</v>
      </c>
      <c r="D5871" s="30">
        <v>8.25</v>
      </c>
      <c r="E5871" s="25">
        <v>518.29999999999995</v>
      </c>
      <c r="F5871" s="25">
        <v>8722.99</v>
      </c>
    </row>
    <row r="5872" spans="1:6" ht="33.75" customHeight="1" x14ac:dyDescent="0.2">
      <c r="A5872" s="21">
        <v>114</v>
      </c>
      <c r="B5872" s="22" t="s">
        <v>3685</v>
      </c>
      <c r="C5872" s="23" t="s">
        <v>3687</v>
      </c>
      <c r="D5872" s="30">
        <v>15.51</v>
      </c>
      <c r="E5872" s="25">
        <v>518.29999999999995</v>
      </c>
      <c r="F5872" s="25">
        <v>16399.22</v>
      </c>
    </row>
    <row r="5873" spans="1:6" ht="33.75" customHeight="1" x14ac:dyDescent="0.2">
      <c r="A5873" s="21">
        <v>115</v>
      </c>
      <c r="B5873" s="22" t="s">
        <v>3759</v>
      </c>
      <c r="C5873" s="23" t="s">
        <v>3760</v>
      </c>
      <c r="D5873" s="32">
        <v>17.600000000000001</v>
      </c>
      <c r="E5873" s="25">
        <v>917.5</v>
      </c>
      <c r="F5873" s="25">
        <v>32134.52</v>
      </c>
    </row>
    <row r="5874" spans="1:6" ht="12" customHeight="1" x14ac:dyDescent="0.2">
      <c r="A5874" s="443" t="s">
        <v>3688</v>
      </c>
      <c r="B5874" s="444"/>
      <c r="C5874" s="444"/>
      <c r="D5874" s="444"/>
      <c r="E5874" s="444"/>
      <c r="F5874" s="445"/>
    </row>
    <row r="5875" spans="1:6" ht="22.5" customHeight="1" x14ac:dyDescent="0.2">
      <c r="A5875" s="21">
        <v>116</v>
      </c>
      <c r="B5875" s="22" t="s">
        <v>3689</v>
      </c>
      <c r="C5875" s="23" t="s">
        <v>3690</v>
      </c>
      <c r="D5875" s="43">
        <v>9.8980000000000005E-3</v>
      </c>
      <c r="E5875" s="25">
        <v>402.93</v>
      </c>
      <c r="F5875" s="25">
        <v>144.69</v>
      </c>
    </row>
    <row r="5876" spans="1:6" x14ac:dyDescent="0.2">
      <c r="A5876" s="26"/>
      <c r="B5876" s="27"/>
      <c r="C5876" s="28" t="s">
        <v>3761</v>
      </c>
      <c r="D5876" s="28"/>
      <c r="E5876" s="28"/>
      <c r="F5876" s="29">
        <v>145.93</v>
      </c>
    </row>
    <row r="5877" spans="1:6" x14ac:dyDescent="0.2">
      <c r="A5877" s="26"/>
      <c r="B5877" s="27"/>
      <c r="C5877" s="28" t="s">
        <v>3762</v>
      </c>
      <c r="D5877" s="28"/>
      <c r="E5877" s="28"/>
      <c r="F5877" s="29">
        <v>63.17</v>
      </c>
    </row>
    <row r="5878" spans="1:6" x14ac:dyDescent="0.2">
      <c r="A5878" s="26"/>
      <c r="B5878" s="27"/>
      <c r="C5878" s="28" t="s">
        <v>917</v>
      </c>
      <c r="D5878" s="28"/>
      <c r="E5878" s="28"/>
      <c r="F5878" s="29">
        <v>353.79</v>
      </c>
    </row>
    <row r="5879" spans="1:6" ht="45" customHeight="1" x14ac:dyDescent="0.2">
      <c r="A5879" s="21">
        <v>117</v>
      </c>
      <c r="B5879" s="22" t="s">
        <v>2200</v>
      </c>
      <c r="C5879" s="23" t="s">
        <v>2201</v>
      </c>
      <c r="D5879" s="31">
        <v>2</v>
      </c>
      <c r="E5879" s="25">
        <v>66.22</v>
      </c>
      <c r="F5879" s="25">
        <v>875.43</v>
      </c>
    </row>
    <row r="5880" spans="1:6" ht="45" customHeight="1" x14ac:dyDescent="0.2">
      <c r="A5880" s="21">
        <v>118</v>
      </c>
      <c r="B5880" s="22" t="s">
        <v>3509</v>
      </c>
      <c r="C5880" s="23" t="s">
        <v>3510</v>
      </c>
      <c r="D5880" s="32">
        <v>0.3</v>
      </c>
      <c r="E5880" s="25">
        <v>53.12</v>
      </c>
      <c r="F5880" s="25">
        <v>237.13</v>
      </c>
    </row>
    <row r="5881" spans="1:6" ht="33.75" customHeight="1" x14ac:dyDescent="0.2">
      <c r="A5881" s="21">
        <v>119</v>
      </c>
      <c r="B5881" s="22" t="s">
        <v>3695</v>
      </c>
      <c r="C5881" s="23" t="s">
        <v>3696</v>
      </c>
      <c r="D5881" s="24">
        <v>7.4999999999999997E-2</v>
      </c>
      <c r="E5881" s="25">
        <v>547.58000000000004</v>
      </c>
      <c r="F5881" s="25">
        <v>878.87</v>
      </c>
    </row>
    <row r="5882" spans="1:6" x14ac:dyDescent="0.2">
      <c r="A5882" s="26"/>
      <c r="B5882" s="27"/>
      <c r="C5882" s="28" t="s">
        <v>3763</v>
      </c>
      <c r="D5882" s="28"/>
      <c r="E5882" s="28"/>
      <c r="F5882" s="29">
        <v>653.94000000000005</v>
      </c>
    </row>
    <row r="5883" spans="1:6" x14ac:dyDescent="0.2">
      <c r="A5883" s="26"/>
      <c r="B5883" s="27"/>
      <c r="C5883" s="28" t="s">
        <v>3764</v>
      </c>
      <c r="D5883" s="28"/>
      <c r="E5883" s="28"/>
      <c r="F5883" s="29">
        <v>315.17</v>
      </c>
    </row>
    <row r="5884" spans="1:6" x14ac:dyDescent="0.2">
      <c r="A5884" s="26"/>
      <c r="B5884" s="27"/>
      <c r="C5884" s="28" t="s">
        <v>917</v>
      </c>
      <c r="D5884" s="28"/>
      <c r="E5884" s="28"/>
      <c r="F5884" s="29">
        <v>1847.98</v>
      </c>
    </row>
    <row r="5885" spans="1:6" ht="33.75" customHeight="1" x14ac:dyDescent="0.2">
      <c r="A5885" s="21">
        <v>120</v>
      </c>
      <c r="B5885" s="22" t="s">
        <v>3699</v>
      </c>
      <c r="C5885" s="23" t="s">
        <v>3700</v>
      </c>
      <c r="D5885" s="24">
        <v>8.1000000000000003E-2</v>
      </c>
      <c r="E5885" s="25">
        <v>701.99</v>
      </c>
      <c r="F5885" s="25">
        <v>516.87</v>
      </c>
    </row>
    <row r="5886" spans="1:6" ht="33.75" customHeight="1" x14ac:dyDescent="0.2">
      <c r="A5886" s="21">
        <v>121</v>
      </c>
      <c r="B5886" s="22" t="s">
        <v>1048</v>
      </c>
      <c r="C5886" s="23" t="s">
        <v>3701</v>
      </c>
      <c r="D5886" s="32">
        <v>0.1</v>
      </c>
      <c r="E5886" s="25">
        <v>1522.48</v>
      </c>
      <c r="F5886" s="25">
        <v>3561.81</v>
      </c>
    </row>
    <row r="5887" spans="1:6" x14ac:dyDescent="0.2">
      <c r="A5887" s="26"/>
      <c r="B5887" s="27"/>
      <c r="C5887" s="28" t="s">
        <v>3702</v>
      </c>
      <c r="D5887" s="28"/>
      <c r="E5887" s="28"/>
      <c r="F5887" s="29">
        <v>2870.49</v>
      </c>
    </row>
    <row r="5888" spans="1:6" x14ac:dyDescent="0.2">
      <c r="A5888" s="26"/>
      <c r="B5888" s="27"/>
      <c r="C5888" s="28" t="s">
        <v>3703</v>
      </c>
      <c r="D5888" s="28"/>
      <c r="E5888" s="28"/>
      <c r="F5888" s="29">
        <v>1644.26</v>
      </c>
    </row>
    <row r="5889" spans="1:6" x14ac:dyDescent="0.2">
      <c r="A5889" s="26"/>
      <c r="B5889" s="27"/>
      <c r="C5889" s="28" t="s">
        <v>917</v>
      </c>
      <c r="D5889" s="28"/>
      <c r="E5889" s="28"/>
      <c r="F5889" s="29">
        <v>8076.56</v>
      </c>
    </row>
    <row r="5890" spans="1:6" ht="22.5" customHeight="1" x14ac:dyDescent="0.2">
      <c r="A5890" s="21">
        <v>122</v>
      </c>
      <c r="B5890" s="22" t="s">
        <v>3704</v>
      </c>
      <c r="C5890" s="23" t="s">
        <v>3705</v>
      </c>
      <c r="D5890" s="24">
        <v>0.104</v>
      </c>
      <c r="E5890" s="25">
        <v>519.79999999999995</v>
      </c>
      <c r="F5890" s="25">
        <v>400.04</v>
      </c>
    </row>
    <row r="5891" spans="1:6" ht="11.25" customHeight="1" x14ac:dyDescent="0.2">
      <c r="A5891" s="435" t="s">
        <v>1007</v>
      </c>
      <c r="B5891" s="436"/>
      <c r="C5891" s="436"/>
      <c r="D5891" s="436"/>
      <c r="E5891" s="437"/>
      <c r="F5891" s="36">
        <v>573334.56999999995</v>
      </c>
    </row>
    <row r="5892" spans="1:6" x14ac:dyDescent="0.2">
      <c r="A5892" s="435" t="s">
        <v>1008</v>
      </c>
      <c r="B5892" s="436"/>
      <c r="C5892" s="436"/>
      <c r="D5892" s="436"/>
      <c r="E5892" s="437"/>
      <c r="F5892" s="36">
        <v>231891.07</v>
      </c>
    </row>
    <row r="5893" spans="1:6" x14ac:dyDescent="0.2">
      <c r="A5893" s="435" t="s">
        <v>1009</v>
      </c>
      <c r="B5893" s="436"/>
      <c r="C5893" s="436"/>
      <c r="D5893" s="436"/>
      <c r="E5893" s="437"/>
      <c r="F5893" s="36">
        <v>115692.45</v>
      </c>
    </row>
    <row r="5894" spans="1:6" ht="11.25" customHeight="1" x14ac:dyDescent="0.2">
      <c r="A5894" s="435" t="s">
        <v>3765</v>
      </c>
      <c r="B5894" s="436"/>
      <c r="C5894" s="436"/>
      <c r="D5894" s="436"/>
      <c r="E5894" s="437"/>
      <c r="F5894" s="36">
        <v>920918.09</v>
      </c>
    </row>
    <row r="5895" spans="1:6" ht="12.75" customHeight="1" x14ac:dyDescent="0.2">
      <c r="A5895" s="432" t="s">
        <v>3766</v>
      </c>
      <c r="B5895" s="433"/>
      <c r="C5895" s="433"/>
      <c r="D5895" s="433"/>
      <c r="E5895" s="433"/>
      <c r="F5895" s="434"/>
    </row>
    <row r="5896" spans="1:6" ht="11.4" x14ac:dyDescent="0.2">
      <c r="A5896" s="443" t="s">
        <v>3767</v>
      </c>
      <c r="B5896" s="444"/>
      <c r="C5896" s="444"/>
      <c r="D5896" s="444"/>
      <c r="E5896" s="444"/>
      <c r="F5896" s="445"/>
    </row>
    <row r="5897" spans="1:6" ht="33.75" customHeight="1" x14ac:dyDescent="0.2">
      <c r="A5897" s="21">
        <v>123</v>
      </c>
      <c r="B5897" s="22" t="s">
        <v>3768</v>
      </c>
      <c r="C5897" s="23" t="s">
        <v>3769</v>
      </c>
      <c r="D5897" s="32">
        <v>1.2</v>
      </c>
      <c r="E5897" s="25">
        <v>384.23</v>
      </c>
      <c r="F5897" s="25">
        <v>15446.96</v>
      </c>
    </row>
    <row r="5898" spans="1:6" x14ac:dyDescent="0.2">
      <c r="A5898" s="26"/>
      <c r="B5898" s="27"/>
      <c r="C5898" s="28" t="s">
        <v>3770</v>
      </c>
      <c r="D5898" s="28"/>
      <c r="E5898" s="28"/>
      <c r="F5898" s="29">
        <v>17395.52</v>
      </c>
    </row>
    <row r="5899" spans="1:6" x14ac:dyDescent="0.2">
      <c r="A5899" s="26"/>
      <c r="B5899" s="27"/>
      <c r="C5899" s="28" t="s">
        <v>3771</v>
      </c>
      <c r="D5899" s="28"/>
      <c r="E5899" s="28"/>
      <c r="F5899" s="29">
        <v>8798.39</v>
      </c>
    </row>
    <row r="5900" spans="1:6" x14ac:dyDescent="0.2">
      <c r="A5900" s="26"/>
      <c r="B5900" s="27"/>
      <c r="C5900" s="28" t="s">
        <v>917</v>
      </c>
      <c r="D5900" s="28"/>
      <c r="E5900" s="28"/>
      <c r="F5900" s="29">
        <v>41640.870000000003</v>
      </c>
    </row>
    <row r="5901" spans="1:6" ht="56.25" customHeight="1" x14ac:dyDescent="0.2">
      <c r="A5901" s="21">
        <v>124</v>
      </c>
      <c r="B5901" s="22" t="s">
        <v>3772</v>
      </c>
      <c r="C5901" s="23" t="s">
        <v>3773</v>
      </c>
      <c r="D5901" s="31">
        <v>12</v>
      </c>
      <c r="E5901" s="25">
        <v>264.25</v>
      </c>
      <c r="F5901" s="25">
        <v>27714.54</v>
      </c>
    </row>
    <row r="5902" spans="1:6" ht="33.75" customHeight="1" x14ac:dyDescent="0.2">
      <c r="A5902" s="21">
        <v>125</v>
      </c>
      <c r="B5902" s="22" t="s">
        <v>3717</v>
      </c>
      <c r="C5902" s="23" t="s">
        <v>3718</v>
      </c>
      <c r="D5902" s="32">
        <v>1.2</v>
      </c>
      <c r="E5902" s="25">
        <v>141.80000000000001</v>
      </c>
      <c r="F5902" s="25">
        <v>1458.27</v>
      </c>
    </row>
    <row r="5903" spans="1:6" ht="22.5" customHeight="1" x14ac:dyDescent="0.2">
      <c r="A5903" s="21">
        <v>126</v>
      </c>
      <c r="B5903" s="22" t="s">
        <v>3774</v>
      </c>
      <c r="C5903" s="23" t="s">
        <v>3775</v>
      </c>
      <c r="D5903" s="32">
        <v>0.4</v>
      </c>
      <c r="E5903" s="25">
        <v>628.32000000000005</v>
      </c>
      <c r="F5903" s="25">
        <v>6411.1</v>
      </c>
    </row>
    <row r="5904" spans="1:6" x14ac:dyDescent="0.2">
      <c r="A5904" s="26"/>
      <c r="B5904" s="27"/>
      <c r="C5904" s="28" t="s">
        <v>3776</v>
      </c>
      <c r="D5904" s="28"/>
      <c r="E5904" s="28"/>
      <c r="F5904" s="29">
        <v>6665.26</v>
      </c>
    </row>
    <row r="5905" spans="1:6" x14ac:dyDescent="0.2">
      <c r="A5905" s="26"/>
      <c r="B5905" s="27"/>
      <c r="C5905" s="28" t="s">
        <v>3777</v>
      </c>
      <c r="D5905" s="28"/>
      <c r="E5905" s="28"/>
      <c r="F5905" s="29">
        <v>3371.19</v>
      </c>
    </row>
    <row r="5906" spans="1:6" x14ac:dyDescent="0.2">
      <c r="A5906" s="26"/>
      <c r="B5906" s="27"/>
      <c r="C5906" s="28" t="s">
        <v>917</v>
      </c>
      <c r="D5906" s="28"/>
      <c r="E5906" s="28"/>
      <c r="F5906" s="29">
        <v>16447.55</v>
      </c>
    </row>
    <row r="5907" spans="1:6" ht="45" customHeight="1" x14ac:dyDescent="0.2">
      <c r="A5907" s="21">
        <v>127</v>
      </c>
      <c r="B5907" s="22" t="s">
        <v>3778</v>
      </c>
      <c r="C5907" s="23" t="s">
        <v>3779</v>
      </c>
      <c r="D5907" s="31">
        <v>4</v>
      </c>
      <c r="E5907" s="25">
        <v>364.27</v>
      </c>
      <c r="F5907" s="25">
        <v>8494.7800000000007</v>
      </c>
    </row>
    <row r="5908" spans="1:6" ht="33.75" customHeight="1" x14ac:dyDescent="0.2">
      <c r="A5908" s="21">
        <v>128</v>
      </c>
      <c r="B5908" s="22" t="s">
        <v>3780</v>
      </c>
      <c r="C5908" s="23" t="s">
        <v>3781</v>
      </c>
      <c r="D5908" s="31">
        <v>4</v>
      </c>
      <c r="E5908" s="25">
        <v>198.3</v>
      </c>
      <c r="F5908" s="25">
        <v>6480.44</v>
      </c>
    </row>
    <row r="5909" spans="1:6" ht="33.75" customHeight="1" x14ac:dyDescent="0.2">
      <c r="A5909" s="21">
        <v>129</v>
      </c>
      <c r="B5909" s="22" t="s">
        <v>3717</v>
      </c>
      <c r="C5909" s="23" t="s">
        <v>3718</v>
      </c>
      <c r="D5909" s="32">
        <v>0.4</v>
      </c>
      <c r="E5909" s="25">
        <v>141.80000000000001</v>
      </c>
      <c r="F5909" s="25">
        <v>486.09</v>
      </c>
    </row>
    <row r="5910" spans="1:6" ht="22.5" customHeight="1" x14ac:dyDescent="0.2">
      <c r="A5910" s="21">
        <v>130</v>
      </c>
      <c r="B5910" s="22" t="s">
        <v>3782</v>
      </c>
      <c r="C5910" s="23" t="s">
        <v>3783</v>
      </c>
      <c r="D5910" s="32">
        <v>0.1</v>
      </c>
      <c r="E5910" s="25">
        <v>340.53</v>
      </c>
      <c r="F5910" s="25">
        <v>1032.29</v>
      </c>
    </row>
    <row r="5911" spans="1:6" x14ac:dyDescent="0.2">
      <c r="A5911" s="26"/>
      <c r="B5911" s="27"/>
      <c r="C5911" s="28" t="s">
        <v>3784</v>
      </c>
      <c r="D5911" s="28"/>
      <c r="E5911" s="28"/>
      <c r="F5911" s="29">
        <v>1160.6300000000001</v>
      </c>
    </row>
    <row r="5912" spans="1:6" x14ac:dyDescent="0.2">
      <c r="A5912" s="26"/>
      <c r="B5912" s="27"/>
      <c r="C5912" s="28" t="s">
        <v>3785</v>
      </c>
      <c r="D5912" s="28"/>
      <c r="E5912" s="28"/>
      <c r="F5912" s="29">
        <v>587.03</v>
      </c>
    </row>
    <row r="5913" spans="1:6" x14ac:dyDescent="0.2">
      <c r="A5913" s="26"/>
      <c r="B5913" s="27"/>
      <c r="C5913" s="28" t="s">
        <v>917</v>
      </c>
      <c r="D5913" s="28"/>
      <c r="E5913" s="28"/>
      <c r="F5913" s="29">
        <v>2779.95</v>
      </c>
    </row>
    <row r="5914" spans="1:6" ht="56.25" customHeight="1" x14ac:dyDescent="0.2">
      <c r="A5914" s="21">
        <v>131</v>
      </c>
      <c r="B5914" s="22" t="s">
        <v>3786</v>
      </c>
      <c r="C5914" s="23" t="s">
        <v>3787</v>
      </c>
      <c r="D5914" s="31">
        <v>1</v>
      </c>
      <c r="E5914" s="25">
        <v>380.39</v>
      </c>
      <c r="F5914" s="25">
        <v>1997.05</v>
      </c>
    </row>
    <row r="5915" spans="1:6" ht="33.75" customHeight="1" x14ac:dyDescent="0.2">
      <c r="A5915" s="21">
        <v>132</v>
      </c>
      <c r="B5915" s="22" t="s">
        <v>3717</v>
      </c>
      <c r="C5915" s="23" t="s">
        <v>3718</v>
      </c>
      <c r="D5915" s="32">
        <v>0.1</v>
      </c>
      <c r="E5915" s="25">
        <v>141.80000000000001</v>
      </c>
      <c r="F5915" s="25">
        <v>121.52</v>
      </c>
    </row>
    <row r="5916" spans="1:6" ht="11.4" x14ac:dyDescent="0.2">
      <c r="A5916" s="443" t="s">
        <v>3788</v>
      </c>
      <c r="B5916" s="444"/>
      <c r="C5916" s="444"/>
      <c r="D5916" s="444"/>
      <c r="E5916" s="444"/>
      <c r="F5916" s="445"/>
    </row>
    <row r="5917" spans="1:6" ht="22.5" customHeight="1" x14ac:dyDescent="0.2">
      <c r="A5917" s="21">
        <v>133</v>
      </c>
      <c r="B5917" s="22" t="s">
        <v>3789</v>
      </c>
      <c r="C5917" s="23" t="s">
        <v>3790</v>
      </c>
      <c r="D5917" s="32">
        <v>0.5</v>
      </c>
      <c r="E5917" s="25">
        <v>168.04</v>
      </c>
      <c r="F5917" s="25">
        <v>2712.34</v>
      </c>
    </row>
    <row r="5918" spans="1:6" x14ac:dyDescent="0.2">
      <c r="A5918" s="26"/>
      <c r="B5918" s="27"/>
      <c r="C5918" s="28" t="s">
        <v>3791</v>
      </c>
      <c r="D5918" s="28"/>
      <c r="E5918" s="28"/>
      <c r="F5918" s="29">
        <v>3014.33</v>
      </c>
    </row>
    <row r="5919" spans="1:6" x14ac:dyDescent="0.2">
      <c r="A5919" s="26"/>
      <c r="B5919" s="27"/>
      <c r="C5919" s="28" t="s">
        <v>3792</v>
      </c>
      <c r="D5919" s="28"/>
      <c r="E5919" s="28"/>
      <c r="F5919" s="29">
        <v>1524.6</v>
      </c>
    </row>
    <row r="5920" spans="1:6" x14ac:dyDescent="0.2">
      <c r="A5920" s="26"/>
      <c r="B5920" s="27"/>
      <c r="C5920" s="28" t="s">
        <v>917</v>
      </c>
      <c r="D5920" s="28"/>
      <c r="E5920" s="28"/>
      <c r="F5920" s="29">
        <v>7251.27</v>
      </c>
    </row>
    <row r="5921" spans="1:6" ht="33.75" customHeight="1" x14ac:dyDescent="0.2">
      <c r="A5921" s="21">
        <v>134</v>
      </c>
      <c r="B5921" s="22" t="s">
        <v>3793</v>
      </c>
      <c r="C5921" s="23" t="s">
        <v>3794</v>
      </c>
      <c r="D5921" s="31">
        <v>5</v>
      </c>
      <c r="E5921" s="25">
        <v>504.79</v>
      </c>
      <c r="F5921" s="25">
        <v>17263.82</v>
      </c>
    </row>
    <row r="5922" spans="1:6" ht="33.75" customHeight="1" x14ac:dyDescent="0.2">
      <c r="A5922" s="21">
        <v>135</v>
      </c>
      <c r="B5922" s="22" t="s">
        <v>3795</v>
      </c>
      <c r="C5922" s="23" t="s">
        <v>3796</v>
      </c>
      <c r="D5922" s="31">
        <v>2</v>
      </c>
      <c r="E5922" s="25">
        <v>6.78</v>
      </c>
      <c r="F5922" s="25">
        <v>473.79</v>
      </c>
    </row>
    <row r="5923" spans="1:6" ht="11.4" x14ac:dyDescent="0.2">
      <c r="A5923" s="443" t="s">
        <v>3579</v>
      </c>
      <c r="B5923" s="444"/>
      <c r="C5923" s="444"/>
      <c r="D5923" s="444"/>
      <c r="E5923" s="444"/>
      <c r="F5923" s="445"/>
    </row>
    <row r="5924" spans="1:6" ht="33.75" customHeight="1" x14ac:dyDescent="0.2">
      <c r="A5924" s="21">
        <v>136</v>
      </c>
      <c r="B5924" s="22" t="s">
        <v>3797</v>
      </c>
      <c r="C5924" s="23" t="s">
        <v>3798</v>
      </c>
      <c r="D5924" s="30">
        <v>0.16</v>
      </c>
      <c r="E5924" s="25">
        <v>916.85</v>
      </c>
      <c r="F5924" s="25">
        <v>5766.91</v>
      </c>
    </row>
    <row r="5925" spans="1:6" x14ac:dyDescent="0.2">
      <c r="A5925" s="26"/>
      <c r="B5925" s="27"/>
      <c r="C5925" s="28" t="s">
        <v>3799</v>
      </c>
      <c r="D5925" s="28"/>
      <c r="E5925" s="28"/>
      <c r="F5925" s="29">
        <v>6721.89</v>
      </c>
    </row>
    <row r="5926" spans="1:6" x14ac:dyDescent="0.2">
      <c r="A5926" s="26"/>
      <c r="B5926" s="27"/>
      <c r="C5926" s="28" t="s">
        <v>3800</v>
      </c>
      <c r="D5926" s="28"/>
      <c r="E5926" s="28"/>
      <c r="F5926" s="29">
        <v>3399.83</v>
      </c>
    </row>
    <row r="5927" spans="1:6" x14ac:dyDescent="0.2">
      <c r="A5927" s="26"/>
      <c r="B5927" s="27"/>
      <c r="C5927" s="28" t="s">
        <v>917</v>
      </c>
      <c r="D5927" s="28"/>
      <c r="E5927" s="28"/>
      <c r="F5927" s="29">
        <v>15888.63</v>
      </c>
    </row>
    <row r="5928" spans="1:6" ht="33.75" customHeight="1" x14ac:dyDescent="0.2">
      <c r="A5928" s="21">
        <v>137</v>
      </c>
      <c r="B5928" s="22" t="s">
        <v>3801</v>
      </c>
      <c r="C5928" s="23" t="s">
        <v>3802</v>
      </c>
      <c r="D5928" s="30">
        <v>15.97</v>
      </c>
      <c r="E5928" s="25">
        <v>15.93</v>
      </c>
      <c r="F5928" s="25">
        <v>2902.73</v>
      </c>
    </row>
    <row r="5929" spans="1:6" ht="33.75" customHeight="1" x14ac:dyDescent="0.2">
      <c r="A5929" s="21">
        <v>138</v>
      </c>
      <c r="B5929" s="22" t="s">
        <v>3803</v>
      </c>
      <c r="C5929" s="23" t="s">
        <v>3804</v>
      </c>
      <c r="D5929" s="31">
        <v>1</v>
      </c>
      <c r="E5929" s="25">
        <v>111</v>
      </c>
      <c r="F5929" s="25">
        <v>953.49</v>
      </c>
    </row>
    <row r="5930" spans="1:6" ht="22.5" customHeight="1" x14ac:dyDescent="0.2">
      <c r="A5930" s="21">
        <v>139</v>
      </c>
      <c r="B5930" s="22" t="s">
        <v>3805</v>
      </c>
      <c r="C5930" s="23" t="s">
        <v>3806</v>
      </c>
      <c r="D5930" s="31">
        <v>3</v>
      </c>
      <c r="E5930" s="25">
        <v>1.57</v>
      </c>
      <c r="F5930" s="25">
        <v>38.06</v>
      </c>
    </row>
    <row r="5931" spans="1:6" ht="22.5" customHeight="1" x14ac:dyDescent="0.2">
      <c r="A5931" s="21">
        <v>140</v>
      </c>
      <c r="B5931" s="22" t="s">
        <v>3807</v>
      </c>
      <c r="C5931" s="23" t="s">
        <v>3808</v>
      </c>
      <c r="D5931" s="31">
        <v>4</v>
      </c>
      <c r="E5931" s="25">
        <v>230</v>
      </c>
      <c r="F5931" s="25">
        <v>5188.8</v>
      </c>
    </row>
    <row r="5932" spans="1:6" ht="33.75" customHeight="1" x14ac:dyDescent="0.2">
      <c r="A5932" s="21">
        <v>141</v>
      </c>
      <c r="B5932" s="22" t="s">
        <v>3809</v>
      </c>
      <c r="C5932" s="23" t="s">
        <v>3810</v>
      </c>
      <c r="D5932" s="31">
        <v>4</v>
      </c>
      <c r="E5932" s="25">
        <v>201.3</v>
      </c>
      <c r="F5932" s="25">
        <v>4436.6499999999996</v>
      </c>
    </row>
    <row r="5933" spans="1:6" ht="22.5" customHeight="1" x14ac:dyDescent="0.2">
      <c r="A5933" s="21">
        <v>142</v>
      </c>
      <c r="B5933" s="22" t="s">
        <v>3811</v>
      </c>
      <c r="C5933" s="23" t="s">
        <v>3812</v>
      </c>
      <c r="D5933" s="31">
        <v>2</v>
      </c>
      <c r="E5933" s="25">
        <v>48.66</v>
      </c>
      <c r="F5933" s="25">
        <v>1075.3900000000001</v>
      </c>
    </row>
    <row r="5934" spans="1:6" ht="56.25" customHeight="1" x14ac:dyDescent="0.2">
      <c r="A5934" s="21">
        <v>143</v>
      </c>
      <c r="B5934" s="22" t="s">
        <v>3813</v>
      </c>
      <c r="C5934" s="23" t="s">
        <v>3814</v>
      </c>
      <c r="D5934" s="31">
        <v>3</v>
      </c>
      <c r="E5934" s="25">
        <v>291.58999999999997</v>
      </c>
      <c r="F5934" s="25">
        <v>8284.07</v>
      </c>
    </row>
    <row r="5935" spans="1:6" ht="33.75" customHeight="1" x14ac:dyDescent="0.2">
      <c r="A5935" s="21">
        <v>144</v>
      </c>
      <c r="B5935" s="22" t="s">
        <v>3815</v>
      </c>
      <c r="C5935" s="23" t="s">
        <v>3816</v>
      </c>
      <c r="D5935" s="30">
        <v>0.12</v>
      </c>
      <c r="E5935" s="25">
        <v>858.85</v>
      </c>
      <c r="F5935" s="25">
        <v>4401.58</v>
      </c>
    </row>
    <row r="5936" spans="1:6" x14ac:dyDescent="0.2">
      <c r="A5936" s="26"/>
      <c r="B5936" s="27"/>
      <c r="C5936" s="28" t="s">
        <v>3817</v>
      </c>
      <c r="D5936" s="28"/>
      <c r="E5936" s="28"/>
      <c r="F5936" s="29">
        <v>5252.09</v>
      </c>
    </row>
    <row r="5937" spans="1:6" x14ac:dyDescent="0.2">
      <c r="A5937" s="26"/>
      <c r="B5937" s="27"/>
      <c r="C5937" s="28" t="s">
        <v>3818</v>
      </c>
      <c r="D5937" s="28"/>
      <c r="E5937" s="28"/>
      <c r="F5937" s="29">
        <v>2656.43</v>
      </c>
    </row>
    <row r="5938" spans="1:6" x14ac:dyDescent="0.2">
      <c r="A5938" s="26"/>
      <c r="B5938" s="27"/>
      <c r="C5938" s="28" t="s">
        <v>917</v>
      </c>
      <c r="D5938" s="28"/>
      <c r="E5938" s="28"/>
      <c r="F5938" s="29">
        <v>12310.1</v>
      </c>
    </row>
    <row r="5939" spans="1:6" ht="33.75" customHeight="1" x14ac:dyDescent="0.2">
      <c r="A5939" s="21">
        <v>145</v>
      </c>
      <c r="B5939" s="22" t="s">
        <v>3819</v>
      </c>
      <c r="C5939" s="23" t="s">
        <v>3820</v>
      </c>
      <c r="D5939" s="30">
        <v>11.98</v>
      </c>
      <c r="E5939" s="25">
        <v>5.94</v>
      </c>
      <c r="F5939" s="25">
        <v>781.35</v>
      </c>
    </row>
    <row r="5940" spans="1:6" ht="33.75" customHeight="1" x14ac:dyDescent="0.2">
      <c r="A5940" s="21">
        <v>146</v>
      </c>
      <c r="B5940" s="22" t="s">
        <v>3821</v>
      </c>
      <c r="C5940" s="23" t="s">
        <v>3822</v>
      </c>
      <c r="D5940" s="32">
        <v>1.2</v>
      </c>
      <c r="E5940" s="25">
        <v>61.8</v>
      </c>
      <c r="F5940" s="25">
        <v>823.18</v>
      </c>
    </row>
    <row r="5941" spans="1:6" ht="22.5" customHeight="1" x14ac:dyDescent="0.2">
      <c r="A5941" s="21">
        <v>147</v>
      </c>
      <c r="B5941" s="22" t="s">
        <v>3823</v>
      </c>
      <c r="C5941" s="23" t="s">
        <v>3824</v>
      </c>
      <c r="D5941" s="31">
        <v>37</v>
      </c>
      <c r="E5941" s="25">
        <v>0.64</v>
      </c>
      <c r="F5941" s="25">
        <v>204.36</v>
      </c>
    </row>
    <row r="5942" spans="1:6" ht="22.5" customHeight="1" x14ac:dyDescent="0.2">
      <c r="A5942" s="21">
        <v>148</v>
      </c>
      <c r="B5942" s="22" t="s">
        <v>3825</v>
      </c>
      <c r="C5942" s="23" t="s">
        <v>3826</v>
      </c>
      <c r="D5942" s="31">
        <v>7</v>
      </c>
      <c r="E5942" s="25">
        <v>79.7</v>
      </c>
      <c r="F5942" s="25">
        <v>3068.45</v>
      </c>
    </row>
    <row r="5943" spans="1:6" ht="11.4" x14ac:dyDescent="0.2">
      <c r="A5943" s="443" t="s">
        <v>3827</v>
      </c>
      <c r="B5943" s="444"/>
      <c r="C5943" s="444"/>
      <c r="D5943" s="444"/>
      <c r="E5943" s="444"/>
      <c r="F5943" s="445"/>
    </row>
    <row r="5944" spans="1:6" ht="45" customHeight="1" x14ac:dyDescent="0.2">
      <c r="A5944" s="21">
        <v>149</v>
      </c>
      <c r="B5944" s="22" t="s">
        <v>3828</v>
      </c>
      <c r="C5944" s="23" t="s">
        <v>3829</v>
      </c>
      <c r="D5944" s="35">
        <v>0.29568</v>
      </c>
      <c r="E5944" s="25">
        <v>3187.5</v>
      </c>
      <c r="F5944" s="25">
        <v>15390.7</v>
      </c>
    </row>
    <row r="5945" spans="1:6" x14ac:dyDescent="0.2">
      <c r="A5945" s="26"/>
      <c r="B5945" s="27"/>
      <c r="C5945" s="28" t="s">
        <v>3830</v>
      </c>
      <c r="D5945" s="28"/>
      <c r="E5945" s="28"/>
      <c r="F5945" s="29">
        <v>5292.11</v>
      </c>
    </row>
    <row r="5946" spans="1:6" x14ac:dyDescent="0.2">
      <c r="A5946" s="26"/>
      <c r="B5946" s="27"/>
      <c r="C5946" s="28" t="s">
        <v>3831</v>
      </c>
      <c r="D5946" s="28"/>
      <c r="E5946" s="28"/>
      <c r="F5946" s="29">
        <v>2249.15</v>
      </c>
    </row>
    <row r="5947" spans="1:6" x14ac:dyDescent="0.2">
      <c r="A5947" s="26"/>
      <c r="B5947" s="27"/>
      <c r="C5947" s="28" t="s">
        <v>917</v>
      </c>
      <c r="D5947" s="28"/>
      <c r="E5947" s="28"/>
      <c r="F5947" s="29">
        <v>22931.96</v>
      </c>
    </row>
    <row r="5948" spans="1:6" ht="22.5" customHeight="1" x14ac:dyDescent="0.2">
      <c r="A5948" s="21">
        <v>150</v>
      </c>
      <c r="B5948" s="22" t="s">
        <v>3832</v>
      </c>
      <c r="C5948" s="23" t="s">
        <v>3833</v>
      </c>
      <c r="D5948" s="30">
        <v>1.68</v>
      </c>
      <c r="E5948" s="25">
        <v>131.83000000000001</v>
      </c>
      <c r="F5948" s="25">
        <v>8646.58</v>
      </c>
    </row>
    <row r="5949" spans="1:6" x14ac:dyDescent="0.2">
      <c r="A5949" s="26"/>
      <c r="B5949" s="27"/>
      <c r="C5949" s="28" t="s">
        <v>3834</v>
      </c>
      <c r="D5949" s="28"/>
      <c r="E5949" s="28"/>
      <c r="F5949" s="29">
        <v>8873.5499999999993</v>
      </c>
    </row>
    <row r="5950" spans="1:6" x14ac:dyDescent="0.2">
      <c r="A5950" s="26"/>
      <c r="B5950" s="27"/>
      <c r="C5950" s="28" t="s">
        <v>3835</v>
      </c>
      <c r="D5950" s="28"/>
      <c r="E5950" s="28"/>
      <c r="F5950" s="29">
        <v>4770.4799999999996</v>
      </c>
    </row>
    <row r="5951" spans="1:6" x14ac:dyDescent="0.2">
      <c r="A5951" s="26"/>
      <c r="B5951" s="27"/>
      <c r="C5951" s="28" t="s">
        <v>917</v>
      </c>
      <c r="D5951" s="28"/>
      <c r="E5951" s="28"/>
      <c r="F5951" s="29">
        <v>22290.61</v>
      </c>
    </row>
    <row r="5952" spans="1:6" ht="33.75" customHeight="1" x14ac:dyDescent="0.2">
      <c r="A5952" s="21">
        <v>151</v>
      </c>
      <c r="B5952" s="22" t="s">
        <v>3836</v>
      </c>
      <c r="C5952" s="23" t="s">
        <v>3837</v>
      </c>
      <c r="D5952" s="30">
        <v>18.48</v>
      </c>
      <c r="E5952" s="25">
        <v>55.26</v>
      </c>
      <c r="F5952" s="25">
        <v>27981.01</v>
      </c>
    </row>
    <row r="5953" spans="1:6" ht="33.75" customHeight="1" x14ac:dyDescent="0.2">
      <c r="A5953" s="21">
        <v>152</v>
      </c>
      <c r="B5953" s="22" t="s">
        <v>3838</v>
      </c>
      <c r="C5953" s="23" t="s">
        <v>3839</v>
      </c>
      <c r="D5953" s="32">
        <v>2.4</v>
      </c>
      <c r="E5953" s="25">
        <v>1375.25</v>
      </c>
      <c r="F5953" s="25">
        <v>62118.83</v>
      </c>
    </row>
    <row r="5954" spans="1:6" x14ac:dyDescent="0.2">
      <c r="A5954" s="26"/>
      <c r="B5954" s="27"/>
      <c r="C5954" s="28" t="s">
        <v>3840</v>
      </c>
      <c r="D5954" s="28"/>
      <c r="E5954" s="28"/>
      <c r="F5954" s="29">
        <v>52607.95</v>
      </c>
    </row>
    <row r="5955" spans="1:6" x14ac:dyDescent="0.2">
      <c r="A5955" s="26"/>
      <c r="B5955" s="27"/>
      <c r="C5955" s="28" t="s">
        <v>3841</v>
      </c>
      <c r="D5955" s="28"/>
      <c r="E5955" s="28"/>
      <c r="F5955" s="29">
        <v>28282.39</v>
      </c>
    </row>
    <row r="5956" spans="1:6" x14ac:dyDescent="0.2">
      <c r="A5956" s="26"/>
      <c r="B5956" s="27"/>
      <c r="C5956" s="28" t="s">
        <v>917</v>
      </c>
      <c r="D5956" s="28"/>
      <c r="E5956" s="28"/>
      <c r="F5956" s="29">
        <v>143009.17000000001</v>
      </c>
    </row>
    <row r="5957" spans="1:6" ht="22.5" customHeight="1" x14ac:dyDescent="0.2">
      <c r="A5957" s="21">
        <v>153</v>
      </c>
      <c r="B5957" s="22" t="s">
        <v>3842</v>
      </c>
      <c r="C5957" s="23" t="s">
        <v>3843</v>
      </c>
      <c r="D5957" s="32">
        <v>242.4</v>
      </c>
      <c r="E5957" s="25">
        <v>99.82</v>
      </c>
      <c r="F5957" s="25">
        <v>201790.42</v>
      </c>
    </row>
    <row r="5958" spans="1:6" ht="22.5" customHeight="1" x14ac:dyDescent="0.2">
      <c r="A5958" s="21">
        <v>154</v>
      </c>
      <c r="B5958" s="22" t="s">
        <v>3844</v>
      </c>
      <c r="C5958" s="23" t="s">
        <v>3845</v>
      </c>
      <c r="D5958" s="31">
        <v>29</v>
      </c>
      <c r="E5958" s="25">
        <v>67.040000000000006</v>
      </c>
      <c r="F5958" s="25">
        <v>16215.41</v>
      </c>
    </row>
    <row r="5959" spans="1:6" ht="22.5" customHeight="1" x14ac:dyDescent="0.2">
      <c r="A5959" s="21">
        <v>155</v>
      </c>
      <c r="B5959" s="22" t="s">
        <v>3805</v>
      </c>
      <c r="C5959" s="23" t="s">
        <v>3806</v>
      </c>
      <c r="D5959" s="31">
        <v>55</v>
      </c>
      <c r="E5959" s="25">
        <v>1.57</v>
      </c>
      <c r="F5959" s="25">
        <v>697.71</v>
      </c>
    </row>
    <row r="5960" spans="1:6" ht="33.75" customHeight="1" x14ac:dyDescent="0.2">
      <c r="A5960" s="21">
        <v>156</v>
      </c>
      <c r="B5960" s="22" t="s">
        <v>2415</v>
      </c>
      <c r="C5960" s="23" t="s">
        <v>2416</v>
      </c>
      <c r="D5960" s="33">
        <v>5.04E-2</v>
      </c>
      <c r="E5960" s="25">
        <v>513.67999999999995</v>
      </c>
      <c r="F5960" s="25">
        <v>563.35</v>
      </c>
    </row>
    <row r="5961" spans="1:6" x14ac:dyDescent="0.2">
      <c r="A5961" s="26"/>
      <c r="B5961" s="27"/>
      <c r="C5961" s="28" t="s">
        <v>3846</v>
      </c>
      <c r="D5961" s="28"/>
      <c r="E5961" s="28"/>
      <c r="F5961" s="29">
        <v>210.05</v>
      </c>
    </row>
    <row r="5962" spans="1:6" x14ac:dyDescent="0.2">
      <c r="A5962" s="26"/>
      <c r="B5962" s="27"/>
      <c r="C5962" s="28" t="s">
        <v>3847</v>
      </c>
      <c r="D5962" s="28"/>
      <c r="E5962" s="28"/>
      <c r="F5962" s="29">
        <v>89.27</v>
      </c>
    </row>
    <row r="5963" spans="1:6" x14ac:dyDescent="0.2">
      <c r="A5963" s="26"/>
      <c r="B5963" s="27"/>
      <c r="C5963" s="28" t="s">
        <v>917</v>
      </c>
      <c r="D5963" s="28"/>
      <c r="E5963" s="28"/>
      <c r="F5963" s="29">
        <v>862.67</v>
      </c>
    </row>
    <row r="5964" spans="1:6" ht="22.5" customHeight="1" x14ac:dyDescent="0.2">
      <c r="A5964" s="21">
        <v>157</v>
      </c>
      <c r="B5964" s="22" t="s">
        <v>3848</v>
      </c>
      <c r="C5964" s="23" t="s">
        <v>3849</v>
      </c>
      <c r="D5964" s="32">
        <v>50.4</v>
      </c>
      <c r="E5964" s="25">
        <v>44.94</v>
      </c>
      <c r="F5964" s="25">
        <v>86590.03</v>
      </c>
    </row>
    <row r="5965" spans="1:6" ht="33.75" customHeight="1" x14ac:dyDescent="0.2">
      <c r="A5965" s="21">
        <v>158</v>
      </c>
      <c r="B5965" s="22" t="s">
        <v>2415</v>
      </c>
      <c r="C5965" s="23" t="s">
        <v>2416</v>
      </c>
      <c r="D5965" s="35">
        <v>0.22617999999999999</v>
      </c>
      <c r="E5965" s="25">
        <v>513.67999999999995</v>
      </c>
      <c r="F5965" s="25">
        <v>2528.14</v>
      </c>
    </row>
    <row r="5966" spans="1:6" x14ac:dyDescent="0.2">
      <c r="A5966" s="26"/>
      <c r="B5966" s="27"/>
      <c r="C5966" s="28" t="s">
        <v>3850</v>
      </c>
      <c r="D5966" s="28"/>
      <c r="E5966" s="28"/>
      <c r="F5966" s="29">
        <v>942.63</v>
      </c>
    </row>
    <row r="5967" spans="1:6" x14ac:dyDescent="0.2">
      <c r="A5967" s="26"/>
      <c r="B5967" s="27"/>
      <c r="C5967" s="28" t="s">
        <v>3851</v>
      </c>
      <c r="D5967" s="28"/>
      <c r="E5967" s="28"/>
      <c r="F5967" s="29">
        <v>400.62</v>
      </c>
    </row>
    <row r="5968" spans="1:6" x14ac:dyDescent="0.2">
      <c r="A5968" s="26"/>
      <c r="B5968" s="27"/>
      <c r="C5968" s="28" t="s">
        <v>917</v>
      </c>
      <c r="D5968" s="28"/>
      <c r="E5968" s="28"/>
      <c r="F5968" s="29">
        <v>3871.39</v>
      </c>
    </row>
    <row r="5969" spans="1:6" ht="33.75" customHeight="1" x14ac:dyDescent="0.2">
      <c r="A5969" s="21">
        <v>159</v>
      </c>
      <c r="B5969" s="22" t="s">
        <v>2698</v>
      </c>
      <c r="C5969" s="23" t="s">
        <v>2699</v>
      </c>
      <c r="D5969" s="33">
        <v>2.2618</v>
      </c>
      <c r="E5969" s="25">
        <v>424.89</v>
      </c>
      <c r="F5969" s="25">
        <v>18531.14</v>
      </c>
    </row>
    <row r="5970" spans="1:6" x14ac:dyDescent="0.2">
      <c r="A5970" s="26"/>
      <c r="B5970" s="27"/>
      <c r="C5970" s="28" t="s">
        <v>3852</v>
      </c>
      <c r="D5970" s="28"/>
      <c r="E5970" s="28"/>
      <c r="F5970" s="29">
        <v>14662.79</v>
      </c>
    </row>
    <row r="5971" spans="1:6" x14ac:dyDescent="0.2">
      <c r="A5971" s="26"/>
      <c r="B5971" s="27"/>
      <c r="C5971" s="28" t="s">
        <v>3853</v>
      </c>
      <c r="D5971" s="28"/>
      <c r="E5971" s="28"/>
      <c r="F5971" s="29">
        <v>6231.69</v>
      </c>
    </row>
    <row r="5972" spans="1:6" x14ac:dyDescent="0.2">
      <c r="A5972" s="26"/>
      <c r="B5972" s="27"/>
      <c r="C5972" s="28" t="s">
        <v>917</v>
      </c>
      <c r="D5972" s="28"/>
      <c r="E5972" s="28"/>
      <c r="F5972" s="29">
        <v>39425.620000000003</v>
      </c>
    </row>
    <row r="5973" spans="1:6" ht="45" customHeight="1" x14ac:dyDescent="0.2">
      <c r="A5973" s="21">
        <v>160</v>
      </c>
      <c r="B5973" s="22" t="s">
        <v>2181</v>
      </c>
      <c r="C5973" s="23" t="s">
        <v>1016</v>
      </c>
      <c r="D5973" s="32">
        <v>117.6</v>
      </c>
      <c r="E5973" s="25">
        <v>50.78</v>
      </c>
      <c r="F5973" s="25">
        <v>68077.7</v>
      </c>
    </row>
    <row r="5974" spans="1:6" ht="11.25" customHeight="1" x14ac:dyDescent="0.2">
      <c r="A5974" s="435" t="s">
        <v>1007</v>
      </c>
      <c r="B5974" s="436"/>
      <c r="C5974" s="436"/>
      <c r="D5974" s="436"/>
      <c r="E5974" s="437"/>
      <c r="F5974" s="36">
        <v>637149.03</v>
      </c>
    </row>
    <row r="5975" spans="1:6" x14ac:dyDescent="0.2">
      <c r="A5975" s="435" t="s">
        <v>1008</v>
      </c>
      <c r="B5975" s="436"/>
      <c r="C5975" s="436"/>
      <c r="D5975" s="436"/>
      <c r="E5975" s="437"/>
      <c r="F5975" s="36">
        <v>122798.8</v>
      </c>
    </row>
    <row r="5976" spans="1:6" x14ac:dyDescent="0.2">
      <c r="A5976" s="435" t="s">
        <v>1009</v>
      </c>
      <c r="B5976" s="436"/>
      <c r="C5976" s="436"/>
      <c r="D5976" s="436"/>
      <c r="E5976" s="437"/>
      <c r="F5976" s="36">
        <v>62361.07</v>
      </c>
    </row>
    <row r="5977" spans="1:6" ht="11.25" customHeight="1" x14ac:dyDescent="0.2">
      <c r="A5977" s="435" t="s">
        <v>3854</v>
      </c>
      <c r="B5977" s="436"/>
      <c r="C5977" s="436"/>
      <c r="D5977" s="436"/>
      <c r="E5977" s="437"/>
      <c r="F5977" s="36">
        <v>822308.9</v>
      </c>
    </row>
    <row r="5978" spans="1:6" ht="12.75" customHeight="1" x14ac:dyDescent="0.2">
      <c r="A5978" s="432" t="s">
        <v>3855</v>
      </c>
      <c r="B5978" s="433"/>
      <c r="C5978" s="433"/>
      <c r="D5978" s="433"/>
      <c r="E5978" s="433"/>
      <c r="F5978" s="434"/>
    </row>
    <row r="5979" spans="1:6" ht="33.75" customHeight="1" x14ac:dyDescent="0.2">
      <c r="A5979" s="21">
        <v>161</v>
      </c>
      <c r="B5979" s="22" t="s">
        <v>3856</v>
      </c>
      <c r="C5979" s="23" t="s">
        <v>3857</v>
      </c>
      <c r="D5979" s="32">
        <v>0.2</v>
      </c>
      <c r="E5979" s="25">
        <v>2237.75</v>
      </c>
      <c r="F5979" s="25">
        <v>16175.03</v>
      </c>
    </row>
    <row r="5980" spans="1:6" x14ac:dyDescent="0.2">
      <c r="A5980" s="26"/>
      <c r="B5980" s="27"/>
      <c r="C5980" s="28" t="s">
        <v>3858</v>
      </c>
      <c r="D5980" s="28"/>
      <c r="E5980" s="28"/>
      <c r="F5980" s="29">
        <v>18268.740000000002</v>
      </c>
    </row>
    <row r="5981" spans="1:6" x14ac:dyDescent="0.2">
      <c r="A5981" s="26"/>
      <c r="B5981" s="27"/>
      <c r="C5981" s="28" t="s">
        <v>3859</v>
      </c>
      <c r="D5981" s="28"/>
      <c r="E5981" s="28"/>
      <c r="F5981" s="29">
        <v>9240.06</v>
      </c>
    </row>
    <row r="5982" spans="1:6" x14ac:dyDescent="0.2">
      <c r="A5982" s="26"/>
      <c r="B5982" s="27"/>
      <c r="C5982" s="28" t="s">
        <v>917</v>
      </c>
      <c r="D5982" s="28"/>
      <c r="E5982" s="28"/>
      <c r="F5982" s="29">
        <v>43683.83</v>
      </c>
    </row>
    <row r="5983" spans="1:6" ht="33.75" customHeight="1" x14ac:dyDescent="0.2">
      <c r="A5983" s="21">
        <v>162</v>
      </c>
      <c r="B5983" s="22" t="s">
        <v>3860</v>
      </c>
      <c r="C5983" s="23" t="s">
        <v>3861</v>
      </c>
      <c r="D5983" s="31">
        <v>2</v>
      </c>
      <c r="E5983" s="25">
        <v>12582.77</v>
      </c>
      <c r="F5983" s="25">
        <v>149734.96</v>
      </c>
    </row>
    <row r="5984" spans="1:6" ht="22.5" customHeight="1" x14ac:dyDescent="0.2">
      <c r="A5984" s="21">
        <v>163</v>
      </c>
      <c r="B5984" s="22" t="s">
        <v>3789</v>
      </c>
      <c r="C5984" s="23" t="s">
        <v>3790</v>
      </c>
      <c r="D5984" s="32">
        <v>0.8</v>
      </c>
      <c r="E5984" s="25">
        <v>168.04</v>
      </c>
      <c r="F5984" s="25">
        <v>4339.74</v>
      </c>
    </row>
    <row r="5985" spans="1:6" x14ac:dyDescent="0.2">
      <c r="A5985" s="26"/>
      <c r="B5985" s="27"/>
      <c r="C5985" s="28" t="s">
        <v>3862</v>
      </c>
      <c r="D5985" s="28"/>
      <c r="E5985" s="28"/>
      <c r="F5985" s="29">
        <v>4822.93</v>
      </c>
    </row>
    <row r="5986" spans="1:6" x14ac:dyDescent="0.2">
      <c r="A5986" s="26"/>
      <c r="B5986" s="27"/>
      <c r="C5986" s="28" t="s">
        <v>3863</v>
      </c>
      <c r="D5986" s="28"/>
      <c r="E5986" s="28"/>
      <c r="F5986" s="29">
        <v>2439.36</v>
      </c>
    </row>
    <row r="5987" spans="1:6" x14ac:dyDescent="0.2">
      <c r="A5987" s="26"/>
      <c r="B5987" s="27"/>
      <c r="C5987" s="28" t="s">
        <v>917</v>
      </c>
      <c r="D5987" s="28"/>
      <c r="E5987" s="28"/>
      <c r="F5987" s="29">
        <v>11602.03</v>
      </c>
    </row>
    <row r="5988" spans="1:6" ht="33.75" customHeight="1" x14ac:dyDescent="0.2">
      <c r="A5988" s="21">
        <v>164</v>
      </c>
      <c r="B5988" s="22" t="s">
        <v>3793</v>
      </c>
      <c r="C5988" s="23" t="s">
        <v>3794</v>
      </c>
      <c r="D5988" s="31">
        <v>8</v>
      </c>
      <c r="E5988" s="25">
        <v>504.79</v>
      </c>
      <c r="F5988" s="25">
        <v>27622.11</v>
      </c>
    </row>
    <row r="5989" spans="1:6" ht="22.5" customHeight="1" x14ac:dyDescent="0.2">
      <c r="A5989" s="21">
        <v>165</v>
      </c>
      <c r="B5989" s="22" t="s">
        <v>3864</v>
      </c>
      <c r="C5989" s="23" t="s">
        <v>3865</v>
      </c>
      <c r="D5989" s="31">
        <v>3</v>
      </c>
      <c r="E5989" s="25">
        <v>9.99</v>
      </c>
      <c r="F5989" s="25">
        <v>1072.28</v>
      </c>
    </row>
    <row r="5990" spans="1:6" x14ac:dyDescent="0.2">
      <c r="A5990" s="26"/>
      <c r="B5990" s="27"/>
      <c r="C5990" s="28" t="s">
        <v>3866</v>
      </c>
      <c r="D5990" s="28"/>
      <c r="E5990" s="28"/>
      <c r="F5990" s="29">
        <v>1222.96</v>
      </c>
    </row>
    <row r="5991" spans="1:6" x14ac:dyDescent="0.2">
      <c r="A5991" s="26"/>
      <c r="B5991" s="27"/>
      <c r="C5991" s="28" t="s">
        <v>3867</v>
      </c>
      <c r="D5991" s="28"/>
      <c r="E5991" s="28"/>
      <c r="F5991" s="29">
        <v>618.54999999999995</v>
      </c>
    </row>
    <row r="5992" spans="1:6" x14ac:dyDescent="0.2">
      <c r="A5992" s="26"/>
      <c r="B5992" s="27"/>
      <c r="C5992" s="28" t="s">
        <v>917</v>
      </c>
      <c r="D5992" s="28"/>
      <c r="E5992" s="28"/>
      <c r="F5992" s="29">
        <v>2913.79</v>
      </c>
    </row>
    <row r="5993" spans="1:6" ht="33.75" customHeight="1" x14ac:dyDescent="0.2">
      <c r="A5993" s="21">
        <v>166</v>
      </c>
      <c r="B5993" s="22" t="s">
        <v>3868</v>
      </c>
      <c r="C5993" s="23" t="s">
        <v>3869</v>
      </c>
      <c r="D5993" s="31">
        <v>3</v>
      </c>
      <c r="E5993" s="25">
        <v>264.12</v>
      </c>
      <c r="F5993" s="25">
        <v>6608.37</v>
      </c>
    </row>
    <row r="5994" spans="1:6" ht="45" customHeight="1" x14ac:dyDescent="0.2">
      <c r="A5994" s="21">
        <v>167</v>
      </c>
      <c r="B5994" s="22" t="s">
        <v>3641</v>
      </c>
      <c r="C5994" s="23" t="s">
        <v>3642</v>
      </c>
      <c r="D5994" s="30">
        <v>0.56999999999999995</v>
      </c>
      <c r="E5994" s="25">
        <v>326.16000000000003</v>
      </c>
      <c r="F5994" s="25">
        <v>5022.83</v>
      </c>
    </row>
    <row r="5995" spans="1:6" x14ac:dyDescent="0.2">
      <c r="A5995" s="26"/>
      <c r="B5995" s="27"/>
      <c r="C5995" s="28" t="s">
        <v>3870</v>
      </c>
      <c r="D5995" s="28"/>
      <c r="E5995" s="28"/>
      <c r="F5995" s="29">
        <v>5556.07</v>
      </c>
    </row>
    <row r="5996" spans="1:6" x14ac:dyDescent="0.2">
      <c r="A5996" s="26"/>
      <c r="B5996" s="27"/>
      <c r="C5996" s="28" t="s">
        <v>3871</v>
      </c>
      <c r="D5996" s="28"/>
      <c r="E5996" s="28"/>
      <c r="F5996" s="29">
        <v>2810.18</v>
      </c>
    </row>
    <row r="5997" spans="1:6" x14ac:dyDescent="0.2">
      <c r="A5997" s="26"/>
      <c r="B5997" s="27"/>
      <c r="C5997" s="28" t="s">
        <v>917</v>
      </c>
      <c r="D5997" s="28"/>
      <c r="E5997" s="28"/>
      <c r="F5997" s="29">
        <v>13389.08</v>
      </c>
    </row>
    <row r="5998" spans="1:6" ht="45" customHeight="1" x14ac:dyDescent="0.2">
      <c r="A5998" s="21">
        <v>168</v>
      </c>
      <c r="B5998" s="22" t="s">
        <v>3645</v>
      </c>
      <c r="C5998" s="23" t="s">
        <v>3646</v>
      </c>
      <c r="D5998" s="24">
        <v>58.424999999999997</v>
      </c>
      <c r="E5998" s="25">
        <v>4.5999999999999996</v>
      </c>
      <c r="F5998" s="25">
        <v>4275.8900000000003</v>
      </c>
    </row>
    <row r="5999" spans="1:6" ht="56.25" customHeight="1" x14ac:dyDescent="0.2">
      <c r="A5999" s="21">
        <v>169</v>
      </c>
      <c r="B5999" s="22" t="s">
        <v>3813</v>
      </c>
      <c r="C5999" s="23" t="s">
        <v>3872</v>
      </c>
      <c r="D5999" s="31">
        <v>2</v>
      </c>
      <c r="E5999" s="25">
        <v>291.58999999999997</v>
      </c>
      <c r="F5999" s="25">
        <v>5522.71</v>
      </c>
    </row>
    <row r="6000" spans="1:6" ht="33.75" customHeight="1" x14ac:dyDescent="0.2">
      <c r="A6000" s="21">
        <v>170</v>
      </c>
      <c r="B6000" s="22" t="s">
        <v>3873</v>
      </c>
      <c r="C6000" s="23" t="s">
        <v>3874</v>
      </c>
      <c r="D6000" s="30">
        <v>0.18</v>
      </c>
      <c r="E6000" s="25">
        <v>2732.24</v>
      </c>
      <c r="F6000" s="25">
        <v>17001.240000000002</v>
      </c>
    </row>
    <row r="6001" spans="1:6" x14ac:dyDescent="0.2">
      <c r="A6001" s="26"/>
      <c r="B6001" s="27"/>
      <c r="C6001" s="28" t="s">
        <v>3875</v>
      </c>
      <c r="D6001" s="28"/>
      <c r="E6001" s="28"/>
      <c r="F6001" s="29">
        <v>19360</v>
      </c>
    </row>
    <row r="6002" spans="1:6" x14ac:dyDescent="0.2">
      <c r="A6002" s="26"/>
      <c r="B6002" s="27"/>
      <c r="C6002" s="28" t="s">
        <v>3876</v>
      </c>
      <c r="D6002" s="28"/>
      <c r="E6002" s="28"/>
      <c r="F6002" s="29">
        <v>9792</v>
      </c>
    </row>
    <row r="6003" spans="1:6" x14ac:dyDescent="0.2">
      <c r="A6003" s="26"/>
      <c r="B6003" s="27"/>
      <c r="C6003" s="28" t="s">
        <v>917</v>
      </c>
      <c r="D6003" s="28"/>
      <c r="E6003" s="28"/>
      <c r="F6003" s="29">
        <v>46153.24</v>
      </c>
    </row>
    <row r="6004" spans="1:6" ht="22.5" customHeight="1" x14ac:dyDescent="0.2">
      <c r="A6004" s="21">
        <v>171</v>
      </c>
      <c r="B6004" s="22" t="s">
        <v>3844</v>
      </c>
      <c r="C6004" s="23" t="s">
        <v>3877</v>
      </c>
      <c r="D6004" s="24">
        <v>16.866</v>
      </c>
      <c r="E6004" s="25">
        <v>11.13</v>
      </c>
      <c r="F6004" s="25">
        <v>1565.91</v>
      </c>
    </row>
    <row r="6005" spans="1:6" ht="22.5" customHeight="1" x14ac:dyDescent="0.2">
      <c r="A6005" s="21">
        <v>172</v>
      </c>
      <c r="B6005" s="22" t="s">
        <v>3878</v>
      </c>
      <c r="C6005" s="23" t="s">
        <v>3879</v>
      </c>
      <c r="D6005" s="31">
        <v>12</v>
      </c>
      <c r="E6005" s="25">
        <v>85.89</v>
      </c>
      <c r="F6005" s="25">
        <v>8595.92</v>
      </c>
    </row>
    <row r="6006" spans="1:6" ht="33.75" customHeight="1" x14ac:dyDescent="0.2">
      <c r="A6006" s="21">
        <v>173</v>
      </c>
      <c r="B6006" s="22" t="s">
        <v>3797</v>
      </c>
      <c r="C6006" s="23" t="s">
        <v>3798</v>
      </c>
      <c r="D6006" s="30">
        <v>0.08</v>
      </c>
      <c r="E6006" s="25">
        <v>916.85</v>
      </c>
      <c r="F6006" s="25">
        <v>2883.45</v>
      </c>
    </row>
    <row r="6007" spans="1:6" x14ac:dyDescent="0.2">
      <c r="A6007" s="26"/>
      <c r="B6007" s="27"/>
      <c r="C6007" s="28" t="s">
        <v>3880</v>
      </c>
      <c r="D6007" s="28"/>
      <c r="E6007" s="28"/>
      <c r="F6007" s="29">
        <v>3360.94</v>
      </c>
    </row>
    <row r="6008" spans="1:6" x14ac:dyDescent="0.2">
      <c r="A6008" s="26"/>
      <c r="B6008" s="27"/>
      <c r="C6008" s="28" t="s">
        <v>3881</v>
      </c>
      <c r="D6008" s="28"/>
      <c r="E6008" s="28"/>
      <c r="F6008" s="29">
        <v>1699.92</v>
      </c>
    </row>
    <row r="6009" spans="1:6" x14ac:dyDescent="0.2">
      <c r="A6009" s="26"/>
      <c r="B6009" s="27"/>
      <c r="C6009" s="28" t="s">
        <v>917</v>
      </c>
      <c r="D6009" s="28"/>
      <c r="E6009" s="28"/>
      <c r="F6009" s="29">
        <v>7944.31</v>
      </c>
    </row>
    <row r="6010" spans="1:6" ht="33.75" customHeight="1" x14ac:dyDescent="0.2">
      <c r="A6010" s="21">
        <v>174</v>
      </c>
      <c r="B6010" s="22" t="s">
        <v>3801</v>
      </c>
      <c r="C6010" s="23" t="s">
        <v>3802</v>
      </c>
      <c r="D6010" s="24">
        <v>7.984</v>
      </c>
      <c r="E6010" s="25">
        <v>15.93</v>
      </c>
      <c r="F6010" s="25">
        <v>1451.18</v>
      </c>
    </row>
    <row r="6011" spans="1:6" ht="33.75" customHeight="1" x14ac:dyDescent="0.2">
      <c r="A6011" s="21">
        <v>175</v>
      </c>
      <c r="B6011" s="22" t="s">
        <v>3795</v>
      </c>
      <c r="C6011" s="23" t="s">
        <v>3796</v>
      </c>
      <c r="D6011" s="31">
        <v>2</v>
      </c>
      <c r="E6011" s="25">
        <v>6.78</v>
      </c>
      <c r="F6011" s="25">
        <v>473.79</v>
      </c>
    </row>
    <row r="6012" spans="1:6" ht="22.5" customHeight="1" x14ac:dyDescent="0.2">
      <c r="A6012" s="21">
        <v>176</v>
      </c>
      <c r="B6012" s="22" t="s">
        <v>3882</v>
      </c>
      <c r="C6012" s="23" t="s">
        <v>3883</v>
      </c>
      <c r="D6012" s="31">
        <v>2</v>
      </c>
      <c r="E6012" s="25">
        <v>244.11</v>
      </c>
      <c r="F6012" s="25">
        <v>4071.76</v>
      </c>
    </row>
    <row r="6013" spans="1:6" ht="12" customHeight="1" x14ac:dyDescent="0.2">
      <c r="A6013" s="443" t="s">
        <v>3884</v>
      </c>
      <c r="B6013" s="444"/>
      <c r="C6013" s="444"/>
      <c r="D6013" s="444"/>
      <c r="E6013" s="444"/>
      <c r="F6013" s="445"/>
    </row>
    <row r="6014" spans="1:6" ht="45" customHeight="1" x14ac:dyDescent="0.2">
      <c r="A6014" s="21">
        <v>177</v>
      </c>
      <c r="B6014" s="22" t="s">
        <v>3828</v>
      </c>
      <c r="C6014" s="23" t="s">
        <v>3829</v>
      </c>
      <c r="D6014" s="43">
        <v>0.16844799999999999</v>
      </c>
      <c r="E6014" s="25">
        <v>3187.5</v>
      </c>
      <c r="F6014" s="25">
        <v>8768.0300000000007</v>
      </c>
    </row>
    <row r="6015" spans="1:6" x14ac:dyDescent="0.2">
      <c r="A6015" s="26"/>
      <c r="B6015" s="27"/>
      <c r="C6015" s="28" t="s">
        <v>3885</v>
      </c>
      <c r="D6015" s="28"/>
      <c r="E6015" s="28"/>
      <c r="F6015" s="29">
        <v>3014.9</v>
      </c>
    </row>
    <row r="6016" spans="1:6" x14ac:dyDescent="0.2">
      <c r="A6016" s="26"/>
      <c r="B6016" s="27"/>
      <c r="C6016" s="28" t="s">
        <v>3886</v>
      </c>
      <c r="D6016" s="28"/>
      <c r="E6016" s="28"/>
      <c r="F6016" s="29">
        <v>1281.33</v>
      </c>
    </row>
    <row r="6017" spans="1:6" x14ac:dyDescent="0.2">
      <c r="A6017" s="26"/>
      <c r="B6017" s="27"/>
      <c r="C6017" s="28" t="s">
        <v>917</v>
      </c>
      <c r="D6017" s="28"/>
      <c r="E6017" s="28"/>
      <c r="F6017" s="29">
        <v>13064.26</v>
      </c>
    </row>
    <row r="6018" spans="1:6" ht="22.5" customHeight="1" x14ac:dyDescent="0.2">
      <c r="A6018" s="21">
        <v>178</v>
      </c>
      <c r="B6018" s="22" t="s">
        <v>3832</v>
      </c>
      <c r="C6018" s="23" t="s">
        <v>3833</v>
      </c>
      <c r="D6018" s="30">
        <v>0.98</v>
      </c>
      <c r="E6018" s="25">
        <v>131.83000000000001</v>
      </c>
      <c r="F6018" s="25">
        <v>5043.83</v>
      </c>
    </row>
    <row r="6019" spans="1:6" x14ac:dyDescent="0.2">
      <c r="A6019" s="26"/>
      <c r="B6019" s="27"/>
      <c r="C6019" s="28" t="s">
        <v>3887</v>
      </c>
      <c r="D6019" s="28"/>
      <c r="E6019" s="28"/>
      <c r="F6019" s="29">
        <v>5176.2299999999996</v>
      </c>
    </row>
    <row r="6020" spans="1:6" x14ac:dyDescent="0.2">
      <c r="A6020" s="26"/>
      <c r="B6020" s="27"/>
      <c r="C6020" s="28" t="s">
        <v>3888</v>
      </c>
      <c r="D6020" s="28"/>
      <c r="E6020" s="28"/>
      <c r="F6020" s="29">
        <v>2782.78</v>
      </c>
    </row>
    <row r="6021" spans="1:6" x14ac:dyDescent="0.2">
      <c r="A6021" s="26"/>
      <c r="B6021" s="27"/>
      <c r="C6021" s="28" t="s">
        <v>917</v>
      </c>
      <c r="D6021" s="28"/>
      <c r="E6021" s="28"/>
      <c r="F6021" s="29">
        <v>13002.84</v>
      </c>
    </row>
    <row r="6022" spans="1:6" ht="33.75" customHeight="1" x14ac:dyDescent="0.2">
      <c r="A6022" s="21">
        <v>179</v>
      </c>
      <c r="B6022" s="22" t="s">
        <v>3836</v>
      </c>
      <c r="C6022" s="23" t="s">
        <v>3837</v>
      </c>
      <c r="D6022" s="30">
        <v>10.78</v>
      </c>
      <c r="E6022" s="25">
        <v>55.26</v>
      </c>
      <c r="F6022" s="25">
        <v>16322.26</v>
      </c>
    </row>
    <row r="6023" spans="1:6" ht="33.75" customHeight="1" x14ac:dyDescent="0.2">
      <c r="A6023" s="21">
        <v>180</v>
      </c>
      <c r="B6023" s="22" t="s">
        <v>3838</v>
      </c>
      <c r="C6023" s="23" t="s">
        <v>3839</v>
      </c>
      <c r="D6023" s="30">
        <v>1.04</v>
      </c>
      <c r="E6023" s="25">
        <v>1375.25</v>
      </c>
      <c r="F6023" s="25">
        <v>26918.15</v>
      </c>
    </row>
    <row r="6024" spans="1:6" x14ac:dyDescent="0.2">
      <c r="A6024" s="26"/>
      <c r="B6024" s="27"/>
      <c r="C6024" s="28" t="s">
        <v>3889</v>
      </c>
      <c r="D6024" s="28"/>
      <c r="E6024" s="28"/>
      <c r="F6024" s="29">
        <v>22796.77</v>
      </c>
    </row>
    <row r="6025" spans="1:6" x14ac:dyDescent="0.2">
      <c r="A6025" s="26"/>
      <c r="B6025" s="27"/>
      <c r="C6025" s="28" t="s">
        <v>3890</v>
      </c>
      <c r="D6025" s="28"/>
      <c r="E6025" s="28"/>
      <c r="F6025" s="29">
        <v>12255.7</v>
      </c>
    </row>
    <row r="6026" spans="1:6" x14ac:dyDescent="0.2">
      <c r="A6026" s="26"/>
      <c r="B6026" s="27"/>
      <c r="C6026" s="28" t="s">
        <v>917</v>
      </c>
      <c r="D6026" s="28"/>
      <c r="E6026" s="28"/>
      <c r="F6026" s="29">
        <v>61970.62</v>
      </c>
    </row>
    <row r="6027" spans="1:6" ht="22.5" customHeight="1" x14ac:dyDescent="0.2">
      <c r="A6027" s="21">
        <v>181</v>
      </c>
      <c r="B6027" s="22" t="s">
        <v>3842</v>
      </c>
      <c r="C6027" s="23" t="s">
        <v>3843</v>
      </c>
      <c r="D6027" s="31">
        <v>105</v>
      </c>
      <c r="E6027" s="25">
        <v>99.82</v>
      </c>
      <c r="F6027" s="25">
        <v>87409.22</v>
      </c>
    </row>
    <row r="6028" spans="1:6" ht="22.5" customHeight="1" x14ac:dyDescent="0.2">
      <c r="A6028" s="21">
        <v>182</v>
      </c>
      <c r="B6028" s="22" t="s">
        <v>3844</v>
      </c>
      <c r="C6028" s="23" t="s">
        <v>3845</v>
      </c>
      <c r="D6028" s="31">
        <v>12</v>
      </c>
      <c r="E6028" s="25">
        <v>67.040000000000006</v>
      </c>
      <c r="F6028" s="25">
        <v>6709.82</v>
      </c>
    </row>
    <row r="6029" spans="1:6" ht="22.5" customHeight="1" x14ac:dyDescent="0.2">
      <c r="A6029" s="21">
        <v>183</v>
      </c>
      <c r="B6029" s="22" t="s">
        <v>3805</v>
      </c>
      <c r="C6029" s="23" t="s">
        <v>3806</v>
      </c>
      <c r="D6029" s="31">
        <v>30</v>
      </c>
      <c r="E6029" s="25">
        <v>1.57</v>
      </c>
      <c r="F6029" s="25">
        <v>380.57</v>
      </c>
    </row>
    <row r="6030" spans="1:6" ht="33.75" customHeight="1" x14ac:dyDescent="0.2">
      <c r="A6030" s="21">
        <v>184</v>
      </c>
      <c r="B6030" s="22" t="s">
        <v>3838</v>
      </c>
      <c r="C6030" s="23" t="s">
        <v>3891</v>
      </c>
      <c r="D6030" s="30">
        <v>0.36</v>
      </c>
      <c r="E6030" s="25">
        <v>1375.25</v>
      </c>
      <c r="F6030" s="25">
        <v>9317.83</v>
      </c>
    </row>
    <row r="6031" spans="1:6" x14ac:dyDescent="0.2">
      <c r="A6031" s="26"/>
      <c r="B6031" s="27"/>
      <c r="C6031" s="28" t="s">
        <v>3892</v>
      </c>
      <c r="D6031" s="28"/>
      <c r="E6031" s="28"/>
      <c r="F6031" s="29">
        <v>7891.19</v>
      </c>
    </row>
    <row r="6032" spans="1:6" x14ac:dyDescent="0.2">
      <c r="A6032" s="26"/>
      <c r="B6032" s="27"/>
      <c r="C6032" s="28" t="s">
        <v>3893</v>
      </c>
      <c r="D6032" s="28"/>
      <c r="E6032" s="28"/>
      <c r="F6032" s="29">
        <v>4242.3599999999997</v>
      </c>
    </row>
    <row r="6033" spans="1:6" x14ac:dyDescent="0.2">
      <c r="A6033" s="26"/>
      <c r="B6033" s="27"/>
      <c r="C6033" s="28" t="s">
        <v>917</v>
      </c>
      <c r="D6033" s="28"/>
      <c r="E6033" s="28"/>
      <c r="F6033" s="29">
        <v>21451.38</v>
      </c>
    </row>
    <row r="6034" spans="1:6" ht="22.5" customHeight="1" x14ac:dyDescent="0.2">
      <c r="A6034" s="21">
        <v>185</v>
      </c>
      <c r="B6034" s="22" t="s">
        <v>3894</v>
      </c>
      <c r="C6034" s="23" t="s">
        <v>3877</v>
      </c>
      <c r="D6034" s="30">
        <v>36.36</v>
      </c>
      <c r="E6034" s="25">
        <v>11.13</v>
      </c>
      <c r="F6034" s="25">
        <v>3375.82</v>
      </c>
    </row>
    <row r="6035" spans="1:6" ht="33.75" customHeight="1" x14ac:dyDescent="0.2">
      <c r="A6035" s="21">
        <v>186</v>
      </c>
      <c r="B6035" s="22" t="s">
        <v>2415</v>
      </c>
      <c r="C6035" s="23" t="s">
        <v>2416</v>
      </c>
      <c r="D6035" s="33">
        <v>2.9399999999999999E-2</v>
      </c>
      <c r="E6035" s="25">
        <v>513.67999999999995</v>
      </c>
      <c r="F6035" s="25">
        <v>328.62</v>
      </c>
    </row>
    <row r="6036" spans="1:6" x14ac:dyDescent="0.2">
      <c r="A6036" s="26"/>
      <c r="B6036" s="27"/>
      <c r="C6036" s="28" t="s">
        <v>3895</v>
      </c>
      <c r="D6036" s="28"/>
      <c r="E6036" s="28"/>
      <c r="F6036" s="29">
        <v>122.53</v>
      </c>
    </row>
    <row r="6037" spans="1:6" x14ac:dyDescent="0.2">
      <c r="A6037" s="26"/>
      <c r="B6037" s="27"/>
      <c r="C6037" s="28" t="s">
        <v>3896</v>
      </c>
      <c r="D6037" s="28"/>
      <c r="E6037" s="28"/>
      <c r="F6037" s="29">
        <v>52.07</v>
      </c>
    </row>
    <row r="6038" spans="1:6" x14ac:dyDescent="0.2">
      <c r="A6038" s="26"/>
      <c r="B6038" s="27"/>
      <c r="C6038" s="28" t="s">
        <v>917</v>
      </c>
      <c r="D6038" s="28"/>
      <c r="E6038" s="28"/>
      <c r="F6038" s="29">
        <v>503.22</v>
      </c>
    </row>
    <row r="6039" spans="1:6" ht="22.5" customHeight="1" x14ac:dyDescent="0.2">
      <c r="A6039" s="21">
        <v>187</v>
      </c>
      <c r="B6039" s="22" t="s">
        <v>3848</v>
      </c>
      <c r="C6039" s="23" t="s">
        <v>3849</v>
      </c>
      <c r="D6039" s="30">
        <v>32.340000000000003</v>
      </c>
      <c r="E6039" s="25">
        <v>44.94</v>
      </c>
      <c r="F6039" s="25">
        <v>55561.94</v>
      </c>
    </row>
    <row r="6040" spans="1:6" ht="33.75" customHeight="1" x14ac:dyDescent="0.2">
      <c r="A6040" s="21">
        <v>188</v>
      </c>
      <c r="B6040" s="22" t="s">
        <v>2415</v>
      </c>
      <c r="C6040" s="23" t="s">
        <v>2416</v>
      </c>
      <c r="D6040" s="33">
        <v>0.12820000000000001</v>
      </c>
      <c r="E6040" s="25">
        <v>513.67999999999995</v>
      </c>
      <c r="F6040" s="25">
        <v>1432.96</v>
      </c>
    </row>
    <row r="6041" spans="1:6" x14ac:dyDescent="0.2">
      <c r="A6041" s="26"/>
      <c r="B6041" s="27"/>
      <c r="C6041" s="28" t="s">
        <v>3897</v>
      </c>
      <c r="D6041" s="28"/>
      <c r="E6041" s="28"/>
      <c r="F6041" s="29">
        <v>534.29</v>
      </c>
    </row>
    <row r="6042" spans="1:6" x14ac:dyDescent="0.2">
      <c r="A6042" s="26"/>
      <c r="B6042" s="27"/>
      <c r="C6042" s="28" t="s">
        <v>3898</v>
      </c>
      <c r="D6042" s="28"/>
      <c r="E6042" s="28"/>
      <c r="F6042" s="29">
        <v>227.07</v>
      </c>
    </row>
    <row r="6043" spans="1:6" x14ac:dyDescent="0.2">
      <c r="A6043" s="26"/>
      <c r="B6043" s="27"/>
      <c r="C6043" s="28" t="s">
        <v>917</v>
      </c>
      <c r="D6043" s="28"/>
      <c r="E6043" s="28"/>
      <c r="F6043" s="29">
        <v>2194.3200000000002</v>
      </c>
    </row>
    <row r="6044" spans="1:6" ht="33.75" customHeight="1" x14ac:dyDescent="0.2">
      <c r="A6044" s="21">
        <v>189</v>
      </c>
      <c r="B6044" s="22" t="s">
        <v>2698</v>
      </c>
      <c r="C6044" s="23" t="s">
        <v>2699</v>
      </c>
      <c r="D6044" s="24">
        <v>1.282</v>
      </c>
      <c r="E6044" s="25">
        <v>424.89</v>
      </c>
      <c r="F6044" s="25">
        <v>10503.54</v>
      </c>
    </row>
    <row r="6045" spans="1:6" x14ac:dyDescent="0.2">
      <c r="A6045" s="26"/>
      <c r="B6045" s="27"/>
      <c r="C6045" s="28" t="s">
        <v>3899</v>
      </c>
      <c r="D6045" s="28"/>
      <c r="E6045" s="28"/>
      <c r="F6045" s="29">
        <v>8310.9500000000007</v>
      </c>
    </row>
    <row r="6046" spans="1:6" x14ac:dyDescent="0.2">
      <c r="A6046" s="26"/>
      <c r="B6046" s="27"/>
      <c r="C6046" s="28" t="s">
        <v>3900</v>
      </c>
      <c r="D6046" s="28"/>
      <c r="E6046" s="28"/>
      <c r="F6046" s="29">
        <v>3532.15</v>
      </c>
    </row>
    <row r="6047" spans="1:6" x14ac:dyDescent="0.2">
      <c r="A6047" s="26"/>
      <c r="B6047" s="27"/>
      <c r="C6047" s="28" t="s">
        <v>917</v>
      </c>
      <c r="D6047" s="28"/>
      <c r="E6047" s="28"/>
      <c r="F6047" s="29">
        <v>22346.639999999999</v>
      </c>
    </row>
    <row r="6048" spans="1:6" ht="45" customHeight="1" x14ac:dyDescent="0.2">
      <c r="A6048" s="21">
        <v>190</v>
      </c>
      <c r="B6048" s="22" t="s">
        <v>2181</v>
      </c>
      <c r="C6048" s="23" t="s">
        <v>1016</v>
      </c>
      <c r="D6048" s="32">
        <v>68.599999999999994</v>
      </c>
      <c r="E6048" s="25">
        <v>50.78</v>
      </c>
      <c r="F6048" s="25">
        <v>39711.99</v>
      </c>
    </row>
    <row r="6049" spans="1:6" ht="12" customHeight="1" x14ac:dyDescent="0.2">
      <c r="A6049" s="443" t="s">
        <v>3688</v>
      </c>
      <c r="B6049" s="444"/>
      <c r="C6049" s="444"/>
      <c r="D6049" s="444"/>
      <c r="E6049" s="444"/>
      <c r="F6049" s="445"/>
    </row>
    <row r="6050" spans="1:6" ht="22.5" customHeight="1" x14ac:dyDescent="0.2">
      <c r="A6050" s="21">
        <v>191</v>
      </c>
      <c r="B6050" s="22" t="s">
        <v>3689</v>
      </c>
      <c r="C6050" s="23" t="s">
        <v>3690</v>
      </c>
      <c r="D6050" s="35">
        <v>4.0099999999999997E-3</v>
      </c>
      <c r="E6050" s="25">
        <v>402.93</v>
      </c>
      <c r="F6050" s="25">
        <v>58.62</v>
      </c>
    </row>
    <row r="6051" spans="1:6" x14ac:dyDescent="0.2">
      <c r="A6051" s="26"/>
      <c r="B6051" s="27"/>
      <c r="C6051" s="28" t="s">
        <v>3901</v>
      </c>
      <c r="D6051" s="28"/>
      <c r="E6051" s="28"/>
      <c r="F6051" s="29">
        <v>59.12</v>
      </c>
    </row>
    <row r="6052" spans="1:6" x14ac:dyDescent="0.2">
      <c r="A6052" s="26"/>
      <c r="B6052" s="27"/>
      <c r="C6052" s="28" t="s">
        <v>3902</v>
      </c>
      <c r="D6052" s="28"/>
      <c r="E6052" s="28"/>
      <c r="F6052" s="29">
        <v>25.59</v>
      </c>
    </row>
    <row r="6053" spans="1:6" x14ac:dyDescent="0.2">
      <c r="A6053" s="26"/>
      <c r="B6053" s="27"/>
      <c r="C6053" s="28" t="s">
        <v>917</v>
      </c>
      <c r="D6053" s="28"/>
      <c r="E6053" s="28"/>
      <c r="F6053" s="29">
        <v>143.33000000000001</v>
      </c>
    </row>
    <row r="6054" spans="1:6" ht="45" customHeight="1" x14ac:dyDescent="0.2">
      <c r="A6054" s="21">
        <v>192</v>
      </c>
      <c r="B6054" s="22" t="s">
        <v>2200</v>
      </c>
      <c r="C6054" s="23" t="s">
        <v>2201</v>
      </c>
      <c r="D6054" s="31">
        <v>1</v>
      </c>
      <c r="E6054" s="25">
        <v>66.22</v>
      </c>
      <c r="F6054" s="25">
        <v>437.71</v>
      </c>
    </row>
    <row r="6055" spans="1:6" ht="33.75" customHeight="1" x14ac:dyDescent="0.2">
      <c r="A6055" s="21">
        <v>193</v>
      </c>
      <c r="B6055" s="22" t="s">
        <v>3695</v>
      </c>
      <c r="C6055" s="23" t="s">
        <v>3696</v>
      </c>
      <c r="D6055" s="30">
        <v>0.05</v>
      </c>
      <c r="E6055" s="25">
        <v>547.58000000000004</v>
      </c>
      <c r="F6055" s="25">
        <v>585.91999999999996</v>
      </c>
    </row>
    <row r="6056" spans="1:6" x14ac:dyDescent="0.2">
      <c r="A6056" s="26"/>
      <c r="B6056" s="27"/>
      <c r="C6056" s="28" t="s">
        <v>3903</v>
      </c>
      <c r="D6056" s="28"/>
      <c r="E6056" s="28"/>
      <c r="F6056" s="29">
        <v>435.96</v>
      </c>
    </row>
    <row r="6057" spans="1:6" x14ac:dyDescent="0.2">
      <c r="A6057" s="26"/>
      <c r="B6057" s="27"/>
      <c r="C6057" s="28" t="s">
        <v>3904</v>
      </c>
      <c r="D6057" s="28"/>
      <c r="E6057" s="28"/>
      <c r="F6057" s="29">
        <v>210.11</v>
      </c>
    </row>
    <row r="6058" spans="1:6" x14ac:dyDescent="0.2">
      <c r="A6058" s="26"/>
      <c r="B6058" s="27"/>
      <c r="C6058" s="28" t="s">
        <v>917</v>
      </c>
      <c r="D6058" s="28"/>
      <c r="E6058" s="28"/>
      <c r="F6058" s="29">
        <v>1231.99</v>
      </c>
    </row>
    <row r="6059" spans="1:6" ht="33.75" customHeight="1" x14ac:dyDescent="0.2">
      <c r="A6059" s="21">
        <v>194</v>
      </c>
      <c r="B6059" s="22" t="s">
        <v>3699</v>
      </c>
      <c r="C6059" s="23" t="s">
        <v>3700</v>
      </c>
      <c r="D6059" s="24">
        <v>5.3999999999999999E-2</v>
      </c>
      <c r="E6059" s="25">
        <v>701.99</v>
      </c>
      <c r="F6059" s="25">
        <v>344.58</v>
      </c>
    </row>
    <row r="6060" spans="1:6" ht="33.75" customHeight="1" x14ac:dyDescent="0.2">
      <c r="A6060" s="21">
        <v>195</v>
      </c>
      <c r="B6060" s="22" t="s">
        <v>1048</v>
      </c>
      <c r="C6060" s="23" t="s">
        <v>3701</v>
      </c>
      <c r="D6060" s="32">
        <v>0.1</v>
      </c>
      <c r="E6060" s="25">
        <v>1522.48</v>
      </c>
      <c r="F6060" s="25">
        <v>3561.81</v>
      </c>
    </row>
    <row r="6061" spans="1:6" x14ac:dyDescent="0.2">
      <c r="A6061" s="26"/>
      <c r="B6061" s="27"/>
      <c r="C6061" s="28" t="s">
        <v>3702</v>
      </c>
      <c r="D6061" s="28"/>
      <c r="E6061" s="28"/>
      <c r="F6061" s="29">
        <v>2870.49</v>
      </c>
    </row>
    <row r="6062" spans="1:6" x14ac:dyDescent="0.2">
      <c r="A6062" s="26"/>
      <c r="B6062" s="27"/>
      <c r="C6062" s="28" t="s">
        <v>3703</v>
      </c>
      <c r="D6062" s="28"/>
      <c r="E6062" s="28"/>
      <c r="F6062" s="29">
        <v>1644.26</v>
      </c>
    </row>
    <row r="6063" spans="1:6" x14ac:dyDescent="0.2">
      <c r="A6063" s="26"/>
      <c r="B6063" s="27"/>
      <c r="C6063" s="28" t="s">
        <v>917</v>
      </c>
      <c r="D6063" s="28"/>
      <c r="E6063" s="28"/>
      <c r="F6063" s="29">
        <v>8076.56</v>
      </c>
    </row>
    <row r="6064" spans="1:6" ht="22.5" customHeight="1" x14ac:dyDescent="0.2">
      <c r="A6064" s="21">
        <v>196</v>
      </c>
      <c r="B6064" s="22" t="s">
        <v>3704</v>
      </c>
      <c r="C6064" s="23" t="s">
        <v>3705</v>
      </c>
      <c r="D6064" s="24">
        <v>0.104</v>
      </c>
      <c r="E6064" s="25">
        <v>519.79999999999995</v>
      </c>
      <c r="F6064" s="25">
        <v>400.04</v>
      </c>
    </row>
    <row r="6065" spans="1:6" ht="11.25" customHeight="1" x14ac:dyDescent="0.2">
      <c r="A6065" s="435" t="s">
        <v>1007</v>
      </c>
      <c r="B6065" s="436"/>
      <c r="C6065" s="436"/>
      <c r="D6065" s="436"/>
      <c r="E6065" s="437"/>
      <c r="F6065" s="36">
        <v>533590.43000000005</v>
      </c>
    </row>
    <row r="6066" spans="1:6" x14ac:dyDescent="0.2">
      <c r="A6066" s="435" t="s">
        <v>1008</v>
      </c>
      <c r="B6066" s="436"/>
      <c r="C6066" s="436"/>
      <c r="D6066" s="436"/>
      <c r="E6066" s="437"/>
      <c r="F6066" s="36">
        <v>103804.06</v>
      </c>
    </row>
    <row r="6067" spans="1:6" x14ac:dyDescent="0.2">
      <c r="A6067" s="435" t="s">
        <v>1009</v>
      </c>
      <c r="B6067" s="436"/>
      <c r="C6067" s="436"/>
      <c r="D6067" s="436"/>
      <c r="E6067" s="437"/>
      <c r="F6067" s="36">
        <v>52853.5</v>
      </c>
    </row>
    <row r="6068" spans="1:6" ht="11.25" customHeight="1" x14ac:dyDescent="0.2">
      <c r="A6068" s="435" t="s">
        <v>3905</v>
      </c>
      <c r="B6068" s="436"/>
      <c r="C6068" s="436"/>
      <c r="D6068" s="436"/>
      <c r="E6068" s="437"/>
      <c r="F6068" s="36">
        <v>690247.99</v>
      </c>
    </row>
    <row r="6069" spans="1:6" ht="11.25" customHeight="1" x14ac:dyDescent="0.2">
      <c r="A6069" s="435" t="s">
        <v>1023</v>
      </c>
      <c r="B6069" s="436"/>
      <c r="C6069" s="436"/>
      <c r="D6069" s="436"/>
      <c r="E6069" s="437"/>
      <c r="F6069" s="36">
        <v>4009205.58</v>
      </c>
    </row>
    <row r="6070" spans="1:6" x14ac:dyDescent="0.2">
      <c r="A6070" s="435" t="s">
        <v>1008</v>
      </c>
      <c r="B6070" s="436"/>
      <c r="C6070" s="436"/>
      <c r="D6070" s="436"/>
      <c r="E6070" s="437"/>
      <c r="F6070" s="36">
        <v>729404.15</v>
      </c>
    </row>
    <row r="6071" spans="1:6" x14ac:dyDescent="0.2">
      <c r="A6071" s="435" t="s">
        <v>1009</v>
      </c>
      <c r="B6071" s="436"/>
      <c r="C6071" s="436"/>
      <c r="D6071" s="436"/>
      <c r="E6071" s="437"/>
      <c r="F6071" s="36">
        <v>368154.55</v>
      </c>
    </row>
    <row r="6072" spans="1:6" x14ac:dyDescent="0.2">
      <c r="A6072" s="435" t="s">
        <v>1024</v>
      </c>
      <c r="B6072" s="436"/>
      <c r="C6072" s="436"/>
      <c r="D6072" s="436"/>
      <c r="E6072" s="437"/>
      <c r="F6072" s="36">
        <v>5292861.1100000003</v>
      </c>
    </row>
    <row r="6073" spans="1:6" x14ac:dyDescent="0.2">
      <c r="A6073" s="38"/>
      <c r="B6073" s="38"/>
      <c r="C6073" s="38"/>
      <c r="D6073" s="38"/>
      <c r="E6073" s="38"/>
      <c r="F6073" s="38"/>
    </row>
    <row r="6074" spans="1:6" ht="14.4" x14ac:dyDescent="0.3">
      <c r="A6074" s="3"/>
      <c r="B6074" s="3"/>
      <c r="C6074" s="3"/>
      <c r="D6074" s="3"/>
      <c r="E6074" s="3"/>
      <c r="F6074" s="3"/>
    </row>
    <row r="6075" spans="1:6" x14ac:dyDescent="0.2">
      <c r="A6075" s="41" t="s">
        <v>1025</v>
      </c>
      <c r="B6075" s="428"/>
      <c r="C6075" s="428"/>
      <c r="D6075" s="428"/>
      <c r="E6075" s="428"/>
      <c r="F6075" s="428"/>
    </row>
    <row r="6076" spans="1:6" x14ac:dyDescent="0.2">
      <c r="A6076" s="4"/>
      <c r="B6076" s="427" t="s">
        <v>1027</v>
      </c>
      <c r="C6076" s="427"/>
      <c r="D6076" s="427"/>
      <c r="E6076" s="427"/>
      <c r="F6076" s="427"/>
    </row>
    <row r="6077" spans="1:6" x14ac:dyDescent="0.2">
      <c r="A6077" s="41" t="s">
        <v>1028</v>
      </c>
      <c r="B6077" s="428"/>
      <c r="C6077" s="428"/>
      <c r="D6077" s="428"/>
      <c r="E6077" s="428"/>
      <c r="F6077" s="428"/>
    </row>
    <row r="6078" spans="1:6" x14ac:dyDescent="0.2">
      <c r="A6078" s="10"/>
      <c r="B6078" s="427" t="s">
        <v>1027</v>
      </c>
      <c r="C6078" s="427"/>
      <c r="D6078" s="427"/>
      <c r="E6078" s="427"/>
      <c r="F6078" s="427"/>
    </row>
    <row r="6079" spans="1:6" ht="14.4" x14ac:dyDescent="0.3">
      <c r="A6079" s="3"/>
      <c r="B6079" s="3"/>
      <c r="C6079" s="3"/>
      <c r="D6079" s="3"/>
      <c r="E6079" s="3"/>
      <c r="F6079" s="3"/>
    </row>
    <row r="6080" spans="1:6" ht="14.4" x14ac:dyDescent="0.3">
      <c r="A6080" s="3"/>
      <c r="B6080" s="3"/>
      <c r="C6080" s="3"/>
      <c r="D6080" s="3"/>
      <c r="E6080" s="3"/>
      <c r="F6080" s="3"/>
    </row>
    <row r="6081" spans="1:6" ht="17.399999999999999" x14ac:dyDescent="0.3">
      <c r="A6081" s="438" t="s">
        <v>3906</v>
      </c>
      <c r="B6081" s="438"/>
      <c r="C6081" s="438"/>
      <c r="D6081" s="438"/>
      <c r="E6081" s="438"/>
      <c r="F6081" s="438"/>
    </row>
    <row r="6082" spans="1:6" x14ac:dyDescent="0.2">
      <c r="A6082" s="6"/>
      <c r="B6082" s="6"/>
      <c r="C6082" s="6"/>
      <c r="D6082" s="6"/>
      <c r="E6082" s="6"/>
      <c r="F6082" s="6"/>
    </row>
    <row r="6083" spans="1:6" ht="12.75" customHeight="1" x14ac:dyDescent="0.25">
      <c r="A6083" s="439" t="s">
        <v>3907</v>
      </c>
      <c r="B6083" s="439"/>
      <c r="C6083" s="439"/>
      <c r="D6083" s="439"/>
      <c r="E6083" s="439"/>
      <c r="F6083" s="439"/>
    </row>
    <row r="6084" spans="1:6" x14ac:dyDescent="0.2">
      <c r="A6084" s="440" t="s">
        <v>903</v>
      </c>
      <c r="B6084" s="440"/>
      <c r="C6084" s="440"/>
      <c r="D6084" s="440"/>
      <c r="E6084" s="440"/>
      <c r="F6084" s="440"/>
    </row>
    <row r="6085" spans="1:6" x14ac:dyDescent="0.2">
      <c r="A6085" s="9"/>
      <c r="B6085" s="9"/>
      <c r="C6085" s="9"/>
      <c r="D6085" s="9"/>
      <c r="E6085" s="9"/>
      <c r="F6085" s="9"/>
    </row>
    <row r="6086" spans="1:6" ht="14.4" x14ac:dyDescent="0.3">
      <c r="A6086" s="10" t="s">
        <v>904</v>
      </c>
      <c r="B6086" s="10"/>
      <c r="C6086" s="11"/>
      <c r="D6086" s="12"/>
      <c r="E6086" s="12"/>
      <c r="F6086" s="3"/>
    </row>
    <row r="6087" spans="1:6" ht="14.4" x14ac:dyDescent="0.3">
      <c r="A6087" s="10"/>
      <c r="B6087" s="10"/>
      <c r="C6087" s="3"/>
      <c r="D6087" s="15"/>
      <c r="E6087" s="16"/>
      <c r="F6087" s="3"/>
    </row>
    <row r="6088" spans="1:6" ht="14.4" x14ac:dyDescent="0.3">
      <c r="A6088" s="18"/>
      <c r="B6088" s="3"/>
      <c r="C6088" s="3"/>
      <c r="D6088" s="3"/>
      <c r="E6088" s="3"/>
      <c r="F6088" s="3"/>
    </row>
    <row r="6089" spans="1:6" ht="11.25" customHeight="1" x14ac:dyDescent="0.2">
      <c r="A6089" s="441" t="s">
        <v>906</v>
      </c>
      <c r="B6089" s="441" t="s">
        <v>907</v>
      </c>
      <c r="C6089" s="441" t="s">
        <v>908</v>
      </c>
      <c r="D6089" s="441" t="s">
        <v>909</v>
      </c>
      <c r="E6089" s="441" t="s">
        <v>910</v>
      </c>
      <c r="F6089" s="441" t="s">
        <v>911</v>
      </c>
    </row>
    <row r="6090" spans="1:6" ht="11.25" customHeight="1" x14ac:dyDescent="0.2">
      <c r="A6090" s="442"/>
      <c r="B6090" s="442"/>
      <c r="C6090" s="442"/>
      <c r="D6090" s="442"/>
      <c r="E6090" s="442"/>
      <c r="F6090" s="442"/>
    </row>
    <row r="6091" spans="1:6" ht="11.4" x14ac:dyDescent="0.2">
      <c r="A6091" s="19">
        <v>1</v>
      </c>
      <c r="B6091" s="19">
        <v>2</v>
      </c>
      <c r="C6091" s="429">
        <v>3</v>
      </c>
      <c r="D6091" s="430"/>
      <c r="E6091" s="431"/>
      <c r="F6091" s="19">
        <v>4</v>
      </c>
    </row>
    <row r="6092" spans="1:6" ht="12.75" customHeight="1" x14ac:dyDescent="0.2">
      <c r="A6092" s="432" t="s">
        <v>3908</v>
      </c>
      <c r="B6092" s="433"/>
      <c r="C6092" s="433"/>
      <c r="D6092" s="433"/>
      <c r="E6092" s="433"/>
      <c r="F6092" s="434"/>
    </row>
    <row r="6093" spans="1:6" ht="11.4" x14ac:dyDescent="0.2">
      <c r="A6093" s="443" t="s">
        <v>3909</v>
      </c>
      <c r="B6093" s="444"/>
      <c r="C6093" s="444"/>
      <c r="D6093" s="444"/>
      <c r="E6093" s="444"/>
      <c r="F6093" s="445"/>
    </row>
    <row r="6094" spans="1:6" ht="33.75" customHeight="1" x14ac:dyDescent="0.2">
      <c r="A6094" s="21">
        <v>1</v>
      </c>
      <c r="B6094" s="22" t="s">
        <v>3910</v>
      </c>
      <c r="C6094" s="23" t="s">
        <v>3911</v>
      </c>
      <c r="D6094" s="32">
        <v>0.8</v>
      </c>
      <c r="E6094" s="25">
        <v>314.2</v>
      </c>
      <c r="F6094" s="25">
        <v>5247</v>
      </c>
    </row>
    <row r="6095" spans="1:6" x14ac:dyDescent="0.2">
      <c r="A6095" s="26"/>
      <c r="B6095" s="27"/>
      <c r="C6095" s="28" t="s">
        <v>3912</v>
      </c>
      <c r="D6095" s="28"/>
      <c r="E6095" s="28"/>
      <c r="F6095" s="29">
        <v>3553.2</v>
      </c>
    </row>
    <row r="6096" spans="1:6" x14ac:dyDescent="0.2">
      <c r="A6096" s="26"/>
      <c r="B6096" s="27"/>
      <c r="C6096" s="28" t="s">
        <v>3913</v>
      </c>
      <c r="D6096" s="28"/>
      <c r="E6096" s="28"/>
      <c r="F6096" s="29">
        <v>1868.18</v>
      </c>
    </row>
    <row r="6097" spans="1:6" x14ac:dyDescent="0.2">
      <c r="A6097" s="26"/>
      <c r="B6097" s="27"/>
      <c r="C6097" s="28" t="s">
        <v>917</v>
      </c>
      <c r="D6097" s="28"/>
      <c r="E6097" s="28"/>
      <c r="F6097" s="29">
        <v>10668.38</v>
      </c>
    </row>
    <row r="6098" spans="1:6" ht="45" customHeight="1" x14ac:dyDescent="0.2">
      <c r="A6098" s="21">
        <v>2</v>
      </c>
      <c r="B6098" s="22" t="s">
        <v>3914</v>
      </c>
      <c r="C6098" s="23" t="s">
        <v>3915</v>
      </c>
      <c r="D6098" s="31">
        <v>1</v>
      </c>
      <c r="E6098" s="25">
        <v>158685.75</v>
      </c>
      <c r="F6098" s="25">
        <v>944180.21</v>
      </c>
    </row>
    <row r="6099" spans="1:6" ht="33.75" customHeight="1" x14ac:dyDescent="0.2">
      <c r="A6099" s="21">
        <v>14</v>
      </c>
      <c r="B6099" s="22" t="s">
        <v>3910</v>
      </c>
      <c r="C6099" s="23" t="s">
        <v>3916</v>
      </c>
      <c r="D6099" s="32">
        <v>12.8</v>
      </c>
      <c r="E6099" s="25">
        <v>314.2</v>
      </c>
      <c r="F6099" s="25">
        <v>83952.02</v>
      </c>
    </row>
    <row r="6100" spans="1:6" x14ac:dyDescent="0.2">
      <c r="A6100" s="26"/>
      <c r="B6100" s="27"/>
      <c r="C6100" s="28" t="s">
        <v>3917</v>
      </c>
      <c r="D6100" s="28"/>
      <c r="E6100" s="28"/>
      <c r="F6100" s="29">
        <v>56851.23</v>
      </c>
    </row>
    <row r="6101" spans="1:6" x14ac:dyDescent="0.2">
      <c r="A6101" s="26"/>
      <c r="B6101" s="27"/>
      <c r="C6101" s="28" t="s">
        <v>3918</v>
      </c>
      <c r="D6101" s="28"/>
      <c r="E6101" s="28"/>
      <c r="F6101" s="29">
        <v>29890.86</v>
      </c>
    </row>
    <row r="6102" spans="1:6" x14ac:dyDescent="0.2">
      <c r="A6102" s="26"/>
      <c r="B6102" s="27"/>
      <c r="C6102" s="28" t="s">
        <v>917</v>
      </c>
      <c r="D6102" s="28"/>
      <c r="E6102" s="28"/>
      <c r="F6102" s="29">
        <v>170694.11</v>
      </c>
    </row>
    <row r="6103" spans="1:6" ht="45" customHeight="1" x14ac:dyDescent="0.2">
      <c r="A6103" s="21">
        <v>4</v>
      </c>
      <c r="B6103" s="22" t="s">
        <v>3919</v>
      </c>
      <c r="C6103" s="23" t="s">
        <v>3920</v>
      </c>
      <c r="D6103" s="31">
        <v>8</v>
      </c>
      <c r="E6103" s="25">
        <v>574039.4</v>
      </c>
      <c r="F6103" s="25">
        <v>27324275.440000001</v>
      </c>
    </row>
    <row r="6104" spans="1:6" ht="11.25" customHeight="1" x14ac:dyDescent="0.2">
      <c r="A6104" s="435" t="s">
        <v>1007</v>
      </c>
      <c r="B6104" s="436"/>
      <c r="C6104" s="436"/>
      <c r="D6104" s="436"/>
      <c r="E6104" s="437"/>
      <c r="F6104" s="36">
        <v>28357654.670000002</v>
      </c>
    </row>
    <row r="6105" spans="1:6" x14ac:dyDescent="0.2">
      <c r="A6105" s="435" t="s">
        <v>1008</v>
      </c>
      <c r="B6105" s="436"/>
      <c r="C6105" s="436"/>
      <c r="D6105" s="436"/>
      <c r="E6105" s="437"/>
      <c r="F6105" s="36">
        <v>60404.43</v>
      </c>
    </row>
    <row r="6106" spans="1:6" x14ac:dyDescent="0.2">
      <c r="A6106" s="435" t="s">
        <v>1009</v>
      </c>
      <c r="B6106" s="436"/>
      <c r="C6106" s="436"/>
      <c r="D6106" s="436"/>
      <c r="E6106" s="437"/>
      <c r="F6106" s="36">
        <v>31759.03</v>
      </c>
    </row>
    <row r="6107" spans="1:6" ht="11.25" customHeight="1" x14ac:dyDescent="0.2">
      <c r="A6107" s="435" t="s">
        <v>3921</v>
      </c>
      <c r="B6107" s="436"/>
      <c r="C6107" s="436"/>
      <c r="D6107" s="436"/>
      <c r="E6107" s="437"/>
      <c r="F6107" s="36">
        <v>28449818.129999999</v>
      </c>
    </row>
    <row r="6108" spans="1:6" ht="12.75" customHeight="1" x14ac:dyDescent="0.2">
      <c r="A6108" s="432" t="s">
        <v>3922</v>
      </c>
      <c r="B6108" s="433"/>
      <c r="C6108" s="433"/>
      <c r="D6108" s="433"/>
      <c r="E6108" s="433"/>
      <c r="F6108" s="434"/>
    </row>
    <row r="6109" spans="1:6" ht="45" customHeight="1" x14ac:dyDescent="0.2">
      <c r="A6109" s="21">
        <v>5</v>
      </c>
      <c r="B6109" s="22" t="s">
        <v>3923</v>
      </c>
      <c r="C6109" s="23" t="s">
        <v>3924</v>
      </c>
      <c r="D6109" s="32">
        <v>0.5</v>
      </c>
      <c r="E6109" s="25">
        <v>184.24</v>
      </c>
      <c r="F6109" s="25">
        <v>3994.36</v>
      </c>
    </row>
    <row r="6110" spans="1:6" x14ac:dyDescent="0.2">
      <c r="A6110" s="26"/>
      <c r="B6110" s="27"/>
      <c r="C6110" s="28" t="s">
        <v>3925</v>
      </c>
      <c r="D6110" s="28"/>
      <c r="E6110" s="28"/>
      <c r="F6110" s="29">
        <v>3671.61</v>
      </c>
    </row>
    <row r="6111" spans="1:6" x14ac:dyDescent="0.2">
      <c r="A6111" s="26"/>
      <c r="B6111" s="27"/>
      <c r="C6111" s="28" t="s">
        <v>3926</v>
      </c>
      <c r="D6111" s="28"/>
      <c r="E6111" s="28"/>
      <c r="F6111" s="29">
        <v>1930.43</v>
      </c>
    </row>
    <row r="6112" spans="1:6" x14ac:dyDescent="0.2">
      <c r="A6112" s="26"/>
      <c r="B6112" s="27"/>
      <c r="C6112" s="28" t="s">
        <v>917</v>
      </c>
      <c r="D6112" s="28"/>
      <c r="E6112" s="28"/>
      <c r="F6112" s="29">
        <v>9596.4</v>
      </c>
    </row>
    <row r="6113" spans="1:6" ht="33.75" customHeight="1" x14ac:dyDescent="0.2">
      <c r="A6113" s="21">
        <v>6</v>
      </c>
      <c r="B6113" s="22" t="s">
        <v>3927</v>
      </c>
      <c r="C6113" s="23" t="s">
        <v>3928</v>
      </c>
      <c r="D6113" s="31">
        <v>51</v>
      </c>
      <c r="E6113" s="25">
        <v>12.85</v>
      </c>
      <c r="F6113" s="25">
        <v>13100.45</v>
      </c>
    </row>
    <row r="6114" spans="1:6" ht="45" customHeight="1" x14ac:dyDescent="0.2">
      <c r="A6114" s="21">
        <v>7</v>
      </c>
      <c r="B6114" s="22" t="s">
        <v>3929</v>
      </c>
      <c r="C6114" s="23" t="s">
        <v>3930</v>
      </c>
      <c r="D6114" s="32">
        <v>0.5</v>
      </c>
      <c r="E6114" s="25">
        <v>611.28</v>
      </c>
      <c r="F6114" s="25">
        <v>9809.14</v>
      </c>
    </row>
    <row r="6115" spans="1:6" x14ac:dyDescent="0.2">
      <c r="A6115" s="26"/>
      <c r="B6115" s="27"/>
      <c r="C6115" s="28" t="s">
        <v>3931</v>
      </c>
      <c r="D6115" s="28"/>
      <c r="E6115" s="28"/>
      <c r="F6115" s="29">
        <v>7987.6</v>
      </c>
    </row>
    <row r="6116" spans="1:6" x14ac:dyDescent="0.2">
      <c r="A6116" s="26"/>
      <c r="B6116" s="27"/>
      <c r="C6116" s="28" t="s">
        <v>3932</v>
      </c>
      <c r="D6116" s="28"/>
      <c r="E6116" s="28"/>
      <c r="F6116" s="29">
        <v>4199.67</v>
      </c>
    </row>
    <row r="6117" spans="1:6" x14ac:dyDescent="0.2">
      <c r="A6117" s="26"/>
      <c r="B6117" s="27"/>
      <c r="C6117" s="28" t="s">
        <v>917</v>
      </c>
      <c r="D6117" s="28"/>
      <c r="E6117" s="28"/>
      <c r="F6117" s="29">
        <v>21996.41</v>
      </c>
    </row>
    <row r="6118" spans="1:6" ht="45" customHeight="1" x14ac:dyDescent="0.2">
      <c r="A6118" s="21">
        <v>8</v>
      </c>
      <c r="B6118" s="22" t="s">
        <v>3933</v>
      </c>
      <c r="C6118" s="23" t="s">
        <v>3934</v>
      </c>
      <c r="D6118" s="32">
        <v>3.4</v>
      </c>
      <c r="E6118" s="25">
        <v>259.86</v>
      </c>
      <c r="F6118" s="25">
        <v>29467.61</v>
      </c>
    </row>
    <row r="6119" spans="1:6" x14ac:dyDescent="0.2">
      <c r="A6119" s="26"/>
      <c r="B6119" s="27"/>
      <c r="C6119" s="28" t="s">
        <v>3935</v>
      </c>
      <c r="D6119" s="28"/>
      <c r="E6119" s="28"/>
      <c r="F6119" s="29">
        <v>25655.78</v>
      </c>
    </row>
    <row r="6120" spans="1:6" x14ac:dyDescent="0.2">
      <c r="A6120" s="26"/>
      <c r="B6120" s="27"/>
      <c r="C6120" s="28" t="s">
        <v>3936</v>
      </c>
      <c r="D6120" s="28"/>
      <c r="E6120" s="28"/>
      <c r="F6120" s="29">
        <v>13489.12</v>
      </c>
    </row>
    <row r="6121" spans="1:6" x14ac:dyDescent="0.2">
      <c r="A6121" s="26"/>
      <c r="B6121" s="27"/>
      <c r="C6121" s="28" t="s">
        <v>917</v>
      </c>
      <c r="D6121" s="28"/>
      <c r="E6121" s="28"/>
      <c r="F6121" s="29">
        <v>68612.509999999995</v>
      </c>
    </row>
    <row r="6122" spans="1:6" ht="33.75" customHeight="1" x14ac:dyDescent="0.2">
      <c r="A6122" s="21">
        <v>9</v>
      </c>
      <c r="B6122" s="22" t="s">
        <v>3937</v>
      </c>
      <c r="C6122" s="23" t="s">
        <v>3938</v>
      </c>
      <c r="D6122" s="32">
        <v>397.8</v>
      </c>
      <c r="E6122" s="25">
        <v>864.54</v>
      </c>
      <c r="F6122" s="25">
        <v>2868255.49</v>
      </c>
    </row>
    <row r="6123" spans="1:6" ht="45" customHeight="1" x14ac:dyDescent="0.2">
      <c r="A6123" s="21">
        <v>10</v>
      </c>
      <c r="B6123" s="22" t="s">
        <v>3939</v>
      </c>
      <c r="C6123" s="23" t="s">
        <v>3940</v>
      </c>
      <c r="D6123" s="31">
        <v>18</v>
      </c>
      <c r="E6123" s="25">
        <v>269.61</v>
      </c>
      <c r="F6123" s="25">
        <v>131471.35</v>
      </c>
    </row>
    <row r="6124" spans="1:6" x14ac:dyDescent="0.2">
      <c r="A6124" s="26"/>
      <c r="B6124" s="27"/>
      <c r="C6124" s="28" t="s">
        <v>3941</v>
      </c>
      <c r="D6124" s="28"/>
      <c r="E6124" s="28"/>
      <c r="F6124" s="29">
        <v>132179.51999999999</v>
      </c>
    </row>
    <row r="6125" spans="1:6" x14ac:dyDescent="0.2">
      <c r="A6125" s="26"/>
      <c r="B6125" s="27"/>
      <c r="C6125" s="28" t="s">
        <v>3942</v>
      </c>
      <c r="D6125" s="28"/>
      <c r="E6125" s="28"/>
      <c r="F6125" s="29">
        <v>71334.98</v>
      </c>
    </row>
    <row r="6126" spans="1:6" x14ac:dyDescent="0.2">
      <c r="A6126" s="26"/>
      <c r="B6126" s="27"/>
      <c r="C6126" s="28" t="s">
        <v>917</v>
      </c>
      <c r="D6126" s="28"/>
      <c r="E6126" s="28"/>
      <c r="F6126" s="29">
        <v>334985.84999999998</v>
      </c>
    </row>
    <row r="6127" spans="1:6" ht="33.75" customHeight="1" x14ac:dyDescent="0.2">
      <c r="A6127" s="21">
        <v>11</v>
      </c>
      <c r="B6127" s="22" t="s">
        <v>3943</v>
      </c>
      <c r="C6127" s="23" t="s">
        <v>3944</v>
      </c>
      <c r="D6127" s="31">
        <v>18</v>
      </c>
      <c r="E6127" s="25">
        <v>671.08</v>
      </c>
      <c r="F6127" s="25">
        <v>100742.8</v>
      </c>
    </row>
    <row r="6128" spans="1:6" ht="22.5" customHeight="1" x14ac:dyDescent="0.2">
      <c r="A6128" s="21">
        <v>12</v>
      </c>
      <c r="B6128" s="22" t="s">
        <v>3945</v>
      </c>
      <c r="C6128" s="23" t="s">
        <v>3946</v>
      </c>
      <c r="D6128" s="31">
        <v>4</v>
      </c>
      <c r="E6128" s="25">
        <v>92.03</v>
      </c>
      <c r="F6128" s="25">
        <v>8991.7199999999993</v>
      </c>
    </row>
    <row r="6129" spans="1:6" x14ac:dyDescent="0.2">
      <c r="A6129" s="26"/>
      <c r="B6129" s="27"/>
      <c r="C6129" s="28" t="s">
        <v>3947</v>
      </c>
      <c r="D6129" s="28"/>
      <c r="E6129" s="28"/>
      <c r="F6129" s="29">
        <v>6150.75</v>
      </c>
    </row>
    <row r="6130" spans="1:6" x14ac:dyDescent="0.2">
      <c r="A6130" s="26"/>
      <c r="B6130" s="27"/>
      <c r="C6130" s="28" t="s">
        <v>3948</v>
      </c>
      <c r="D6130" s="28"/>
      <c r="E6130" s="28"/>
      <c r="F6130" s="29">
        <v>3233.9</v>
      </c>
    </row>
    <row r="6131" spans="1:6" x14ac:dyDescent="0.2">
      <c r="A6131" s="26"/>
      <c r="B6131" s="27"/>
      <c r="C6131" s="28" t="s">
        <v>917</v>
      </c>
      <c r="D6131" s="28"/>
      <c r="E6131" s="28"/>
      <c r="F6131" s="29">
        <v>18376.37</v>
      </c>
    </row>
    <row r="6132" spans="1:6" ht="22.5" customHeight="1" x14ac:dyDescent="0.2">
      <c r="A6132" s="21">
        <v>13</v>
      </c>
      <c r="B6132" s="22" t="s">
        <v>1377</v>
      </c>
      <c r="C6132" s="23" t="s">
        <v>3949</v>
      </c>
      <c r="D6132" s="31">
        <v>2</v>
      </c>
      <c r="E6132" s="25">
        <v>2603.8200000000002</v>
      </c>
      <c r="F6132" s="25">
        <v>43431.64</v>
      </c>
    </row>
    <row r="6133" spans="1:6" ht="11.25" customHeight="1" x14ac:dyDescent="0.2">
      <c r="A6133" s="435" t="s">
        <v>1007</v>
      </c>
      <c r="B6133" s="436"/>
      <c r="C6133" s="436"/>
      <c r="D6133" s="436"/>
      <c r="E6133" s="437"/>
      <c r="F6133" s="36">
        <v>3209264.56</v>
      </c>
    </row>
    <row r="6134" spans="1:6" x14ac:dyDescent="0.2">
      <c r="A6134" s="435" t="s">
        <v>1008</v>
      </c>
      <c r="B6134" s="436"/>
      <c r="C6134" s="436"/>
      <c r="D6134" s="436"/>
      <c r="E6134" s="437"/>
      <c r="F6134" s="36">
        <v>175645.26</v>
      </c>
    </row>
    <row r="6135" spans="1:6" x14ac:dyDescent="0.2">
      <c r="A6135" s="435" t="s">
        <v>1009</v>
      </c>
      <c r="B6135" s="436"/>
      <c r="C6135" s="436"/>
      <c r="D6135" s="436"/>
      <c r="E6135" s="437"/>
      <c r="F6135" s="36">
        <v>94188.1</v>
      </c>
    </row>
    <row r="6136" spans="1:6" ht="11.25" customHeight="1" x14ac:dyDescent="0.2">
      <c r="A6136" s="435" t="s">
        <v>3950</v>
      </c>
      <c r="B6136" s="436"/>
      <c r="C6136" s="436"/>
      <c r="D6136" s="436"/>
      <c r="E6136" s="437"/>
      <c r="F6136" s="36">
        <v>3479097.92</v>
      </c>
    </row>
    <row r="6137" spans="1:6" ht="11.25" customHeight="1" x14ac:dyDescent="0.2">
      <c r="A6137" s="435" t="s">
        <v>1023</v>
      </c>
      <c r="B6137" s="436"/>
      <c r="C6137" s="436"/>
      <c r="D6137" s="436"/>
      <c r="E6137" s="437"/>
      <c r="F6137" s="36">
        <v>31566919.23</v>
      </c>
    </row>
    <row r="6138" spans="1:6" x14ac:dyDescent="0.2">
      <c r="A6138" s="435" t="s">
        <v>1008</v>
      </c>
      <c r="B6138" s="436"/>
      <c r="C6138" s="436"/>
      <c r="D6138" s="436"/>
      <c r="E6138" s="437"/>
      <c r="F6138" s="36">
        <v>236049.69</v>
      </c>
    </row>
    <row r="6139" spans="1:6" x14ac:dyDescent="0.2">
      <c r="A6139" s="435" t="s">
        <v>1009</v>
      </c>
      <c r="B6139" s="436"/>
      <c r="C6139" s="436"/>
      <c r="D6139" s="436"/>
      <c r="E6139" s="437"/>
      <c r="F6139" s="36">
        <v>125947.13</v>
      </c>
    </row>
    <row r="6140" spans="1:6" x14ac:dyDescent="0.2">
      <c r="A6140" s="435" t="s">
        <v>1024</v>
      </c>
      <c r="B6140" s="436"/>
      <c r="C6140" s="436"/>
      <c r="D6140" s="436"/>
      <c r="E6140" s="437"/>
      <c r="F6140" s="36">
        <v>31928916.050000001</v>
      </c>
    </row>
    <row r="6141" spans="1:6" x14ac:dyDescent="0.2">
      <c r="A6141" s="38"/>
      <c r="B6141" s="38"/>
      <c r="C6141" s="38"/>
      <c r="D6141" s="38"/>
      <c r="E6141" s="38"/>
      <c r="F6141" s="38"/>
    </row>
    <row r="6142" spans="1:6" ht="14.4" x14ac:dyDescent="0.3">
      <c r="A6142" s="3"/>
      <c r="B6142" s="3"/>
      <c r="C6142" s="3"/>
      <c r="D6142" s="3"/>
      <c r="E6142" s="3"/>
      <c r="F6142" s="3"/>
    </row>
    <row r="6143" spans="1:6" x14ac:dyDescent="0.2">
      <c r="A6143" s="41" t="s">
        <v>1025</v>
      </c>
      <c r="B6143" s="428"/>
      <c r="C6143" s="428"/>
      <c r="D6143" s="428"/>
      <c r="E6143" s="428"/>
      <c r="F6143" s="428"/>
    </row>
    <row r="6144" spans="1:6" x14ac:dyDescent="0.2">
      <c r="A6144" s="4"/>
      <c r="B6144" s="427" t="s">
        <v>1027</v>
      </c>
      <c r="C6144" s="427"/>
      <c r="D6144" s="427"/>
      <c r="E6144" s="427"/>
      <c r="F6144" s="427"/>
    </row>
    <row r="6145" spans="1:6" x14ac:dyDescent="0.2">
      <c r="A6145" s="41" t="s">
        <v>1028</v>
      </c>
      <c r="B6145" s="428"/>
      <c r="C6145" s="428"/>
      <c r="D6145" s="428"/>
      <c r="E6145" s="428"/>
      <c r="F6145" s="428"/>
    </row>
    <row r="6146" spans="1:6" x14ac:dyDescent="0.2">
      <c r="A6146" s="10"/>
      <c r="B6146" s="427" t="s">
        <v>1027</v>
      </c>
      <c r="C6146" s="427"/>
      <c r="D6146" s="427"/>
      <c r="E6146" s="427"/>
      <c r="F6146" s="427"/>
    </row>
    <row r="6147" spans="1:6" ht="14.4" x14ac:dyDescent="0.3">
      <c r="A6147" s="3"/>
      <c r="B6147" s="3"/>
      <c r="C6147" s="3"/>
      <c r="D6147" s="3"/>
      <c r="E6147" s="3"/>
      <c r="F6147" s="3"/>
    </row>
    <row r="6148" spans="1:6" ht="14.4" x14ac:dyDescent="0.3">
      <c r="A6148" s="3"/>
      <c r="B6148" s="3"/>
      <c r="C6148" s="3"/>
      <c r="D6148" s="3"/>
      <c r="E6148" s="3"/>
      <c r="F6148" s="3"/>
    </row>
    <row r="6149" spans="1:6" ht="17.399999999999999" x14ac:dyDescent="0.3">
      <c r="A6149" s="438" t="s">
        <v>3951</v>
      </c>
      <c r="B6149" s="438"/>
      <c r="C6149" s="438"/>
      <c r="D6149" s="438"/>
      <c r="E6149" s="438"/>
      <c r="F6149" s="438"/>
    </row>
    <row r="6150" spans="1:6" x14ac:dyDescent="0.2">
      <c r="A6150" s="6"/>
      <c r="B6150" s="6"/>
      <c r="C6150" s="6"/>
      <c r="D6150" s="6"/>
      <c r="E6150" s="6"/>
      <c r="F6150" s="6"/>
    </row>
    <row r="6151" spans="1:6" ht="12.75" customHeight="1" x14ac:dyDescent="0.25">
      <c r="A6151" s="439" t="s">
        <v>3952</v>
      </c>
      <c r="B6151" s="439"/>
      <c r="C6151" s="439"/>
      <c r="D6151" s="439"/>
      <c r="E6151" s="439"/>
      <c r="F6151" s="439"/>
    </row>
    <row r="6152" spans="1:6" x14ac:dyDescent="0.2">
      <c r="A6152" s="440" t="s">
        <v>903</v>
      </c>
      <c r="B6152" s="440"/>
      <c r="C6152" s="440"/>
      <c r="D6152" s="440"/>
      <c r="E6152" s="440"/>
      <c r="F6152" s="440"/>
    </row>
    <row r="6153" spans="1:6" x14ac:dyDescent="0.2">
      <c r="A6153" s="9"/>
      <c r="B6153" s="9"/>
      <c r="C6153" s="9"/>
      <c r="D6153" s="9"/>
      <c r="E6153" s="9"/>
      <c r="F6153" s="9"/>
    </row>
    <row r="6154" spans="1:6" ht="14.4" x14ac:dyDescent="0.3">
      <c r="A6154" s="10" t="s">
        <v>904</v>
      </c>
      <c r="B6154" s="10"/>
      <c r="C6154" s="11"/>
      <c r="D6154" s="12"/>
      <c r="E6154" s="12"/>
      <c r="F6154" s="3"/>
    </row>
    <row r="6155" spans="1:6" ht="14.4" x14ac:dyDescent="0.3">
      <c r="A6155" s="10"/>
      <c r="B6155" s="10"/>
      <c r="C6155" s="3"/>
      <c r="D6155" s="15"/>
      <c r="E6155" s="16"/>
      <c r="F6155" s="3"/>
    </row>
    <row r="6156" spans="1:6" ht="14.4" x14ac:dyDescent="0.3">
      <c r="A6156" s="18"/>
      <c r="B6156" s="3"/>
      <c r="C6156" s="3"/>
      <c r="D6156" s="3"/>
      <c r="E6156" s="3"/>
      <c r="F6156" s="3"/>
    </row>
    <row r="6157" spans="1:6" ht="11.25" customHeight="1" x14ac:dyDescent="0.2">
      <c r="A6157" s="441" t="s">
        <v>906</v>
      </c>
      <c r="B6157" s="441" t="s">
        <v>907</v>
      </c>
      <c r="C6157" s="441" t="s">
        <v>908</v>
      </c>
      <c r="D6157" s="441" t="s">
        <v>909</v>
      </c>
      <c r="E6157" s="441" t="s">
        <v>910</v>
      </c>
      <c r="F6157" s="441" t="s">
        <v>911</v>
      </c>
    </row>
    <row r="6158" spans="1:6" ht="11.25" customHeight="1" x14ac:dyDescent="0.2">
      <c r="A6158" s="442"/>
      <c r="B6158" s="442"/>
      <c r="C6158" s="442"/>
      <c r="D6158" s="442"/>
      <c r="E6158" s="442"/>
      <c r="F6158" s="442"/>
    </row>
    <row r="6159" spans="1:6" ht="11.4" x14ac:dyDescent="0.2">
      <c r="A6159" s="19">
        <v>1</v>
      </c>
      <c r="B6159" s="19">
        <v>2</v>
      </c>
      <c r="C6159" s="429">
        <v>3</v>
      </c>
      <c r="D6159" s="430"/>
      <c r="E6159" s="431"/>
      <c r="F6159" s="19">
        <v>4</v>
      </c>
    </row>
    <row r="6160" spans="1:6" ht="13.2" x14ac:dyDescent="0.2">
      <c r="A6160" s="432" t="s">
        <v>3953</v>
      </c>
      <c r="B6160" s="433"/>
      <c r="C6160" s="433"/>
      <c r="D6160" s="433"/>
      <c r="E6160" s="433"/>
      <c r="F6160" s="434"/>
    </row>
    <row r="6161" spans="1:7" ht="45" customHeight="1" x14ac:dyDescent="0.2">
      <c r="A6161" s="21">
        <v>1</v>
      </c>
      <c r="B6161" s="22" t="s">
        <v>3954</v>
      </c>
      <c r="C6161" s="23" t="s">
        <v>3955</v>
      </c>
      <c r="D6161" s="31">
        <v>2</v>
      </c>
      <c r="E6161" s="25">
        <v>6570.84</v>
      </c>
      <c r="F6161" s="25">
        <v>330685.28000000003</v>
      </c>
    </row>
    <row r="6162" spans="1:7" x14ac:dyDescent="0.2">
      <c r="A6162" s="26"/>
      <c r="B6162" s="27"/>
      <c r="C6162" s="28" t="s">
        <v>3956</v>
      </c>
      <c r="D6162" s="28"/>
      <c r="E6162" s="28"/>
      <c r="F6162" s="29">
        <v>231972.02</v>
      </c>
    </row>
    <row r="6163" spans="1:7" x14ac:dyDescent="0.2">
      <c r="A6163" s="26"/>
      <c r="B6163" s="27"/>
      <c r="C6163" s="28" t="s">
        <v>3957</v>
      </c>
      <c r="D6163" s="28"/>
      <c r="E6163" s="28"/>
      <c r="F6163" s="29">
        <v>119809.73</v>
      </c>
    </row>
    <row r="6164" spans="1:7" x14ac:dyDescent="0.2">
      <c r="A6164" s="26"/>
      <c r="B6164" s="27"/>
      <c r="C6164" s="28" t="s">
        <v>917</v>
      </c>
      <c r="D6164" s="28"/>
      <c r="E6164" s="28"/>
      <c r="F6164" s="29">
        <v>682467.03</v>
      </c>
      <c r="G6164" s="194">
        <f>F6164/D6161*1.02*1.0224*1.0192</f>
        <v>362687.09867281385</v>
      </c>
    </row>
    <row r="6165" spans="1:7" ht="101.25" customHeight="1" x14ac:dyDescent="0.2">
      <c r="A6165" s="21">
        <v>2</v>
      </c>
      <c r="B6165" s="22" t="s">
        <v>3958</v>
      </c>
      <c r="C6165" s="23" t="s">
        <v>3959</v>
      </c>
      <c r="D6165" s="31">
        <v>2</v>
      </c>
      <c r="E6165" s="25">
        <v>1074937.71</v>
      </c>
      <c r="F6165" s="25">
        <v>12791758.75</v>
      </c>
      <c r="G6165" s="194">
        <f>F6165/D6165*1.2*1.0224*1.0192</f>
        <v>7997638.4361619204</v>
      </c>
    </row>
    <row r="6166" spans="1:7" ht="33.75" customHeight="1" x14ac:dyDescent="0.2">
      <c r="A6166" s="21">
        <v>3</v>
      </c>
      <c r="B6166" s="22" t="s">
        <v>3960</v>
      </c>
      <c r="C6166" s="23" t="s">
        <v>3961</v>
      </c>
      <c r="D6166" s="31">
        <v>1</v>
      </c>
      <c r="E6166" s="25">
        <v>1318.68</v>
      </c>
      <c r="F6166" s="25">
        <v>19227.91</v>
      </c>
    </row>
    <row r="6167" spans="1:7" x14ac:dyDescent="0.2">
      <c r="A6167" s="26"/>
      <c r="B6167" s="27"/>
      <c r="C6167" s="28" t="s">
        <v>3962</v>
      </c>
      <c r="D6167" s="28"/>
      <c r="E6167" s="28"/>
      <c r="F6167" s="29">
        <v>13004.9</v>
      </c>
    </row>
    <row r="6168" spans="1:7" x14ac:dyDescent="0.2">
      <c r="A6168" s="26"/>
      <c r="B6168" s="27"/>
      <c r="C6168" s="28" t="s">
        <v>3963</v>
      </c>
      <c r="D6168" s="28"/>
      <c r="E6168" s="28"/>
      <c r="F6168" s="29">
        <v>6926.52</v>
      </c>
    </row>
    <row r="6169" spans="1:7" x14ac:dyDescent="0.2">
      <c r="A6169" s="26"/>
      <c r="B6169" s="27"/>
      <c r="C6169" s="28" t="s">
        <v>917</v>
      </c>
      <c r="D6169" s="28"/>
      <c r="E6169" s="28"/>
      <c r="F6169" s="29">
        <v>39159.33</v>
      </c>
      <c r="G6169" s="194">
        <f>F6169*1.2*1.0224*1.0192</f>
        <v>48966.239727175685</v>
      </c>
    </row>
    <row r="6170" spans="1:7" ht="90" customHeight="1" x14ac:dyDescent="0.2">
      <c r="A6170" s="21">
        <v>4</v>
      </c>
      <c r="B6170" s="22" t="s">
        <v>3964</v>
      </c>
      <c r="C6170" s="23" t="s">
        <v>3965</v>
      </c>
      <c r="D6170" s="31">
        <v>1</v>
      </c>
      <c r="E6170" s="25">
        <v>225229.99</v>
      </c>
      <c r="F6170" s="25">
        <v>1340118.44</v>
      </c>
      <c r="G6170" s="194">
        <f>F6170/D6170*1.2*1.0224*1.0192</f>
        <v>1675732.4702912101</v>
      </c>
    </row>
    <row r="6171" spans="1:7" ht="45" customHeight="1" x14ac:dyDescent="0.2">
      <c r="A6171" s="21">
        <v>5</v>
      </c>
      <c r="B6171" s="22" t="s">
        <v>3966</v>
      </c>
      <c r="C6171" s="23" t="s">
        <v>3967</v>
      </c>
      <c r="D6171" s="31">
        <v>1</v>
      </c>
      <c r="E6171" s="25">
        <v>1211.52</v>
      </c>
      <c r="F6171" s="25">
        <v>20457.72</v>
      </c>
    </row>
    <row r="6172" spans="1:7" x14ac:dyDescent="0.2">
      <c r="A6172" s="26"/>
      <c r="B6172" s="27"/>
      <c r="C6172" s="28" t="s">
        <v>3968</v>
      </c>
      <c r="D6172" s="28"/>
      <c r="E6172" s="28"/>
      <c r="F6172" s="29">
        <v>15554.52</v>
      </c>
    </row>
    <row r="6173" spans="1:7" x14ac:dyDescent="0.2">
      <c r="A6173" s="26"/>
      <c r="B6173" s="27"/>
      <c r="C6173" s="28" t="s">
        <v>3969</v>
      </c>
      <c r="D6173" s="28"/>
      <c r="E6173" s="28"/>
      <c r="F6173" s="29">
        <v>8284.4699999999993</v>
      </c>
    </row>
    <row r="6174" spans="1:7" x14ac:dyDescent="0.2">
      <c r="A6174" s="26"/>
      <c r="B6174" s="27"/>
      <c r="C6174" s="28" t="s">
        <v>917</v>
      </c>
      <c r="D6174" s="28"/>
      <c r="E6174" s="28"/>
      <c r="F6174" s="29">
        <v>44296.71</v>
      </c>
      <c r="G6174" s="194">
        <f>F6174*1.2*1.0224*1.0192</f>
        <v>55390.205118044163</v>
      </c>
    </row>
    <row r="6175" spans="1:7" ht="56.25" customHeight="1" x14ac:dyDescent="0.2">
      <c r="A6175" s="21">
        <v>6</v>
      </c>
      <c r="B6175" s="22" t="s">
        <v>3970</v>
      </c>
      <c r="C6175" s="23" t="s">
        <v>3971</v>
      </c>
      <c r="D6175" s="31">
        <v>1</v>
      </c>
      <c r="E6175" s="25">
        <v>88200.97</v>
      </c>
      <c r="F6175" s="25">
        <v>524795.77</v>
      </c>
      <c r="G6175" s="194">
        <f>F6175/D6175*1.2*1.0224*1.0192</f>
        <v>656223.57383611391</v>
      </c>
    </row>
    <row r="6176" spans="1:7" ht="33.75" customHeight="1" x14ac:dyDescent="0.2">
      <c r="A6176" s="21">
        <v>7</v>
      </c>
      <c r="B6176" s="22" t="s">
        <v>3972</v>
      </c>
      <c r="C6176" s="23" t="s">
        <v>3973</v>
      </c>
      <c r="D6176" s="31">
        <v>1</v>
      </c>
      <c r="E6176" s="25">
        <v>1006.16</v>
      </c>
      <c r="F6176" s="25">
        <v>16101.68</v>
      </c>
    </row>
    <row r="6177" spans="1:7" x14ac:dyDescent="0.2">
      <c r="A6177" s="26"/>
      <c r="B6177" s="27"/>
      <c r="C6177" s="28" t="s">
        <v>3974</v>
      </c>
      <c r="D6177" s="28"/>
      <c r="E6177" s="28"/>
      <c r="F6177" s="29">
        <v>9876.56</v>
      </c>
    </row>
    <row r="6178" spans="1:7" x14ac:dyDescent="0.2">
      <c r="A6178" s="26"/>
      <c r="B6178" s="27"/>
      <c r="C6178" s="28" t="s">
        <v>3975</v>
      </c>
      <c r="D6178" s="28"/>
      <c r="E6178" s="28"/>
      <c r="F6178" s="29">
        <v>5260.34</v>
      </c>
    </row>
    <row r="6179" spans="1:7" x14ac:dyDescent="0.2">
      <c r="A6179" s="26"/>
      <c r="B6179" s="27"/>
      <c r="C6179" s="28" t="s">
        <v>917</v>
      </c>
      <c r="D6179" s="28"/>
      <c r="E6179" s="28"/>
      <c r="F6179" s="29">
        <v>31238.58</v>
      </c>
      <c r="G6179" s="194">
        <f>F6179*1.2*1.0224*1.0192</f>
        <v>39061.848019783683</v>
      </c>
    </row>
    <row r="6180" spans="1:7" ht="33.75" customHeight="1" x14ac:dyDescent="0.2">
      <c r="A6180" s="21">
        <v>8</v>
      </c>
      <c r="B6180" s="22" t="s">
        <v>3976</v>
      </c>
      <c r="C6180" s="23" t="s">
        <v>3977</v>
      </c>
      <c r="D6180" s="31">
        <v>1</v>
      </c>
      <c r="E6180" s="25">
        <v>27518.89</v>
      </c>
      <c r="F6180" s="25">
        <v>163737.4</v>
      </c>
    </row>
    <row r="6181" spans="1:7" ht="45" customHeight="1" x14ac:dyDescent="0.2">
      <c r="A6181" s="21">
        <v>9</v>
      </c>
      <c r="B6181" s="22" t="s">
        <v>3978</v>
      </c>
      <c r="C6181" s="23" t="s">
        <v>3979</v>
      </c>
      <c r="D6181" s="31">
        <v>2</v>
      </c>
      <c r="E6181" s="25">
        <v>241.03</v>
      </c>
      <c r="F6181" s="25">
        <v>11188.69</v>
      </c>
    </row>
    <row r="6182" spans="1:7" x14ac:dyDescent="0.2">
      <c r="A6182" s="26"/>
      <c r="B6182" s="27"/>
      <c r="C6182" s="28" t="s">
        <v>3980</v>
      </c>
      <c r="D6182" s="28"/>
      <c r="E6182" s="28"/>
      <c r="F6182" s="29">
        <v>7332.8</v>
      </c>
    </row>
    <row r="6183" spans="1:7" x14ac:dyDescent="0.2">
      <c r="A6183" s="26"/>
      <c r="B6183" s="27"/>
      <c r="C6183" s="28" t="s">
        <v>3981</v>
      </c>
      <c r="D6183" s="28"/>
      <c r="E6183" s="28"/>
      <c r="F6183" s="29">
        <v>3747.88</v>
      </c>
    </row>
    <row r="6184" spans="1:7" x14ac:dyDescent="0.2">
      <c r="A6184" s="26"/>
      <c r="B6184" s="27"/>
      <c r="C6184" s="28" t="s">
        <v>917</v>
      </c>
      <c r="D6184" s="28"/>
      <c r="E6184" s="28"/>
      <c r="F6184" s="29">
        <v>22269.37</v>
      </c>
    </row>
    <row r="6185" spans="1:7" ht="22.5" customHeight="1" x14ac:dyDescent="0.2">
      <c r="A6185" s="21">
        <v>10</v>
      </c>
      <c r="B6185" s="22" t="s">
        <v>3982</v>
      </c>
      <c r="C6185" s="23" t="s">
        <v>3983</v>
      </c>
      <c r="D6185" s="31">
        <v>2</v>
      </c>
      <c r="E6185" s="25">
        <v>3367.6</v>
      </c>
      <c r="F6185" s="25">
        <v>56171.64</v>
      </c>
      <c r="G6185" s="194">
        <f>F6185/D6185*1.2*1.0224*1.0192</f>
        <v>35119.523113758725</v>
      </c>
    </row>
    <row r="6186" spans="1:7" ht="33.75" customHeight="1" x14ac:dyDescent="0.2">
      <c r="A6186" s="21">
        <v>11</v>
      </c>
      <c r="B6186" s="22" t="s">
        <v>3984</v>
      </c>
      <c r="C6186" s="23" t="s">
        <v>3985</v>
      </c>
      <c r="D6186" s="31">
        <v>4</v>
      </c>
      <c r="E6186" s="25">
        <v>28</v>
      </c>
      <c r="F6186" s="25">
        <v>1310.4000000000001</v>
      </c>
    </row>
    <row r="6187" spans="1:7" ht="45" customHeight="1" x14ac:dyDescent="0.2">
      <c r="A6187" s="21">
        <v>12</v>
      </c>
      <c r="B6187" s="22" t="s">
        <v>3986</v>
      </c>
      <c r="C6187" s="23" t="s">
        <v>3987</v>
      </c>
      <c r="D6187" s="31">
        <v>4</v>
      </c>
      <c r="E6187" s="25">
        <v>92.73</v>
      </c>
      <c r="F6187" s="25">
        <v>15058.07</v>
      </c>
    </row>
    <row r="6188" spans="1:7" x14ac:dyDescent="0.2">
      <c r="A6188" s="26"/>
      <c r="B6188" s="27"/>
      <c r="C6188" s="28" t="s">
        <v>3988</v>
      </c>
      <c r="D6188" s="28"/>
      <c r="E6188" s="28"/>
      <c r="F6188" s="29">
        <v>12964.49</v>
      </c>
    </row>
    <row r="6189" spans="1:7" x14ac:dyDescent="0.2">
      <c r="A6189" s="26"/>
      <c r="B6189" s="27"/>
      <c r="C6189" s="28" t="s">
        <v>3989</v>
      </c>
      <c r="D6189" s="28"/>
      <c r="E6189" s="28"/>
      <c r="F6189" s="29">
        <v>6626.3</v>
      </c>
    </row>
    <row r="6190" spans="1:7" x14ac:dyDescent="0.2">
      <c r="A6190" s="26"/>
      <c r="B6190" s="27"/>
      <c r="C6190" s="28" t="s">
        <v>917</v>
      </c>
      <c r="D6190" s="28"/>
      <c r="E6190" s="28"/>
      <c r="F6190" s="29">
        <v>34648.86</v>
      </c>
      <c r="G6190" s="194">
        <f>F6190/D6187*1.2*1.0224*1.0192</f>
        <v>10831.546307312641</v>
      </c>
    </row>
    <row r="6191" spans="1:7" ht="22.5" customHeight="1" x14ac:dyDescent="0.2">
      <c r="A6191" s="21">
        <v>13</v>
      </c>
      <c r="B6191" s="22" t="s">
        <v>3990</v>
      </c>
      <c r="C6191" s="23" t="s">
        <v>3991</v>
      </c>
      <c r="D6191" s="31">
        <v>4</v>
      </c>
      <c r="E6191" s="25">
        <v>2152.48</v>
      </c>
      <c r="F6191" s="25">
        <v>71806.86</v>
      </c>
      <c r="G6191" s="194">
        <f>F6191/D6191*1.2*1.0224*1.0192</f>
        <v>22447.472421104641</v>
      </c>
    </row>
    <row r="6192" spans="1:7" ht="45" customHeight="1" x14ac:dyDescent="0.2">
      <c r="A6192" s="21">
        <v>14</v>
      </c>
      <c r="B6192" s="22" t="s">
        <v>3992</v>
      </c>
      <c r="C6192" s="23" t="s">
        <v>3993</v>
      </c>
      <c r="D6192" s="31">
        <v>1</v>
      </c>
      <c r="E6192" s="25">
        <v>50.53</v>
      </c>
      <c r="F6192" s="25">
        <v>2239.14</v>
      </c>
    </row>
    <row r="6193" spans="1:6" x14ac:dyDescent="0.2">
      <c r="A6193" s="26"/>
      <c r="B6193" s="27"/>
      <c r="C6193" s="28" t="s">
        <v>3994</v>
      </c>
      <c r="D6193" s="28"/>
      <c r="E6193" s="28"/>
      <c r="F6193" s="29">
        <v>1976.51</v>
      </c>
    </row>
    <row r="6194" spans="1:6" x14ac:dyDescent="0.2">
      <c r="A6194" s="26"/>
      <c r="B6194" s="27"/>
      <c r="C6194" s="28" t="s">
        <v>3995</v>
      </c>
      <c r="D6194" s="28"/>
      <c r="E6194" s="28"/>
      <c r="F6194" s="29">
        <v>1010.22</v>
      </c>
    </row>
    <row r="6195" spans="1:6" x14ac:dyDescent="0.2">
      <c r="A6195" s="26"/>
      <c r="B6195" s="27"/>
      <c r="C6195" s="28" t="s">
        <v>917</v>
      </c>
      <c r="D6195" s="28"/>
      <c r="E6195" s="28"/>
      <c r="F6195" s="29">
        <v>5225.87</v>
      </c>
    </row>
    <row r="6196" spans="1:6" ht="56.25" customHeight="1" x14ac:dyDescent="0.2">
      <c r="A6196" s="21">
        <v>15</v>
      </c>
      <c r="B6196" s="22" t="s">
        <v>3996</v>
      </c>
      <c r="C6196" s="23" t="s">
        <v>3997</v>
      </c>
      <c r="D6196" s="31">
        <v>1</v>
      </c>
      <c r="E6196" s="25">
        <v>11543.59</v>
      </c>
      <c r="F6196" s="25">
        <v>96273.54</v>
      </c>
    </row>
    <row r="6197" spans="1:6" ht="11.4" x14ac:dyDescent="0.2">
      <c r="A6197" s="443" t="s">
        <v>3579</v>
      </c>
      <c r="B6197" s="444"/>
      <c r="C6197" s="444"/>
      <c r="D6197" s="444"/>
      <c r="E6197" s="444"/>
      <c r="F6197" s="445"/>
    </row>
    <row r="6198" spans="1:6" ht="45" customHeight="1" x14ac:dyDescent="0.2">
      <c r="A6198" s="21">
        <v>16</v>
      </c>
      <c r="B6198" s="22" t="s">
        <v>3998</v>
      </c>
      <c r="C6198" s="23" t="s">
        <v>3999</v>
      </c>
      <c r="D6198" s="30">
        <v>0.26</v>
      </c>
      <c r="E6198" s="25">
        <v>6707.96</v>
      </c>
      <c r="F6198" s="25">
        <v>37507.31</v>
      </c>
    </row>
    <row r="6199" spans="1:6" x14ac:dyDescent="0.2">
      <c r="A6199" s="26"/>
      <c r="B6199" s="27"/>
      <c r="C6199" s="28" t="s">
        <v>4000</v>
      </c>
      <c r="D6199" s="28"/>
      <c r="E6199" s="28"/>
      <c r="F6199" s="29">
        <v>23964.799999999999</v>
      </c>
    </row>
    <row r="6200" spans="1:6" x14ac:dyDescent="0.2">
      <c r="A6200" s="26"/>
      <c r="B6200" s="27"/>
      <c r="C6200" s="28" t="s">
        <v>4001</v>
      </c>
      <c r="D6200" s="28"/>
      <c r="E6200" s="28"/>
      <c r="F6200" s="29">
        <v>12248.67</v>
      </c>
    </row>
    <row r="6201" spans="1:6" x14ac:dyDescent="0.2">
      <c r="A6201" s="26"/>
      <c r="B6201" s="27"/>
      <c r="C6201" s="28" t="s">
        <v>917</v>
      </c>
      <c r="D6201" s="28"/>
      <c r="E6201" s="28"/>
      <c r="F6201" s="29">
        <v>73720.78</v>
      </c>
    </row>
    <row r="6202" spans="1:6" ht="45" customHeight="1" x14ac:dyDescent="0.2">
      <c r="A6202" s="21">
        <v>17</v>
      </c>
      <c r="B6202" s="22" t="s">
        <v>4002</v>
      </c>
      <c r="C6202" s="23" t="s">
        <v>4003</v>
      </c>
      <c r="D6202" s="31">
        <v>26</v>
      </c>
      <c r="E6202" s="25">
        <v>56.43</v>
      </c>
      <c r="F6202" s="25">
        <v>23474.880000000001</v>
      </c>
    </row>
    <row r="6203" spans="1:6" ht="33.75" customHeight="1" x14ac:dyDescent="0.2">
      <c r="A6203" s="21">
        <v>18</v>
      </c>
      <c r="B6203" s="22" t="s">
        <v>4004</v>
      </c>
      <c r="C6203" s="23" t="s">
        <v>4005</v>
      </c>
      <c r="D6203" s="31">
        <v>21</v>
      </c>
      <c r="E6203" s="25">
        <v>15.68</v>
      </c>
      <c r="F6203" s="25">
        <v>4909.5600000000004</v>
      </c>
    </row>
    <row r="6204" spans="1:6" ht="33.75" customHeight="1" x14ac:dyDescent="0.2">
      <c r="A6204" s="21">
        <v>19</v>
      </c>
      <c r="B6204" s="22" t="s">
        <v>4006</v>
      </c>
      <c r="C6204" s="23" t="s">
        <v>4007</v>
      </c>
      <c r="D6204" s="31">
        <v>1</v>
      </c>
      <c r="E6204" s="25">
        <v>56.29</v>
      </c>
      <c r="F6204" s="25">
        <v>606.80999999999995</v>
      </c>
    </row>
    <row r="6205" spans="1:6" ht="33.75" customHeight="1" x14ac:dyDescent="0.2">
      <c r="A6205" s="21">
        <v>20</v>
      </c>
      <c r="B6205" s="22" t="s">
        <v>4008</v>
      </c>
      <c r="C6205" s="23" t="s">
        <v>4009</v>
      </c>
      <c r="D6205" s="31">
        <v>2</v>
      </c>
      <c r="E6205" s="25">
        <v>26.1</v>
      </c>
      <c r="F6205" s="25">
        <v>1134.83</v>
      </c>
    </row>
    <row r="6206" spans="1:6" ht="22.5" customHeight="1" x14ac:dyDescent="0.2">
      <c r="A6206" s="21">
        <v>21</v>
      </c>
      <c r="B6206" s="22" t="s">
        <v>4010</v>
      </c>
      <c r="C6206" s="23" t="s">
        <v>4011</v>
      </c>
      <c r="D6206" s="31">
        <v>10</v>
      </c>
      <c r="E6206" s="25">
        <v>243.03</v>
      </c>
      <c r="F6206" s="25">
        <v>20268.39</v>
      </c>
    </row>
    <row r="6207" spans="1:6" ht="45" customHeight="1" x14ac:dyDescent="0.2">
      <c r="A6207" s="21">
        <v>22</v>
      </c>
      <c r="B6207" s="22" t="s">
        <v>4012</v>
      </c>
      <c r="C6207" s="23" t="s">
        <v>4013</v>
      </c>
      <c r="D6207" s="30">
        <v>0.03</v>
      </c>
      <c r="E6207" s="25">
        <v>6551.74</v>
      </c>
      <c r="F6207" s="25">
        <v>4188.76</v>
      </c>
    </row>
    <row r="6208" spans="1:6" x14ac:dyDescent="0.2">
      <c r="A6208" s="26"/>
      <c r="B6208" s="27"/>
      <c r="C6208" s="28" t="s">
        <v>4014</v>
      </c>
      <c r="D6208" s="28"/>
      <c r="E6208" s="28"/>
      <c r="F6208" s="29">
        <v>2666.13</v>
      </c>
    </row>
    <row r="6209" spans="1:7" x14ac:dyDescent="0.2">
      <c r="A6209" s="26"/>
      <c r="B6209" s="27"/>
      <c r="C6209" s="28" t="s">
        <v>4015</v>
      </c>
      <c r="D6209" s="28"/>
      <c r="E6209" s="28"/>
      <c r="F6209" s="29">
        <v>1362.69</v>
      </c>
    </row>
    <row r="6210" spans="1:7" x14ac:dyDescent="0.2">
      <c r="A6210" s="26"/>
      <c r="B6210" s="27"/>
      <c r="C6210" s="28" t="s">
        <v>917</v>
      </c>
      <c r="D6210" s="28"/>
      <c r="E6210" s="28"/>
      <c r="F6210" s="29">
        <v>8217.58</v>
      </c>
    </row>
    <row r="6211" spans="1:7" ht="45" customHeight="1" x14ac:dyDescent="0.2">
      <c r="A6211" s="21">
        <v>23</v>
      </c>
      <c r="B6211" s="22" t="s">
        <v>4016</v>
      </c>
      <c r="C6211" s="23" t="s">
        <v>4017</v>
      </c>
      <c r="D6211" s="31">
        <v>3</v>
      </c>
      <c r="E6211" s="25">
        <v>43.58</v>
      </c>
      <c r="F6211" s="25">
        <v>1941.49</v>
      </c>
    </row>
    <row r="6212" spans="1:7" ht="33.75" customHeight="1" x14ac:dyDescent="0.2">
      <c r="A6212" s="21">
        <v>24</v>
      </c>
      <c r="B6212" s="22" t="s">
        <v>4018</v>
      </c>
      <c r="C6212" s="23" t="s">
        <v>4019</v>
      </c>
      <c r="D6212" s="30">
        <v>0.04</v>
      </c>
      <c r="E6212" s="25">
        <v>1411.62</v>
      </c>
      <c r="F6212" s="25">
        <v>2251.75</v>
      </c>
    </row>
    <row r="6213" spans="1:7" x14ac:dyDescent="0.2">
      <c r="A6213" s="26"/>
      <c r="B6213" s="27"/>
      <c r="C6213" s="28" t="s">
        <v>4020</v>
      </c>
      <c r="D6213" s="28"/>
      <c r="E6213" s="28"/>
      <c r="F6213" s="29">
        <v>1947.55</v>
      </c>
    </row>
    <row r="6214" spans="1:7" x14ac:dyDescent="0.2">
      <c r="A6214" s="26"/>
      <c r="B6214" s="27"/>
      <c r="C6214" s="28" t="s">
        <v>4021</v>
      </c>
      <c r="D6214" s="28"/>
      <c r="E6214" s="28"/>
      <c r="F6214" s="29">
        <v>995.41</v>
      </c>
    </row>
    <row r="6215" spans="1:7" x14ac:dyDescent="0.2">
      <c r="A6215" s="26"/>
      <c r="B6215" s="27"/>
      <c r="C6215" s="28" t="s">
        <v>917</v>
      </c>
      <c r="D6215" s="28"/>
      <c r="E6215" s="28"/>
      <c r="F6215" s="29">
        <v>5194.71</v>
      </c>
      <c r="G6215" s="194">
        <f>F6215/D6212/100*1.2*1.0224*1.0192</f>
        <v>1623.91322306304</v>
      </c>
    </row>
    <row r="6216" spans="1:7" ht="33.75" customHeight="1" x14ac:dyDescent="0.2">
      <c r="A6216" s="21">
        <v>25</v>
      </c>
      <c r="B6216" s="22" t="s">
        <v>4022</v>
      </c>
      <c r="C6216" s="23" t="s">
        <v>4023</v>
      </c>
      <c r="D6216" s="31">
        <v>4</v>
      </c>
      <c r="E6216" s="25">
        <v>18.649999999999999</v>
      </c>
      <c r="F6216" s="25">
        <v>474.46</v>
      </c>
      <c r="G6216" s="194">
        <f>F6216/D6216*1.2*1.0224*1.0192</f>
        <v>148.32047752704003</v>
      </c>
    </row>
    <row r="6217" spans="1:7" ht="33.75" customHeight="1" x14ac:dyDescent="0.2">
      <c r="A6217" s="21">
        <v>26</v>
      </c>
      <c r="B6217" s="22" t="s">
        <v>4018</v>
      </c>
      <c r="C6217" s="23" t="s">
        <v>4019</v>
      </c>
      <c r="D6217" s="30">
        <v>0.04</v>
      </c>
      <c r="E6217" s="25">
        <v>1411.62</v>
      </c>
      <c r="F6217" s="25">
        <v>2251.75</v>
      </c>
    </row>
    <row r="6218" spans="1:7" x14ac:dyDescent="0.2">
      <c r="A6218" s="26"/>
      <c r="B6218" s="27"/>
      <c r="C6218" s="28" t="s">
        <v>4020</v>
      </c>
      <c r="D6218" s="28"/>
      <c r="E6218" s="28"/>
      <c r="F6218" s="29">
        <v>1947.55</v>
      </c>
    </row>
    <row r="6219" spans="1:7" x14ac:dyDescent="0.2">
      <c r="A6219" s="26"/>
      <c r="B6219" s="27"/>
      <c r="C6219" s="28" t="s">
        <v>4021</v>
      </c>
      <c r="D6219" s="28"/>
      <c r="E6219" s="28"/>
      <c r="F6219" s="29">
        <v>995.41</v>
      </c>
    </row>
    <row r="6220" spans="1:7" x14ac:dyDescent="0.2">
      <c r="A6220" s="26"/>
      <c r="B6220" s="27"/>
      <c r="C6220" s="28" t="s">
        <v>917</v>
      </c>
      <c r="D6220" s="28"/>
      <c r="E6220" s="28"/>
      <c r="F6220" s="29">
        <v>5194.71</v>
      </c>
    </row>
    <row r="6221" spans="1:7" ht="33.75" customHeight="1" x14ac:dyDescent="0.2">
      <c r="A6221" s="21">
        <v>27</v>
      </c>
      <c r="B6221" s="22" t="s">
        <v>4024</v>
      </c>
      <c r="C6221" s="23" t="s">
        <v>4025</v>
      </c>
      <c r="D6221" s="31">
        <v>4</v>
      </c>
      <c r="E6221" s="25">
        <v>31.49</v>
      </c>
      <c r="F6221" s="25">
        <v>814.96</v>
      </c>
      <c r="G6221" s="194">
        <f>F6221/D6221*1.2*1.0224*1.0192</f>
        <v>254.76385019904001</v>
      </c>
    </row>
    <row r="6222" spans="1:7" ht="33.75" customHeight="1" x14ac:dyDescent="0.2">
      <c r="A6222" s="21">
        <v>28</v>
      </c>
      <c r="B6222" s="22" t="s">
        <v>4026</v>
      </c>
      <c r="C6222" s="23" t="s">
        <v>4027</v>
      </c>
      <c r="D6222" s="30">
        <v>0.15</v>
      </c>
      <c r="E6222" s="25">
        <v>2793.86</v>
      </c>
      <c r="F6222" s="25">
        <v>16899.650000000001</v>
      </c>
    </row>
    <row r="6223" spans="1:7" x14ac:dyDescent="0.2">
      <c r="A6223" s="26"/>
      <c r="B6223" s="27"/>
      <c r="C6223" s="28" t="s">
        <v>4028</v>
      </c>
      <c r="D6223" s="28"/>
      <c r="E6223" s="28"/>
      <c r="F6223" s="29">
        <v>14644.16</v>
      </c>
    </row>
    <row r="6224" spans="1:7" x14ac:dyDescent="0.2">
      <c r="A6224" s="26"/>
      <c r="B6224" s="27"/>
      <c r="C6224" s="28" t="s">
        <v>4029</v>
      </c>
      <c r="D6224" s="28"/>
      <c r="E6224" s="28"/>
      <c r="F6224" s="29">
        <v>7484.79</v>
      </c>
    </row>
    <row r="6225" spans="1:7" x14ac:dyDescent="0.2">
      <c r="A6225" s="26"/>
      <c r="B6225" s="27"/>
      <c r="C6225" s="28" t="s">
        <v>917</v>
      </c>
      <c r="D6225" s="28"/>
      <c r="E6225" s="28"/>
      <c r="F6225" s="29">
        <v>39028.6</v>
      </c>
    </row>
    <row r="6226" spans="1:7" ht="33.75" customHeight="1" x14ac:dyDescent="0.2">
      <c r="A6226" s="21">
        <v>29</v>
      </c>
      <c r="B6226" s="22" t="s">
        <v>4030</v>
      </c>
      <c r="C6226" s="23" t="s">
        <v>4031</v>
      </c>
      <c r="D6226" s="31">
        <v>15</v>
      </c>
      <c r="E6226" s="25">
        <v>40.15</v>
      </c>
      <c r="F6226" s="25">
        <v>3950.76</v>
      </c>
      <c r="G6226" s="194">
        <f>F6226/D6226*1.2*1.0224*1.0192</f>
        <v>329.34486070886408</v>
      </c>
    </row>
    <row r="6227" spans="1:7" ht="22.5" customHeight="1" x14ac:dyDescent="0.2">
      <c r="A6227" s="21">
        <v>30</v>
      </c>
      <c r="B6227" s="22" t="s">
        <v>4010</v>
      </c>
      <c r="C6227" s="23" t="s">
        <v>4032</v>
      </c>
      <c r="D6227" s="31">
        <v>6</v>
      </c>
      <c r="E6227" s="25">
        <v>243.03</v>
      </c>
      <c r="F6227" s="25">
        <v>12161.03</v>
      </c>
    </row>
    <row r="6228" spans="1:7" ht="11.25" customHeight="1" x14ac:dyDescent="0.2">
      <c r="A6228" s="435" t="s">
        <v>1007</v>
      </c>
      <c r="B6228" s="436"/>
      <c r="C6228" s="436"/>
      <c r="D6228" s="436"/>
      <c r="E6228" s="437"/>
      <c r="F6228" s="36">
        <v>15593767.68</v>
      </c>
    </row>
    <row r="6229" spans="1:7" x14ac:dyDescent="0.2">
      <c r="A6229" s="435" t="s">
        <v>1008</v>
      </c>
      <c r="B6229" s="436"/>
      <c r="C6229" s="436"/>
      <c r="D6229" s="436"/>
      <c r="E6229" s="437"/>
      <c r="F6229" s="36">
        <v>337851.98</v>
      </c>
    </row>
    <row r="6230" spans="1:7" x14ac:dyDescent="0.2">
      <c r="A6230" s="435" t="s">
        <v>1009</v>
      </c>
      <c r="B6230" s="436"/>
      <c r="C6230" s="436"/>
      <c r="D6230" s="436"/>
      <c r="E6230" s="437"/>
      <c r="F6230" s="36">
        <v>174752.44</v>
      </c>
    </row>
    <row r="6231" spans="1:7" ht="11.25" customHeight="1" x14ac:dyDescent="0.2">
      <c r="A6231" s="435" t="s">
        <v>4033</v>
      </c>
      <c r="B6231" s="436"/>
      <c r="C6231" s="436"/>
      <c r="D6231" s="436"/>
      <c r="E6231" s="437"/>
      <c r="F6231" s="36">
        <v>16106372.1</v>
      </c>
    </row>
    <row r="6232" spans="1:7" ht="12.75" customHeight="1" x14ac:dyDescent="0.2">
      <c r="A6232" s="432" t="s">
        <v>4034</v>
      </c>
      <c r="B6232" s="433"/>
      <c r="C6232" s="433"/>
      <c r="D6232" s="433"/>
      <c r="E6232" s="433"/>
      <c r="F6232" s="434"/>
    </row>
    <row r="6233" spans="1:7" ht="33.75" customHeight="1" x14ac:dyDescent="0.2">
      <c r="A6233" s="21">
        <v>31</v>
      </c>
      <c r="B6233" s="22" t="s">
        <v>4035</v>
      </c>
      <c r="C6233" s="23" t="s">
        <v>4036</v>
      </c>
      <c r="D6233" s="31">
        <v>48</v>
      </c>
      <c r="E6233" s="25">
        <v>13.57</v>
      </c>
      <c r="F6233" s="25">
        <v>28089.65</v>
      </c>
    </row>
    <row r="6234" spans="1:7" x14ac:dyDescent="0.2">
      <c r="A6234" s="26"/>
      <c r="B6234" s="27"/>
      <c r="C6234" s="28" t="s">
        <v>4037</v>
      </c>
      <c r="D6234" s="28"/>
      <c r="E6234" s="28"/>
      <c r="F6234" s="29">
        <v>23952.47</v>
      </c>
    </row>
    <row r="6235" spans="1:7" x14ac:dyDescent="0.2">
      <c r="A6235" s="26"/>
      <c r="B6235" s="27"/>
      <c r="C6235" s="28" t="s">
        <v>4038</v>
      </c>
      <c r="D6235" s="28"/>
      <c r="E6235" s="28"/>
      <c r="F6235" s="29">
        <v>12242.38</v>
      </c>
    </row>
    <row r="6236" spans="1:7" x14ac:dyDescent="0.2">
      <c r="A6236" s="26"/>
      <c r="B6236" s="27"/>
      <c r="C6236" s="28" t="s">
        <v>917</v>
      </c>
      <c r="D6236" s="28"/>
      <c r="E6236" s="28"/>
      <c r="F6236" s="29">
        <v>64284.5</v>
      </c>
      <c r="G6236" s="194">
        <f>F6236/D6233*1.2*1.0224*1.0192</f>
        <v>1674.6595669440001</v>
      </c>
    </row>
    <row r="6237" spans="1:7" ht="67.5" customHeight="1" x14ac:dyDescent="0.2">
      <c r="A6237" s="21">
        <v>32</v>
      </c>
      <c r="B6237" s="22" t="s">
        <v>4039</v>
      </c>
      <c r="C6237" s="23" t="s">
        <v>4040</v>
      </c>
      <c r="D6237" s="31">
        <v>48</v>
      </c>
      <c r="E6237" s="25">
        <v>3893.04</v>
      </c>
      <c r="F6237" s="25">
        <v>1111851.48</v>
      </c>
      <c r="G6237" s="194">
        <f>F6237/D6237*1.2*1.0224*1.0192</f>
        <v>28964.567166312958</v>
      </c>
    </row>
    <row r="6238" spans="1:7" ht="11.4" x14ac:dyDescent="0.2">
      <c r="A6238" s="443" t="s">
        <v>4041</v>
      </c>
      <c r="B6238" s="444"/>
      <c r="C6238" s="444"/>
      <c r="D6238" s="444"/>
      <c r="E6238" s="444"/>
      <c r="F6238" s="445"/>
    </row>
    <row r="6239" spans="1:7" ht="33.75" customHeight="1" x14ac:dyDescent="0.2">
      <c r="A6239" s="21">
        <v>33</v>
      </c>
      <c r="B6239" s="22" t="s">
        <v>2920</v>
      </c>
      <c r="C6239" s="23" t="s">
        <v>4042</v>
      </c>
      <c r="D6239" s="43">
        <v>0.37962600000000002</v>
      </c>
      <c r="E6239" s="25">
        <v>1299.29</v>
      </c>
      <c r="F6239" s="25">
        <v>20099.77</v>
      </c>
    </row>
    <row r="6240" spans="1:7" x14ac:dyDescent="0.2">
      <c r="A6240" s="26"/>
      <c r="B6240" s="27"/>
      <c r="C6240" s="28" t="s">
        <v>4043</v>
      </c>
      <c r="D6240" s="28"/>
      <c r="E6240" s="28"/>
      <c r="F6240" s="29">
        <v>17967.740000000002</v>
      </c>
    </row>
    <row r="6241" spans="1:7" x14ac:dyDescent="0.2">
      <c r="A6241" s="26"/>
      <c r="B6241" s="27"/>
      <c r="C6241" s="28" t="s">
        <v>4044</v>
      </c>
      <c r="D6241" s="28"/>
      <c r="E6241" s="28"/>
      <c r="F6241" s="29">
        <v>10181.719999999999</v>
      </c>
    </row>
    <row r="6242" spans="1:7" x14ac:dyDescent="0.2">
      <c r="A6242" s="26"/>
      <c r="B6242" s="27"/>
      <c r="C6242" s="28" t="s">
        <v>917</v>
      </c>
      <c r="D6242" s="28"/>
      <c r="E6242" s="28"/>
      <c r="F6242" s="29">
        <v>48249.23</v>
      </c>
    </row>
    <row r="6243" spans="1:7" ht="90" customHeight="1" x14ac:dyDescent="0.2">
      <c r="A6243" s="21">
        <v>34</v>
      </c>
      <c r="B6243" s="22" t="s">
        <v>4045</v>
      </c>
      <c r="C6243" s="23" t="s">
        <v>4046</v>
      </c>
      <c r="D6243" s="31">
        <v>62</v>
      </c>
      <c r="E6243" s="25">
        <v>7932.06</v>
      </c>
      <c r="F6243" s="25">
        <v>2926136.93</v>
      </c>
    </row>
    <row r="6244" spans="1:7" ht="33.75" customHeight="1" x14ac:dyDescent="0.2">
      <c r="A6244" s="21">
        <v>35</v>
      </c>
      <c r="B6244" s="22" t="s">
        <v>4047</v>
      </c>
      <c r="C6244" s="23" t="s">
        <v>4048</v>
      </c>
      <c r="D6244" s="31">
        <v>744</v>
      </c>
      <c r="E6244" s="25">
        <v>20.100000000000001</v>
      </c>
      <c r="F6244" s="25">
        <v>96007.25</v>
      </c>
    </row>
    <row r="6245" spans="1:7" ht="11.4" x14ac:dyDescent="0.2">
      <c r="A6245" s="443" t="s">
        <v>4049</v>
      </c>
      <c r="B6245" s="444"/>
      <c r="C6245" s="444"/>
      <c r="D6245" s="444"/>
      <c r="E6245" s="444"/>
      <c r="F6245" s="445"/>
    </row>
    <row r="6246" spans="1:7" ht="45" customHeight="1" x14ac:dyDescent="0.2">
      <c r="A6246" s="21">
        <v>36</v>
      </c>
      <c r="B6246" s="22" t="s">
        <v>4050</v>
      </c>
      <c r="C6246" s="23" t="s">
        <v>4051</v>
      </c>
      <c r="D6246" s="31">
        <v>2</v>
      </c>
      <c r="E6246" s="25">
        <v>129.41999999999999</v>
      </c>
      <c r="F6246" s="25">
        <v>6515.5</v>
      </c>
    </row>
    <row r="6247" spans="1:7" x14ac:dyDescent="0.2">
      <c r="A6247" s="26"/>
      <c r="B6247" s="27"/>
      <c r="C6247" s="28" t="s">
        <v>4052</v>
      </c>
      <c r="D6247" s="28"/>
      <c r="E6247" s="28"/>
      <c r="F6247" s="29">
        <v>4525.26</v>
      </c>
    </row>
    <row r="6248" spans="1:7" x14ac:dyDescent="0.2">
      <c r="A6248" s="26"/>
      <c r="B6248" s="27"/>
      <c r="C6248" s="28" t="s">
        <v>4053</v>
      </c>
      <c r="D6248" s="28"/>
      <c r="E6248" s="28"/>
      <c r="F6248" s="29">
        <v>2312.91</v>
      </c>
    </row>
    <row r="6249" spans="1:7" x14ac:dyDescent="0.2">
      <c r="A6249" s="26"/>
      <c r="B6249" s="27"/>
      <c r="C6249" s="28" t="s">
        <v>917</v>
      </c>
      <c r="D6249" s="28"/>
      <c r="E6249" s="28"/>
      <c r="F6249" s="29">
        <v>13353.67</v>
      </c>
      <c r="G6249" s="194">
        <f>F6249/D6246*1.2*1.0224*1.0192</f>
        <v>8348.9554910361603</v>
      </c>
    </row>
    <row r="6250" spans="1:7" ht="33.75" customHeight="1" x14ac:dyDescent="0.2">
      <c r="A6250" s="21">
        <v>37</v>
      </c>
      <c r="B6250" s="22" t="s">
        <v>4054</v>
      </c>
      <c r="C6250" s="23" t="s">
        <v>4055</v>
      </c>
      <c r="D6250" s="31">
        <v>2</v>
      </c>
      <c r="E6250" s="25">
        <v>6526.9</v>
      </c>
      <c r="F6250" s="25">
        <v>108868.69</v>
      </c>
      <c r="G6250" s="194">
        <f>F6250/D6250*1.2*1.0224*1.0192</f>
        <v>68066.669850117134</v>
      </c>
    </row>
    <row r="6251" spans="1:7" ht="33.75" customHeight="1" x14ac:dyDescent="0.2">
      <c r="A6251" s="21">
        <v>38</v>
      </c>
      <c r="B6251" s="22" t="s">
        <v>4056</v>
      </c>
      <c r="C6251" s="23" t="s">
        <v>4057</v>
      </c>
      <c r="D6251" s="31">
        <v>2</v>
      </c>
      <c r="E6251" s="25">
        <v>34</v>
      </c>
      <c r="F6251" s="25">
        <v>711.28</v>
      </c>
    </row>
    <row r="6252" spans="1:7" ht="11.4" x14ac:dyDescent="0.2">
      <c r="A6252" s="443" t="s">
        <v>4058</v>
      </c>
      <c r="B6252" s="444"/>
      <c r="C6252" s="444"/>
      <c r="D6252" s="444"/>
      <c r="E6252" s="444"/>
      <c r="F6252" s="445"/>
    </row>
    <row r="6253" spans="1:7" ht="45" customHeight="1" x14ac:dyDescent="0.2">
      <c r="A6253" s="21">
        <v>39</v>
      </c>
      <c r="B6253" s="22" t="s">
        <v>4059</v>
      </c>
      <c r="C6253" s="23" t="s">
        <v>4060</v>
      </c>
      <c r="D6253" s="31">
        <v>5</v>
      </c>
      <c r="E6253" s="25">
        <v>65.489999999999995</v>
      </c>
      <c r="F6253" s="25">
        <v>13036.67</v>
      </c>
    </row>
    <row r="6254" spans="1:7" x14ac:dyDescent="0.2">
      <c r="A6254" s="26"/>
      <c r="B6254" s="27"/>
      <c r="C6254" s="28" t="s">
        <v>4061</v>
      </c>
      <c r="D6254" s="28"/>
      <c r="E6254" s="28"/>
      <c r="F6254" s="29">
        <v>11274.11</v>
      </c>
    </row>
    <row r="6255" spans="1:7" x14ac:dyDescent="0.2">
      <c r="A6255" s="26"/>
      <c r="B6255" s="27"/>
      <c r="C6255" s="28" t="s">
        <v>4062</v>
      </c>
      <c r="D6255" s="28"/>
      <c r="E6255" s="28"/>
      <c r="F6255" s="29">
        <v>5762.32</v>
      </c>
    </row>
    <row r="6256" spans="1:7" x14ac:dyDescent="0.2">
      <c r="A6256" s="26"/>
      <c r="B6256" s="27"/>
      <c r="C6256" s="28" t="s">
        <v>917</v>
      </c>
      <c r="D6256" s="28"/>
      <c r="E6256" s="28"/>
      <c r="F6256" s="29">
        <v>30073.1</v>
      </c>
      <c r="G6256" s="194">
        <f>F6256/D6253*1.2*1.0224*1.0192</f>
        <v>7520.8979517235211</v>
      </c>
    </row>
    <row r="6257" spans="1:7" ht="22.5" customHeight="1" x14ac:dyDescent="0.2">
      <c r="A6257" s="21">
        <v>40</v>
      </c>
      <c r="B6257" s="22" t="s">
        <v>4063</v>
      </c>
      <c r="C6257" s="23" t="s">
        <v>4064</v>
      </c>
      <c r="D6257" s="31">
        <v>5</v>
      </c>
      <c r="E6257" s="25">
        <v>716.05</v>
      </c>
      <c r="F6257" s="25">
        <v>29859.25</v>
      </c>
      <c r="G6257" s="194">
        <f>F6257/D6257*1.2*1.0224*1.0192</f>
        <v>7467.4167998976009</v>
      </c>
    </row>
    <row r="6258" spans="1:7" ht="33.75" customHeight="1" x14ac:dyDescent="0.2">
      <c r="A6258" s="21">
        <v>41</v>
      </c>
      <c r="B6258" s="22" t="s">
        <v>4018</v>
      </c>
      <c r="C6258" s="23" t="s">
        <v>4019</v>
      </c>
      <c r="D6258" s="30">
        <v>0.02</v>
      </c>
      <c r="E6258" s="25">
        <v>1411.62</v>
      </c>
      <c r="F6258" s="25">
        <v>1125.8699999999999</v>
      </c>
    </row>
    <row r="6259" spans="1:7" x14ac:dyDescent="0.2">
      <c r="A6259" s="26"/>
      <c r="B6259" s="27"/>
      <c r="C6259" s="28" t="s">
        <v>4065</v>
      </c>
      <c r="D6259" s="28"/>
      <c r="E6259" s="28"/>
      <c r="F6259" s="29">
        <v>973.77</v>
      </c>
    </row>
    <row r="6260" spans="1:7" x14ac:dyDescent="0.2">
      <c r="A6260" s="26"/>
      <c r="B6260" s="27"/>
      <c r="C6260" s="28" t="s">
        <v>4066</v>
      </c>
      <c r="D6260" s="28"/>
      <c r="E6260" s="28"/>
      <c r="F6260" s="29">
        <v>497.71</v>
      </c>
    </row>
    <row r="6261" spans="1:7" x14ac:dyDescent="0.2">
      <c r="A6261" s="26"/>
      <c r="B6261" s="27"/>
      <c r="C6261" s="28" t="s">
        <v>917</v>
      </c>
      <c r="D6261" s="28"/>
      <c r="E6261" s="28"/>
      <c r="F6261" s="29">
        <v>2597.35</v>
      </c>
    </row>
    <row r="6262" spans="1:7" ht="45" customHeight="1" x14ac:dyDescent="0.2">
      <c r="A6262" s="21">
        <v>42</v>
      </c>
      <c r="B6262" s="22" t="s">
        <v>4067</v>
      </c>
      <c r="C6262" s="23" t="s">
        <v>4068</v>
      </c>
      <c r="D6262" s="31">
        <v>2</v>
      </c>
      <c r="E6262" s="25">
        <v>10.75</v>
      </c>
      <c r="F6262" s="25">
        <v>156.74</v>
      </c>
    </row>
    <row r="6263" spans="1:7" ht="11.25" customHeight="1" x14ac:dyDescent="0.2">
      <c r="A6263" s="435" t="s">
        <v>1007</v>
      </c>
      <c r="B6263" s="436"/>
      <c r="C6263" s="436"/>
      <c r="D6263" s="436"/>
      <c r="E6263" s="437"/>
      <c r="F6263" s="36">
        <v>4342459.08</v>
      </c>
    </row>
    <row r="6264" spans="1:7" x14ac:dyDescent="0.2">
      <c r="A6264" s="435" t="s">
        <v>1008</v>
      </c>
      <c r="B6264" s="436"/>
      <c r="C6264" s="436"/>
      <c r="D6264" s="436"/>
      <c r="E6264" s="437"/>
      <c r="F6264" s="36">
        <v>58693.36</v>
      </c>
    </row>
    <row r="6265" spans="1:7" x14ac:dyDescent="0.2">
      <c r="A6265" s="435" t="s">
        <v>1009</v>
      </c>
      <c r="B6265" s="436"/>
      <c r="C6265" s="436"/>
      <c r="D6265" s="436"/>
      <c r="E6265" s="437"/>
      <c r="F6265" s="36">
        <v>30997.040000000001</v>
      </c>
    </row>
    <row r="6266" spans="1:7" ht="11.25" customHeight="1" x14ac:dyDescent="0.2">
      <c r="A6266" s="435" t="s">
        <v>4069</v>
      </c>
      <c r="B6266" s="436"/>
      <c r="C6266" s="436"/>
      <c r="D6266" s="436"/>
      <c r="E6266" s="437"/>
      <c r="F6266" s="36">
        <v>4432149.4800000004</v>
      </c>
    </row>
    <row r="6267" spans="1:7" ht="12.75" customHeight="1" x14ac:dyDescent="0.2">
      <c r="A6267" s="432" t="s">
        <v>4070</v>
      </c>
      <c r="B6267" s="433"/>
      <c r="C6267" s="433"/>
      <c r="D6267" s="433"/>
      <c r="E6267" s="433"/>
      <c r="F6267" s="434"/>
    </row>
    <row r="6268" spans="1:7" ht="11.4" x14ac:dyDescent="0.2">
      <c r="A6268" s="443" t="s">
        <v>4071</v>
      </c>
      <c r="B6268" s="444"/>
      <c r="C6268" s="444"/>
      <c r="D6268" s="444"/>
      <c r="E6268" s="444"/>
      <c r="F6268" s="445"/>
    </row>
    <row r="6269" spans="1:7" ht="45" customHeight="1" x14ac:dyDescent="0.2">
      <c r="A6269" s="21">
        <v>43</v>
      </c>
      <c r="B6269" s="22" t="s">
        <v>4072</v>
      </c>
      <c r="C6269" s="23" t="s">
        <v>4073</v>
      </c>
      <c r="D6269" s="32">
        <v>7.8</v>
      </c>
      <c r="E6269" s="25">
        <v>7554.06</v>
      </c>
      <c r="F6269" s="25">
        <v>1233184.74</v>
      </c>
    </row>
    <row r="6270" spans="1:7" x14ac:dyDescent="0.2">
      <c r="A6270" s="26"/>
      <c r="B6270" s="27"/>
      <c r="C6270" s="28" t="s">
        <v>4074</v>
      </c>
      <c r="D6270" s="28"/>
      <c r="E6270" s="28"/>
      <c r="F6270" s="29">
        <v>773009.3</v>
      </c>
    </row>
    <row r="6271" spans="1:7" x14ac:dyDescent="0.2">
      <c r="A6271" s="26"/>
      <c r="B6271" s="27"/>
      <c r="C6271" s="28" t="s">
        <v>4075</v>
      </c>
      <c r="D6271" s="28"/>
      <c r="E6271" s="28"/>
      <c r="F6271" s="29">
        <v>395093.64</v>
      </c>
    </row>
    <row r="6272" spans="1:7" x14ac:dyDescent="0.2">
      <c r="A6272" s="26"/>
      <c r="B6272" s="27"/>
      <c r="C6272" s="28" t="s">
        <v>917</v>
      </c>
      <c r="D6272" s="28"/>
      <c r="E6272" s="28"/>
      <c r="F6272" s="29">
        <v>2401287.6800000002</v>
      </c>
      <c r="G6272" s="194">
        <f>F6272/D6269/100*1.2*1.0224*1.0192</f>
        <v>3849.5599896821764</v>
      </c>
    </row>
    <row r="6273" spans="1:7" ht="33.75" customHeight="1" x14ac:dyDescent="0.2">
      <c r="A6273" s="21">
        <v>44</v>
      </c>
      <c r="B6273" s="22" t="s">
        <v>4076</v>
      </c>
      <c r="C6273" s="23" t="s">
        <v>4077</v>
      </c>
      <c r="D6273" s="31">
        <v>780</v>
      </c>
      <c r="E6273" s="25">
        <v>303.77999999999997</v>
      </c>
      <c r="F6273" s="25">
        <v>1976116.97</v>
      </c>
      <c r="G6273" s="194">
        <f t="shared" ref="G6273:G6279" si="2">F6273/D6273*1.2*1.0224*1.0192</f>
        <v>3167.9589605207038</v>
      </c>
    </row>
    <row r="6274" spans="1:7" ht="33.75" customHeight="1" x14ac:dyDescent="0.2">
      <c r="A6274" s="21">
        <v>45</v>
      </c>
      <c r="B6274" s="22" t="s">
        <v>4078</v>
      </c>
      <c r="C6274" s="23" t="s">
        <v>4079</v>
      </c>
      <c r="D6274" s="31">
        <v>62</v>
      </c>
      <c r="E6274" s="25">
        <v>49.55</v>
      </c>
      <c r="F6274" s="25">
        <v>8018.18</v>
      </c>
      <c r="G6274" s="194">
        <f t="shared" si="2"/>
        <v>161.71325316492391</v>
      </c>
    </row>
    <row r="6275" spans="1:7" ht="45" customHeight="1" x14ac:dyDescent="0.2">
      <c r="A6275" s="21">
        <v>46</v>
      </c>
      <c r="B6275" s="22" t="s">
        <v>4080</v>
      </c>
      <c r="C6275" s="23" t="s">
        <v>4081</v>
      </c>
      <c r="D6275" s="31">
        <v>18</v>
      </c>
      <c r="E6275" s="25">
        <v>33.76</v>
      </c>
      <c r="F6275" s="25">
        <v>5201.74</v>
      </c>
      <c r="G6275" s="194">
        <f t="shared" si="2"/>
        <v>361.35796988928007</v>
      </c>
    </row>
    <row r="6276" spans="1:7" ht="45" customHeight="1" x14ac:dyDescent="0.2">
      <c r="A6276" s="21">
        <v>47</v>
      </c>
      <c r="B6276" s="22" t="s">
        <v>4082</v>
      </c>
      <c r="C6276" s="23" t="s">
        <v>4083</v>
      </c>
      <c r="D6276" s="31">
        <v>65</v>
      </c>
      <c r="E6276" s="25">
        <v>110.07</v>
      </c>
      <c r="F6276" s="25">
        <v>83851.33</v>
      </c>
      <c r="G6276" s="194">
        <f t="shared" si="2"/>
        <v>1613.0881496862721</v>
      </c>
    </row>
    <row r="6277" spans="1:7" ht="33.75" customHeight="1" x14ac:dyDescent="0.2">
      <c r="A6277" s="21">
        <v>48</v>
      </c>
      <c r="B6277" s="22" t="s">
        <v>4084</v>
      </c>
      <c r="C6277" s="23" t="s">
        <v>4085</v>
      </c>
      <c r="D6277" s="31">
        <v>62</v>
      </c>
      <c r="E6277" s="25">
        <v>15.16</v>
      </c>
      <c r="F6277" s="25">
        <v>15612.07</v>
      </c>
      <c r="G6277" s="194">
        <f t="shared" si="2"/>
        <v>314.86928808514062</v>
      </c>
    </row>
    <row r="6278" spans="1:7" ht="45" customHeight="1" x14ac:dyDescent="0.2">
      <c r="A6278" s="21">
        <v>49</v>
      </c>
      <c r="B6278" s="22" t="s">
        <v>4086</v>
      </c>
      <c r="C6278" s="23" t="s">
        <v>4087</v>
      </c>
      <c r="D6278" s="31">
        <v>21</v>
      </c>
      <c r="E6278" s="25">
        <v>25.06</v>
      </c>
      <c r="F6278" s="25">
        <v>3178.61</v>
      </c>
      <c r="G6278" s="194">
        <f t="shared" si="2"/>
        <v>189.26898471936002</v>
      </c>
    </row>
    <row r="6279" spans="1:7" ht="45" customHeight="1" x14ac:dyDescent="0.2">
      <c r="A6279" s="21">
        <v>50</v>
      </c>
      <c r="B6279" s="22" t="s">
        <v>4088</v>
      </c>
      <c r="C6279" s="23" t="s">
        <v>4089</v>
      </c>
      <c r="D6279" s="31">
        <v>1</v>
      </c>
      <c r="E6279" s="25">
        <v>111.84</v>
      </c>
      <c r="F6279" s="25">
        <v>1255.96</v>
      </c>
      <c r="G6279" s="194">
        <f t="shared" si="2"/>
        <v>1570.49771913216</v>
      </c>
    </row>
    <row r="6280" spans="1:7" ht="22.5" customHeight="1" x14ac:dyDescent="0.2">
      <c r="A6280" s="21">
        <v>51</v>
      </c>
      <c r="B6280" s="22" t="s">
        <v>4090</v>
      </c>
      <c r="C6280" s="23" t="s">
        <v>4091</v>
      </c>
      <c r="D6280" s="31">
        <v>6</v>
      </c>
      <c r="E6280" s="25">
        <v>902.65</v>
      </c>
      <c r="F6280" s="25">
        <v>45168.73</v>
      </c>
    </row>
    <row r="6281" spans="1:7" ht="22.5" customHeight="1" x14ac:dyDescent="0.2">
      <c r="A6281" s="21">
        <v>52</v>
      </c>
      <c r="B6281" s="22" t="s">
        <v>4076</v>
      </c>
      <c r="C6281" s="23" t="s">
        <v>4092</v>
      </c>
      <c r="D6281" s="31">
        <v>130</v>
      </c>
      <c r="E6281" s="25">
        <v>78.11</v>
      </c>
      <c r="F6281" s="25">
        <v>84691.7</v>
      </c>
    </row>
    <row r="6282" spans="1:7" ht="45" customHeight="1" x14ac:dyDescent="0.2">
      <c r="A6282" s="21">
        <v>53</v>
      </c>
      <c r="B6282" s="22" t="s">
        <v>4093</v>
      </c>
      <c r="C6282" s="23" t="s">
        <v>4094</v>
      </c>
      <c r="D6282" s="32">
        <v>1.5</v>
      </c>
      <c r="E6282" s="25">
        <v>5455.77</v>
      </c>
      <c r="F6282" s="25">
        <v>172615.4</v>
      </c>
    </row>
    <row r="6283" spans="1:7" x14ac:dyDescent="0.2">
      <c r="A6283" s="26"/>
      <c r="B6283" s="27"/>
      <c r="C6283" s="28" t="s">
        <v>4095</v>
      </c>
      <c r="D6283" s="28"/>
      <c r="E6283" s="28"/>
      <c r="F6283" s="29">
        <v>108899.39</v>
      </c>
    </row>
    <row r="6284" spans="1:7" x14ac:dyDescent="0.2">
      <c r="A6284" s="26"/>
      <c r="B6284" s="27"/>
      <c r="C6284" s="28" t="s">
        <v>4096</v>
      </c>
      <c r="D6284" s="28"/>
      <c r="E6284" s="28"/>
      <c r="F6284" s="29">
        <v>55659.69</v>
      </c>
    </row>
    <row r="6285" spans="1:7" x14ac:dyDescent="0.2">
      <c r="A6285" s="26"/>
      <c r="B6285" s="27"/>
      <c r="C6285" s="28" t="s">
        <v>917</v>
      </c>
      <c r="D6285" s="28"/>
      <c r="E6285" s="28"/>
      <c r="F6285" s="29">
        <v>337174.48</v>
      </c>
    </row>
    <row r="6286" spans="1:7" ht="45" customHeight="1" x14ac:dyDescent="0.2">
      <c r="A6286" s="21">
        <v>54</v>
      </c>
      <c r="B6286" s="22" t="s">
        <v>4097</v>
      </c>
      <c r="C6286" s="23" t="s">
        <v>4098</v>
      </c>
      <c r="D6286" s="31">
        <v>150</v>
      </c>
      <c r="E6286" s="25">
        <v>24.06</v>
      </c>
      <c r="F6286" s="25">
        <v>46736.55</v>
      </c>
    </row>
    <row r="6287" spans="1:7" ht="22.5" customHeight="1" x14ac:dyDescent="0.2">
      <c r="A6287" s="21">
        <v>55</v>
      </c>
      <c r="B6287" s="22" t="s">
        <v>4099</v>
      </c>
      <c r="C6287" s="23" t="s">
        <v>4100</v>
      </c>
      <c r="D6287" s="31">
        <v>80</v>
      </c>
      <c r="E6287" s="25">
        <v>60.76</v>
      </c>
      <c r="F6287" s="25">
        <v>40538.51</v>
      </c>
    </row>
    <row r="6288" spans="1:7" ht="45" customHeight="1" x14ac:dyDescent="0.2">
      <c r="A6288" s="21">
        <v>56</v>
      </c>
      <c r="B6288" s="22" t="s">
        <v>4101</v>
      </c>
      <c r="C6288" s="23" t="s">
        <v>4102</v>
      </c>
      <c r="D6288" s="30">
        <v>0.03</v>
      </c>
      <c r="E6288" s="25">
        <v>5234.51</v>
      </c>
      <c r="F6288" s="25">
        <v>3272.2</v>
      </c>
    </row>
    <row r="6289" spans="1:7" x14ac:dyDescent="0.2">
      <c r="A6289" s="26"/>
      <c r="B6289" s="27"/>
      <c r="C6289" s="28" t="s">
        <v>4103</v>
      </c>
      <c r="D6289" s="28"/>
      <c r="E6289" s="28"/>
      <c r="F6289" s="29">
        <v>2037.08</v>
      </c>
    </row>
    <row r="6290" spans="1:7" x14ac:dyDescent="0.2">
      <c r="A6290" s="26"/>
      <c r="B6290" s="27"/>
      <c r="C6290" s="28" t="s">
        <v>4104</v>
      </c>
      <c r="D6290" s="28"/>
      <c r="E6290" s="28"/>
      <c r="F6290" s="29">
        <v>1041.17</v>
      </c>
    </row>
    <row r="6291" spans="1:7" x14ac:dyDescent="0.2">
      <c r="A6291" s="26"/>
      <c r="B6291" s="27"/>
      <c r="C6291" s="28" t="s">
        <v>917</v>
      </c>
      <c r="D6291" s="28"/>
      <c r="E6291" s="28"/>
      <c r="F6291" s="29">
        <v>6350.45</v>
      </c>
    </row>
    <row r="6292" spans="1:7" ht="45" customHeight="1" x14ac:dyDescent="0.2">
      <c r="A6292" s="21">
        <v>57</v>
      </c>
      <c r="B6292" s="22" t="s">
        <v>4105</v>
      </c>
      <c r="C6292" s="23" t="s">
        <v>4106</v>
      </c>
      <c r="D6292" s="31">
        <v>3</v>
      </c>
      <c r="E6292" s="25">
        <v>16.940000000000001</v>
      </c>
      <c r="F6292" s="25">
        <v>372.51</v>
      </c>
    </row>
    <row r="6293" spans="1:7" ht="11.4" x14ac:dyDescent="0.2">
      <c r="A6293" s="443" t="s">
        <v>4107</v>
      </c>
      <c r="B6293" s="444"/>
      <c r="C6293" s="444"/>
      <c r="D6293" s="444"/>
      <c r="E6293" s="444"/>
      <c r="F6293" s="445"/>
    </row>
    <row r="6294" spans="1:7" ht="22.5" customHeight="1" x14ac:dyDescent="0.2">
      <c r="A6294" s="21">
        <v>58</v>
      </c>
      <c r="B6294" s="22" t="s">
        <v>3689</v>
      </c>
      <c r="C6294" s="23" t="s">
        <v>4108</v>
      </c>
      <c r="D6294" s="43">
        <v>3.078E-3</v>
      </c>
      <c r="E6294" s="25">
        <v>402.93</v>
      </c>
      <c r="F6294" s="25">
        <v>44.99</v>
      </c>
    </row>
    <row r="6295" spans="1:7" x14ac:dyDescent="0.2">
      <c r="A6295" s="26"/>
      <c r="B6295" s="27"/>
      <c r="C6295" s="28" t="s">
        <v>4109</v>
      </c>
      <c r="D6295" s="28"/>
      <c r="E6295" s="28"/>
      <c r="F6295" s="29">
        <v>45.38</v>
      </c>
    </row>
    <row r="6296" spans="1:7" x14ac:dyDescent="0.2">
      <c r="A6296" s="26"/>
      <c r="B6296" s="27"/>
      <c r="C6296" s="28" t="s">
        <v>4110</v>
      </c>
      <c r="D6296" s="28"/>
      <c r="E6296" s="28"/>
      <c r="F6296" s="29">
        <v>19.64</v>
      </c>
    </row>
    <row r="6297" spans="1:7" x14ac:dyDescent="0.2">
      <c r="A6297" s="26"/>
      <c r="B6297" s="27"/>
      <c r="C6297" s="28" t="s">
        <v>917</v>
      </c>
      <c r="D6297" s="28"/>
      <c r="E6297" s="28"/>
      <c r="F6297" s="29">
        <v>110.01</v>
      </c>
      <c r="G6297" s="194">
        <f>F6297/D6298*1.2*1.0224*1.0192</f>
        <v>458.5349164032001</v>
      </c>
    </row>
    <row r="6298" spans="1:7" ht="45" customHeight="1" x14ac:dyDescent="0.2">
      <c r="A6298" s="21">
        <v>59</v>
      </c>
      <c r="B6298" s="22" t="s">
        <v>4111</v>
      </c>
      <c r="C6298" s="23" t="s">
        <v>4112</v>
      </c>
      <c r="D6298" s="32">
        <v>0.3</v>
      </c>
      <c r="E6298" s="25">
        <v>90.86</v>
      </c>
      <c r="F6298" s="25">
        <v>137.11000000000001</v>
      </c>
      <c r="G6298" s="194">
        <f>F6298/D6298*1.2*1.0224*1.0192</f>
        <v>571.49097707520002</v>
      </c>
    </row>
    <row r="6299" spans="1:7" ht="11.4" x14ac:dyDescent="0.2">
      <c r="A6299" s="443" t="s">
        <v>4113</v>
      </c>
      <c r="B6299" s="444"/>
      <c r="C6299" s="444"/>
      <c r="D6299" s="444"/>
      <c r="E6299" s="444"/>
      <c r="F6299" s="445"/>
    </row>
    <row r="6300" spans="1:7" ht="33.75" customHeight="1" x14ac:dyDescent="0.2">
      <c r="A6300" s="21">
        <v>60</v>
      </c>
      <c r="B6300" s="22" t="s">
        <v>1767</v>
      </c>
      <c r="C6300" s="23" t="s">
        <v>1768</v>
      </c>
      <c r="D6300" s="32">
        <v>2.2000000000000002</v>
      </c>
      <c r="E6300" s="25">
        <v>243.91</v>
      </c>
      <c r="F6300" s="25">
        <v>15137.53</v>
      </c>
    </row>
    <row r="6301" spans="1:7" x14ac:dyDescent="0.2">
      <c r="A6301" s="26"/>
      <c r="B6301" s="27"/>
      <c r="C6301" s="28" t="s">
        <v>4114</v>
      </c>
      <c r="D6301" s="28"/>
      <c r="E6301" s="28"/>
      <c r="F6301" s="29">
        <v>7327.06</v>
      </c>
    </row>
    <row r="6302" spans="1:7" x14ac:dyDescent="0.2">
      <c r="A6302" s="26"/>
      <c r="B6302" s="27"/>
      <c r="C6302" s="28" t="s">
        <v>4115</v>
      </c>
      <c r="D6302" s="28"/>
      <c r="E6302" s="28"/>
      <c r="F6302" s="29">
        <v>3379.02</v>
      </c>
    </row>
    <row r="6303" spans="1:7" x14ac:dyDescent="0.2">
      <c r="A6303" s="26"/>
      <c r="B6303" s="27"/>
      <c r="C6303" s="28" t="s">
        <v>917</v>
      </c>
      <c r="D6303" s="28"/>
      <c r="E6303" s="28"/>
      <c r="F6303" s="29">
        <v>25843.61</v>
      </c>
      <c r="G6303" s="194">
        <f>F6303/D6300*1.2*1.0224*1.0192</f>
        <v>14688.992179521163</v>
      </c>
    </row>
    <row r="6304" spans="1:7" ht="33.75" customHeight="1" x14ac:dyDescent="0.2">
      <c r="A6304" s="21">
        <v>61</v>
      </c>
      <c r="B6304" s="22" t="s">
        <v>1053</v>
      </c>
      <c r="C6304" s="23" t="s">
        <v>1751</v>
      </c>
      <c r="D6304" s="32">
        <v>2.2000000000000002</v>
      </c>
      <c r="E6304" s="25">
        <v>347.67</v>
      </c>
      <c r="F6304" s="25">
        <v>13106</v>
      </c>
    </row>
    <row r="6305" spans="1:7" x14ac:dyDescent="0.2">
      <c r="A6305" s="26"/>
      <c r="B6305" s="27"/>
      <c r="C6305" s="28" t="s">
        <v>4116</v>
      </c>
      <c r="D6305" s="28"/>
      <c r="E6305" s="28"/>
      <c r="F6305" s="29">
        <v>5047.1099999999997</v>
      </c>
    </row>
    <row r="6306" spans="1:7" x14ac:dyDescent="0.2">
      <c r="A6306" s="26"/>
      <c r="B6306" s="27"/>
      <c r="C6306" s="28" t="s">
        <v>4117</v>
      </c>
      <c r="D6306" s="28"/>
      <c r="E6306" s="28"/>
      <c r="F6306" s="29">
        <v>2327.58</v>
      </c>
    </row>
    <row r="6307" spans="1:7" x14ac:dyDescent="0.2">
      <c r="A6307" s="26"/>
      <c r="B6307" s="27"/>
      <c r="C6307" s="28" t="s">
        <v>917</v>
      </c>
      <c r="D6307" s="28"/>
      <c r="E6307" s="28"/>
      <c r="F6307" s="29">
        <v>20480.689999999999</v>
      </c>
      <c r="G6307" s="194">
        <f>F6307/D6304*1.2*1.0224*1.0192</f>
        <v>11640.815475902837</v>
      </c>
    </row>
    <row r="6308" spans="1:7" ht="11.4" x14ac:dyDescent="0.2">
      <c r="A6308" s="443" t="s">
        <v>4118</v>
      </c>
      <c r="B6308" s="444"/>
      <c r="C6308" s="444"/>
      <c r="D6308" s="444"/>
      <c r="E6308" s="444"/>
      <c r="F6308" s="445"/>
    </row>
    <row r="6309" spans="1:7" ht="45" customHeight="1" x14ac:dyDescent="0.2">
      <c r="A6309" s="21">
        <v>62</v>
      </c>
      <c r="B6309" s="22" t="s">
        <v>1038</v>
      </c>
      <c r="C6309" s="23" t="s">
        <v>4119</v>
      </c>
      <c r="D6309" s="35">
        <v>5.6550000000000003E-2</v>
      </c>
      <c r="E6309" s="25">
        <v>1537.64</v>
      </c>
      <c r="F6309" s="25">
        <v>2766.88</v>
      </c>
    </row>
    <row r="6310" spans="1:7" x14ac:dyDescent="0.2">
      <c r="A6310" s="26"/>
      <c r="B6310" s="27"/>
      <c r="C6310" s="28" t="s">
        <v>4120</v>
      </c>
      <c r="D6310" s="28"/>
      <c r="E6310" s="28"/>
      <c r="F6310" s="29">
        <v>2202.3000000000002</v>
      </c>
    </row>
    <row r="6311" spans="1:7" x14ac:dyDescent="0.2">
      <c r="A6311" s="26"/>
      <c r="B6311" s="27"/>
      <c r="C6311" s="28" t="s">
        <v>4121</v>
      </c>
      <c r="D6311" s="28"/>
      <c r="E6311" s="28"/>
      <c r="F6311" s="29">
        <v>1247.97</v>
      </c>
    </row>
    <row r="6312" spans="1:7" x14ac:dyDescent="0.2">
      <c r="A6312" s="26"/>
      <c r="B6312" s="27"/>
      <c r="C6312" s="28" t="s">
        <v>917</v>
      </c>
      <c r="D6312" s="28"/>
      <c r="E6312" s="28"/>
      <c r="F6312" s="29">
        <v>6217.15</v>
      </c>
    </row>
    <row r="6313" spans="1:7" ht="22.5" customHeight="1" x14ac:dyDescent="0.2">
      <c r="A6313" s="21">
        <v>63</v>
      </c>
      <c r="B6313" s="22" t="s">
        <v>4122</v>
      </c>
      <c r="C6313" s="23" t="s">
        <v>4123</v>
      </c>
      <c r="D6313" s="35">
        <v>5.6550000000000003E-2</v>
      </c>
      <c r="E6313" s="25">
        <v>5763</v>
      </c>
      <c r="F6313" s="25">
        <v>3291.57</v>
      </c>
    </row>
    <row r="6314" spans="1:7" ht="11.25" customHeight="1" x14ac:dyDescent="0.2">
      <c r="A6314" s="435" t="s">
        <v>1007</v>
      </c>
      <c r="B6314" s="436"/>
      <c r="C6314" s="436"/>
      <c r="D6314" s="436"/>
      <c r="E6314" s="437"/>
      <c r="F6314" s="36">
        <v>3754299.28</v>
      </c>
    </row>
    <row r="6315" spans="1:7" x14ac:dyDescent="0.2">
      <c r="A6315" s="435" t="s">
        <v>1008</v>
      </c>
      <c r="B6315" s="436"/>
      <c r="C6315" s="436"/>
      <c r="D6315" s="436"/>
      <c r="E6315" s="437"/>
      <c r="F6315" s="36">
        <v>898567.61</v>
      </c>
    </row>
    <row r="6316" spans="1:7" x14ac:dyDescent="0.2">
      <c r="A6316" s="435" t="s">
        <v>1009</v>
      </c>
      <c r="B6316" s="436"/>
      <c r="C6316" s="436"/>
      <c r="D6316" s="436"/>
      <c r="E6316" s="437"/>
      <c r="F6316" s="36">
        <v>458768.71</v>
      </c>
    </row>
    <row r="6317" spans="1:7" ht="11.25" customHeight="1" x14ac:dyDescent="0.2">
      <c r="A6317" s="435" t="s">
        <v>4124</v>
      </c>
      <c r="B6317" s="436"/>
      <c r="C6317" s="436"/>
      <c r="D6317" s="436"/>
      <c r="E6317" s="437"/>
      <c r="F6317" s="36">
        <v>5111635.5999999996</v>
      </c>
    </row>
    <row r="6318" spans="1:7" ht="11.25" customHeight="1" x14ac:dyDescent="0.2">
      <c r="A6318" s="435" t="s">
        <v>1023</v>
      </c>
      <c r="B6318" s="436"/>
      <c r="C6318" s="436"/>
      <c r="D6318" s="436"/>
      <c r="E6318" s="437"/>
      <c r="F6318" s="36">
        <v>23690526.039999999</v>
      </c>
    </row>
    <row r="6319" spans="1:7" x14ac:dyDescent="0.2">
      <c r="A6319" s="435" t="s">
        <v>1008</v>
      </c>
      <c r="B6319" s="436"/>
      <c r="C6319" s="436"/>
      <c r="D6319" s="436"/>
      <c r="E6319" s="437"/>
      <c r="F6319" s="36">
        <v>1295112.96</v>
      </c>
    </row>
    <row r="6320" spans="1:7" x14ac:dyDescent="0.2">
      <c r="A6320" s="435" t="s">
        <v>1009</v>
      </c>
      <c r="B6320" s="436"/>
      <c r="C6320" s="436"/>
      <c r="D6320" s="436"/>
      <c r="E6320" s="437"/>
      <c r="F6320" s="36">
        <v>664518.18999999994</v>
      </c>
    </row>
    <row r="6321" spans="1:6" x14ac:dyDescent="0.2">
      <c r="A6321" s="435" t="s">
        <v>1024</v>
      </c>
      <c r="B6321" s="436"/>
      <c r="C6321" s="436"/>
      <c r="D6321" s="436"/>
      <c r="E6321" s="437"/>
      <c r="F6321" s="36">
        <v>25935615.34</v>
      </c>
    </row>
    <row r="6322" spans="1:6" x14ac:dyDescent="0.2">
      <c r="A6322" s="38"/>
      <c r="B6322" s="38"/>
      <c r="C6322" s="38"/>
      <c r="D6322" s="38"/>
      <c r="E6322" s="38"/>
      <c r="F6322" s="38"/>
    </row>
    <row r="6323" spans="1:6" ht="14.4" x14ac:dyDescent="0.3">
      <c r="A6323" s="3"/>
      <c r="B6323" s="3"/>
      <c r="C6323" s="3"/>
      <c r="D6323" s="3"/>
      <c r="E6323" s="3"/>
      <c r="F6323" s="3"/>
    </row>
    <row r="6324" spans="1:6" x14ac:dyDescent="0.2">
      <c r="A6324" s="41" t="s">
        <v>1025</v>
      </c>
      <c r="B6324" s="428"/>
      <c r="C6324" s="428"/>
      <c r="D6324" s="428"/>
      <c r="E6324" s="428"/>
      <c r="F6324" s="428"/>
    </row>
    <row r="6325" spans="1:6" x14ac:dyDescent="0.2">
      <c r="A6325" s="4"/>
      <c r="B6325" s="427" t="s">
        <v>1027</v>
      </c>
      <c r="C6325" s="427"/>
      <c r="D6325" s="427"/>
      <c r="E6325" s="427"/>
      <c r="F6325" s="427"/>
    </row>
    <row r="6326" spans="1:6" x14ac:dyDescent="0.2">
      <c r="A6326" s="41" t="s">
        <v>1028</v>
      </c>
      <c r="B6326" s="428"/>
      <c r="C6326" s="428"/>
      <c r="D6326" s="428"/>
      <c r="E6326" s="428"/>
      <c r="F6326" s="428"/>
    </row>
    <row r="6327" spans="1:6" x14ac:dyDescent="0.2">
      <c r="A6327" s="10"/>
      <c r="B6327" s="427" t="s">
        <v>1027</v>
      </c>
      <c r="C6327" s="427"/>
      <c r="D6327" s="427"/>
      <c r="E6327" s="427"/>
      <c r="F6327" s="427"/>
    </row>
    <row r="6328" spans="1:6" ht="14.4" x14ac:dyDescent="0.3">
      <c r="A6328" s="3"/>
      <c r="B6328" s="3"/>
      <c r="C6328" s="3"/>
      <c r="D6328" s="3"/>
      <c r="E6328" s="3"/>
      <c r="F6328" s="3"/>
    </row>
    <row r="6329" spans="1:6" ht="14.4" x14ac:dyDescent="0.3">
      <c r="A6329" s="3"/>
      <c r="B6329" s="3"/>
      <c r="C6329" s="3"/>
      <c r="D6329" s="3"/>
      <c r="E6329" s="3"/>
      <c r="F6329" s="3"/>
    </row>
    <row r="6330" spans="1:6" ht="17.399999999999999" x14ac:dyDescent="0.3">
      <c r="A6330" s="438" t="s">
        <v>4125</v>
      </c>
      <c r="B6330" s="438"/>
      <c r="C6330" s="438"/>
      <c r="D6330" s="438"/>
      <c r="E6330" s="438"/>
      <c r="F6330" s="438"/>
    </row>
    <row r="6331" spans="1:6" x14ac:dyDescent="0.2">
      <c r="A6331" s="6"/>
      <c r="B6331" s="6"/>
      <c r="C6331" s="6"/>
      <c r="D6331" s="6"/>
      <c r="E6331" s="6"/>
      <c r="F6331" s="6"/>
    </row>
    <row r="6332" spans="1:6" ht="12.75" customHeight="1" x14ac:dyDescent="0.25">
      <c r="A6332" s="439" t="s">
        <v>4126</v>
      </c>
      <c r="B6332" s="439"/>
      <c r="C6332" s="439"/>
      <c r="D6332" s="439"/>
      <c r="E6332" s="439"/>
      <c r="F6332" s="439"/>
    </row>
    <row r="6333" spans="1:6" x14ac:dyDescent="0.2">
      <c r="A6333" s="440" t="s">
        <v>903</v>
      </c>
      <c r="B6333" s="440"/>
      <c r="C6333" s="440"/>
      <c r="D6333" s="440"/>
      <c r="E6333" s="440"/>
      <c r="F6333" s="440"/>
    </row>
    <row r="6334" spans="1:6" x14ac:dyDescent="0.2">
      <c r="A6334" s="9"/>
      <c r="B6334" s="9"/>
      <c r="C6334" s="9"/>
      <c r="D6334" s="9"/>
      <c r="E6334" s="9"/>
      <c r="F6334" s="9"/>
    </row>
    <row r="6335" spans="1:6" ht="14.4" x14ac:dyDescent="0.3">
      <c r="A6335" s="10" t="s">
        <v>904</v>
      </c>
      <c r="B6335" s="10"/>
      <c r="C6335" s="11"/>
      <c r="D6335" s="12"/>
      <c r="E6335" s="12"/>
      <c r="F6335" s="3"/>
    </row>
    <row r="6336" spans="1:6" ht="14.4" x14ac:dyDescent="0.3">
      <c r="A6336" s="10"/>
      <c r="B6336" s="10"/>
      <c r="C6336" s="3"/>
      <c r="D6336" s="15"/>
      <c r="E6336" s="16"/>
      <c r="F6336" s="3"/>
    </row>
    <row r="6337" spans="1:6" ht="14.4" x14ac:dyDescent="0.3">
      <c r="A6337" s="18"/>
      <c r="B6337" s="3"/>
      <c r="C6337" s="3"/>
      <c r="D6337" s="3"/>
      <c r="E6337" s="3"/>
      <c r="F6337" s="3"/>
    </row>
    <row r="6338" spans="1:6" ht="11.25" customHeight="1" x14ac:dyDescent="0.2">
      <c r="A6338" s="441" t="s">
        <v>906</v>
      </c>
      <c r="B6338" s="441" t="s">
        <v>907</v>
      </c>
      <c r="C6338" s="441" t="s">
        <v>908</v>
      </c>
      <c r="D6338" s="441" t="s">
        <v>909</v>
      </c>
      <c r="E6338" s="441" t="s">
        <v>910</v>
      </c>
      <c r="F6338" s="441" t="s">
        <v>911</v>
      </c>
    </row>
    <row r="6339" spans="1:6" ht="11.25" customHeight="1" x14ac:dyDescent="0.2">
      <c r="A6339" s="442"/>
      <c r="B6339" s="442"/>
      <c r="C6339" s="442"/>
      <c r="D6339" s="442"/>
      <c r="E6339" s="442"/>
      <c r="F6339" s="442"/>
    </row>
    <row r="6340" spans="1:6" ht="11.4" x14ac:dyDescent="0.2">
      <c r="A6340" s="19">
        <v>1</v>
      </c>
      <c r="B6340" s="19">
        <v>2</v>
      </c>
      <c r="C6340" s="429">
        <v>3</v>
      </c>
      <c r="D6340" s="430"/>
      <c r="E6340" s="431"/>
      <c r="F6340" s="19">
        <v>4</v>
      </c>
    </row>
    <row r="6341" spans="1:6" ht="12.75" customHeight="1" x14ac:dyDescent="0.2">
      <c r="A6341" s="432" t="s">
        <v>4127</v>
      </c>
      <c r="B6341" s="433"/>
      <c r="C6341" s="433"/>
      <c r="D6341" s="433"/>
      <c r="E6341" s="433"/>
      <c r="F6341" s="434"/>
    </row>
    <row r="6342" spans="1:6" ht="33.75" customHeight="1" x14ac:dyDescent="0.2">
      <c r="A6342" s="21">
        <v>1</v>
      </c>
      <c r="B6342" s="22" t="s">
        <v>4128</v>
      </c>
      <c r="C6342" s="23" t="s">
        <v>4129</v>
      </c>
      <c r="D6342" s="31">
        <v>2</v>
      </c>
      <c r="E6342" s="25">
        <v>406.94</v>
      </c>
      <c r="F6342" s="25">
        <v>20069.810000000001</v>
      </c>
    </row>
    <row r="6343" spans="1:6" x14ac:dyDescent="0.2">
      <c r="A6343" s="26"/>
      <c r="B6343" s="27"/>
      <c r="C6343" s="28" t="s">
        <v>4130</v>
      </c>
      <c r="D6343" s="28"/>
      <c r="E6343" s="28"/>
      <c r="F6343" s="29">
        <v>14459.31</v>
      </c>
    </row>
    <row r="6344" spans="1:6" x14ac:dyDescent="0.2">
      <c r="A6344" s="26"/>
      <c r="B6344" s="27"/>
      <c r="C6344" s="28" t="s">
        <v>4131</v>
      </c>
      <c r="D6344" s="28"/>
      <c r="E6344" s="28"/>
      <c r="F6344" s="29">
        <v>7701.15</v>
      </c>
    </row>
    <row r="6345" spans="1:6" x14ac:dyDescent="0.2">
      <c r="A6345" s="26"/>
      <c r="B6345" s="27"/>
      <c r="C6345" s="28" t="s">
        <v>917</v>
      </c>
      <c r="D6345" s="28"/>
      <c r="E6345" s="28"/>
      <c r="F6345" s="29">
        <v>42230.27</v>
      </c>
    </row>
    <row r="6346" spans="1:6" ht="56.25" customHeight="1" x14ac:dyDescent="0.2">
      <c r="A6346" s="21">
        <v>2</v>
      </c>
      <c r="B6346" s="22" t="s">
        <v>4132</v>
      </c>
      <c r="C6346" s="23" t="s">
        <v>4133</v>
      </c>
      <c r="D6346" s="31">
        <v>1</v>
      </c>
      <c r="E6346" s="25">
        <v>13992.84</v>
      </c>
      <c r="F6346" s="25">
        <v>83257.399999999994</v>
      </c>
    </row>
    <row r="6347" spans="1:6" ht="56.25" customHeight="1" x14ac:dyDescent="0.2">
      <c r="A6347" s="21">
        <v>3</v>
      </c>
      <c r="B6347" s="22" t="s">
        <v>4134</v>
      </c>
      <c r="C6347" s="23" t="s">
        <v>4135</v>
      </c>
      <c r="D6347" s="31">
        <v>1</v>
      </c>
      <c r="E6347" s="25">
        <v>13992.84</v>
      </c>
      <c r="F6347" s="25">
        <v>83257.399999999994</v>
      </c>
    </row>
    <row r="6348" spans="1:6" ht="33.75" customHeight="1" x14ac:dyDescent="0.2">
      <c r="A6348" s="21">
        <v>4</v>
      </c>
      <c r="B6348" s="22" t="s">
        <v>4136</v>
      </c>
      <c r="C6348" s="23" t="s">
        <v>4137</v>
      </c>
      <c r="D6348" s="31">
        <v>1</v>
      </c>
      <c r="E6348" s="25">
        <v>521.54999999999995</v>
      </c>
      <c r="F6348" s="25">
        <v>13320.42</v>
      </c>
    </row>
    <row r="6349" spans="1:6" x14ac:dyDescent="0.2">
      <c r="A6349" s="26"/>
      <c r="B6349" s="27"/>
      <c r="C6349" s="28" t="s">
        <v>4138</v>
      </c>
      <c r="D6349" s="28"/>
      <c r="E6349" s="28"/>
      <c r="F6349" s="29">
        <v>9857.84</v>
      </c>
    </row>
    <row r="6350" spans="1:6" x14ac:dyDescent="0.2">
      <c r="A6350" s="26"/>
      <c r="B6350" s="27"/>
      <c r="C6350" s="28" t="s">
        <v>4139</v>
      </c>
      <c r="D6350" s="28"/>
      <c r="E6350" s="28"/>
      <c r="F6350" s="29">
        <v>5250.37</v>
      </c>
    </row>
    <row r="6351" spans="1:6" x14ac:dyDescent="0.2">
      <c r="A6351" s="26"/>
      <c r="B6351" s="27"/>
      <c r="C6351" s="28" t="s">
        <v>917</v>
      </c>
      <c r="D6351" s="28"/>
      <c r="E6351" s="28"/>
      <c r="F6351" s="29">
        <v>28428.63</v>
      </c>
    </row>
    <row r="6352" spans="1:6" ht="56.25" customHeight="1" x14ac:dyDescent="0.2">
      <c r="A6352" s="21">
        <v>5</v>
      </c>
      <c r="B6352" s="22" t="s">
        <v>4140</v>
      </c>
      <c r="C6352" s="23" t="s">
        <v>4141</v>
      </c>
      <c r="D6352" s="31">
        <v>1</v>
      </c>
      <c r="E6352" s="25">
        <v>21816.39</v>
      </c>
      <c r="F6352" s="25">
        <v>129807.52</v>
      </c>
    </row>
    <row r="6353" spans="1:6" ht="33.75" customHeight="1" x14ac:dyDescent="0.2">
      <c r="A6353" s="21">
        <v>6</v>
      </c>
      <c r="B6353" s="22" t="s">
        <v>4142</v>
      </c>
      <c r="C6353" s="23" t="s">
        <v>4143</v>
      </c>
      <c r="D6353" s="31">
        <v>157</v>
      </c>
      <c r="E6353" s="25">
        <v>374.36</v>
      </c>
      <c r="F6353" s="25">
        <v>349711.75</v>
      </c>
    </row>
    <row r="6354" spans="1:6" ht="22.5" customHeight="1" x14ac:dyDescent="0.2">
      <c r="A6354" s="21">
        <v>7</v>
      </c>
      <c r="B6354" s="22" t="s">
        <v>4144</v>
      </c>
      <c r="C6354" s="23" t="s">
        <v>4145</v>
      </c>
      <c r="D6354" s="31">
        <v>2</v>
      </c>
      <c r="E6354" s="25">
        <v>13.55</v>
      </c>
      <c r="F6354" s="25">
        <v>1207.6600000000001</v>
      </c>
    </row>
    <row r="6355" spans="1:6" x14ac:dyDescent="0.2">
      <c r="A6355" s="26"/>
      <c r="B6355" s="27"/>
      <c r="C6355" s="28" t="s">
        <v>4146</v>
      </c>
      <c r="D6355" s="28"/>
      <c r="E6355" s="28"/>
      <c r="F6355" s="29">
        <v>811.47</v>
      </c>
    </row>
    <row r="6356" spans="1:6" x14ac:dyDescent="0.2">
      <c r="A6356" s="26"/>
      <c r="B6356" s="27"/>
      <c r="C6356" s="28" t="s">
        <v>4147</v>
      </c>
      <c r="D6356" s="28"/>
      <c r="E6356" s="28"/>
      <c r="F6356" s="29">
        <v>426.65</v>
      </c>
    </row>
    <row r="6357" spans="1:6" x14ac:dyDescent="0.2">
      <c r="A6357" s="26"/>
      <c r="B6357" s="27"/>
      <c r="C6357" s="28" t="s">
        <v>917</v>
      </c>
      <c r="D6357" s="28"/>
      <c r="E6357" s="28"/>
      <c r="F6357" s="29">
        <v>2445.7800000000002</v>
      </c>
    </row>
    <row r="6358" spans="1:6" ht="33.75" customHeight="1" x14ac:dyDescent="0.2">
      <c r="A6358" s="21">
        <v>8</v>
      </c>
      <c r="B6358" s="22" t="s">
        <v>4148</v>
      </c>
      <c r="C6358" s="23" t="s">
        <v>4149</v>
      </c>
      <c r="D6358" s="31">
        <v>2</v>
      </c>
      <c r="E6358" s="25">
        <v>1385.63</v>
      </c>
      <c r="F6358" s="25">
        <v>16489</v>
      </c>
    </row>
    <row r="6359" spans="1:6" ht="22.5" customHeight="1" x14ac:dyDescent="0.2">
      <c r="A6359" s="21">
        <v>9</v>
      </c>
      <c r="B6359" s="22" t="s">
        <v>4150</v>
      </c>
      <c r="C6359" s="23" t="s">
        <v>4151</v>
      </c>
      <c r="D6359" s="31">
        <v>1</v>
      </c>
      <c r="E6359" s="25">
        <v>13.55</v>
      </c>
      <c r="F6359" s="25">
        <v>603.83000000000004</v>
      </c>
    </row>
    <row r="6360" spans="1:6" x14ac:dyDescent="0.2">
      <c r="A6360" s="26"/>
      <c r="B6360" s="27"/>
      <c r="C6360" s="28" t="s">
        <v>4152</v>
      </c>
      <c r="D6360" s="28"/>
      <c r="E6360" s="28"/>
      <c r="F6360" s="29">
        <v>405.73</v>
      </c>
    </row>
    <row r="6361" spans="1:6" x14ac:dyDescent="0.2">
      <c r="A6361" s="26"/>
      <c r="B6361" s="27"/>
      <c r="C6361" s="28" t="s">
        <v>4153</v>
      </c>
      <c r="D6361" s="28"/>
      <c r="E6361" s="28"/>
      <c r="F6361" s="29">
        <v>213.32</v>
      </c>
    </row>
    <row r="6362" spans="1:6" x14ac:dyDescent="0.2">
      <c r="A6362" s="26"/>
      <c r="B6362" s="27"/>
      <c r="C6362" s="28" t="s">
        <v>917</v>
      </c>
      <c r="D6362" s="28"/>
      <c r="E6362" s="28"/>
      <c r="F6362" s="29">
        <v>1222.8800000000001</v>
      </c>
    </row>
    <row r="6363" spans="1:6" ht="33.75" customHeight="1" x14ac:dyDescent="0.2">
      <c r="A6363" s="21">
        <v>10</v>
      </c>
      <c r="B6363" s="22" t="s">
        <v>4154</v>
      </c>
      <c r="C6363" s="23" t="s">
        <v>4155</v>
      </c>
      <c r="D6363" s="31">
        <v>1</v>
      </c>
      <c r="E6363" s="25">
        <v>2010.75</v>
      </c>
      <c r="F6363" s="25">
        <v>11963.99</v>
      </c>
    </row>
    <row r="6364" spans="1:6" ht="33.75" customHeight="1" x14ac:dyDescent="0.2">
      <c r="A6364" s="21">
        <v>54</v>
      </c>
      <c r="B6364" s="22" t="s">
        <v>4035</v>
      </c>
      <c r="C6364" s="23" t="s">
        <v>4156</v>
      </c>
      <c r="D6364" s="31">
        <v>3</v>
      </c>
      <c r="E6364" s="25">
        <v>13.57</v>
      </c>
      <c r="F6364" s="25">
        <v>1755.61</v>
      </c>
    </row>
    <row r="6365" spans="1:6" x14ac:dyDescent="0.2">
      <c r="A6365" s="26"/>
      <c r="B6365" s="27"/>
      <c r="C6365" s="28" t="s">
        <v>4157</v>
      </c>
      <c r="D6365" s="28"/>
      <c r="E6365" s="28"/>
      <c r="F6365" s="29">
        <v>1497.03</v>
      </c>
    </row>
    <row r="6366" spans="1:6" x14ac:dyDescent="0.2">
      <c r="A6366" s="26"/>
      <c r="B6366" s="27"/>
      <c r="C6366" s="28" t="s">
        <v>4158</v>
      </c>
      <c r="D6366" s="28"/>
      <c r="E6366" s="28"/>
      <c r="F6366" s="29">
        <v>765.15</v>
      </c>
    </row>
    <row r="6367" spans="1:6" x14ac:dyDescent="0.2">
      <c r="A6367" s="26"/>
      <c r="B6367" s="27"/>
      <c r="C6367" s="28" t="s">
        <v>917</v>
      </c>
      <c r="D6367" s="28"/>
      <c r="E6367" s="28"/>
      <c r="F6367" s="29">
        <v>4017.79</v>
      </c>
    </row>
    <row r="6368" spans="1:6" ht="33.75" customHeight="1" x14ac:dyDescent="0.2">
      <c r="A6368" s="21">
        <v>12</v>
      </c>
      <c r="B6368" s="22" t="s">
        <v>4159</v>
      </c>
      <c r="C6368" s="23" t="s">
        <v>4160</v>
      </c>
      <c r="D6368" s="31">
        <v>3</v>
      </c>
      <c r="E6368" s="25">
        <v>1421.65</v>
      </c>
      <c r="F6368" s="25">
        <v>25376.52</v>
      </c>
    </row>
    <row r="6369" spans="1:6" ht="33.75" customHeight="1" x14ac:dyDescent="0.2">
      <c r="A6369" s="21">
        <v>13</v>
      </c>
      <c r="B6369" s="22" t="s">
        <v>4161</v>
      </c>
      <c r="C6369" s="23" t="s">
        <v>4162</v>
      </c>
      <c r="D6369" s="31">
        <v>2</v>
      </c>
      <c r="E6369" s="25">
        <v>96.75</v>
      </c>
      <c r="F6369" s="25">
        <v>1613.82</v>
      </c>
    </row>
    <row r="6370" spans="1:6" ht="33.75" customHeight="1" x14ac:dyDescent="0.2">
      <c r="A6370" s="21">
        <v>14</v>
      </c>
      <c r="B6370" s="22" t="s">
        <v>4163</v>
      </c>
      <c r="C6370" s="23" t="s">
        <v>4164</v>
      </c>
      <c r="D6370" s="31">
        <v>1</v>
      </c>
      <c r="E6370" s="25">
        <v>104.99</v>
      </c>
      <c r="F6370" s="25">
        <v>875.59</v>
      </c>
    </row>
    <row r="6371" spans="1:6" ht="33.75" customHeight="1" x14ac:dyDescent="0.2">
      <c r="A6371" s="21">
        <v>15</v>
      </c>
      <c r="B6371" s="22" t="s">
        <v>4035</v>
      </c>
      <c r="C6371" s="23" t="s">
        <v>4165</v>
      </c>
      <c r="D6371" s="31">
        <v>3</v>
      </c>
      <c r="E6371" s="25">
        <v>13.57</v>
      </c>
      <c r="F6371" s="25">
        <v>1755.61</v>
      </c>
    </row>
    <row r="6372" spans="1:6" x14ac:dyDescent="0.2">
      <c r="A6372" s="26"/>
      <c r="B6372" s="27"/>
      <c r="C6372" s="28" t="s">
        <v>4157</v>
      </c>
      <c r="D6372" s="28"/>
      <c r="E6372" s="28"/>
      <c r="F6372" s="29">
        <v>1497.03</v>
      </c>
    </row>
    <row r="6373" spans="1:6" x14ac:dyDescent="0.2">
      <c r="A6373" s="26"/>
      <c r="B6373" s="27"/>
      <c r="C6373" s="28" t="s">
        <v>4158</v>
      </c>
      <c r="D6373" s="28"/>
      <c r="E6373" s="28"/>
      <c r="F6373" s="29">
        <v>765.15</v>
      </c>
    </row>
    <row r="6374" spans="1:6" x14ac:dyDescent="0.2">
      <c r="A6374" s="26"/>
      <c r="B6374" s="27"/>
      <c r="C6374" s="28" t="s">
        <v>917</v>
      </c>
      <c r="D6374" s="28"/>
      <c r="E6374" s="28"/>
      <c r="F6374" s="29">
        <v>4017.79</v>
      </c>
    </row>
    <row r="6375" spans="1:6" ht="33.75" customHeight="1" x14ac:dyDescent="0.2">
      <c r="A6375" s="21">
        <v>16</v>
      </c>
      <c r="B6375" s="22" t="s">
        <v>4166</v>
      </c>
      <c r="C6375" s="23" t="s">
        <v>4167</v>
      </c>
      <c r="D6375" s="31">
        <v>3</v>
      </c>
      <c r="E6375" s="25">
        <v>315.97000000000003</v>
      </c>
      <c r="F6375" s="25">
        <v>5640.08</v>
      </c>
    </row>
    <row r="6376" spans="1:6" ht="33.75" customHeight="1" x14ac:dyDescent="0.2">
      <c r="A6376" s="21">
        <v>17</v>
      </c>
      <c r="B6376" s="22" t="s">
        <v>4168</v>
      </c>
      <c r="C6376" s="23" t="s">
        <v>4169</v>
      </c>
      <c r="D6376" s="31">
        <v>6</v>
      </c>
      <c r="E6376" s="25">
        <v>33.65</v>
      </c>
      <c r="F6376" s="25">
        <v>3212.78</v>
      </c>
    </row>
    <row r="6377" spans="1:6" x14ac:dyDescent="0.2">
      <c r="A6377" s="26"/>
      <c r="B6377" s="27"/>
      <c r="C6377" s="28" t="s">
        <v>4170</v>
      </c>
      <c r="D6377" s="28"/>
      <c r="E6377" s="28"/>
      <c r="F6377" s="29">
        <v>1476.52</v>
      </c>
    </row>
    <row r="6378" spans="1:6" x14ac:dyDescent="0.2">
      <c r="A6378" s="26"/>
      <c r="B6378" s="27"/>
      <c r="C6378" s="28" t="s">
        <v>4171</v>
      </c>
      <c r="D6378" s="28"/>
      <c r="E6378" s="28"/>
      <c r="F6378" s="29">
        <v>754.67</v>
      </c>
    </row>
    <row r="6379" spans="1:6" x14ac:dyDescent="0.2">
      <c r="A6379" s="26"/>
      <c r="B6379" s="27"/>
      <c r="C6379" s="28" t="s">
        <v>917</v>
      </c>
      <c r="D6379" s="28"/>
      <c r="E6379" s="28"/>
      <c r="F6379" s="29">
        <v>5443.97</v>
      </c>
    </row>
    <row r="6380" spans="1:6" ht="33.75" customHeight="1" x14ac:dyDescent="0.2">
      <c r="A6380" s="21">
        <v>18</v>
      </c>
      <c r="B6380" s="22" t="s">
        <v>4172</v>
      </c>
      <c r="C6380" s="23" t="s">
        <v>4173</v>
      </c>
      <c r="D6380" s="31">
        <v>6</v>
      </c>
      <c r="E6380" s="25">
        <v>276.14999999999998</v>
      </c>
      <c r="F6380" s="25">
        <v>13818.67</v>
      </c>
    </row>
    <row r="6381" spans="1:6" ht="33.75" customHeight="1" x14ac:dyDescent="0.2">
      <c r="A6381" s="21">
        <v>19</v>
      </c>
      <c r="B6381" s="22" t="s">
        <v>4174</v>
      </c>
      <c r="C6381" s="23" t="s">
        <v>4175</v>
      </c>
      <c r="D6381" s="35">
        <v>5.6612200000000001</v>
      </c>
      <c r="E6381" s="25">
        <v>6.9</v>
      </c>
      <c r="F6381" s="25">
        <v>1340.83</v>
      </c>
    </row>
    <row r="6382" spans="1:6" x14ac:dyDescent="0.2">
      <c r="A6382" s="26"/>
      <c r="B6382" s="27"/>
      <c r="C6382" s="28" t="s">
        <v>4176</v>
      </c>
      <c r="D6382" s="28"/>
      <c r="E6382" s="28"/>
      <c r="F6382" s="29">
        <v>1123.18</v>
      </c>
    </row>
    <row r="6383" spans="1:6" x14ac:dyDescent="0.2">
      <c r="A6383" s="26"/>
      <c r="B6383" s="27"/>
      <c r="C6383" s="28" t="s">
        <v>4177</v>
      </c>
      <c r="D6383" s="28"/>
      <c r="E6383" s="28"/>
      <c r="F6383" s="29">
        <v>537.16999999999996</v>
      </c>
    </row>
    <row r="6384" spans="1:6" x14ac:dyDescent="0.2">
      <c r="A6384" s="26"/>
      <c r="B6384" s="27"/>
      <c r="C6384" s="28" t="s">
        <v>917</v>
      </c>
      <c r="D6384" s="28"/>
      <c r="E6384" s="28"/>
      <c r="F6384" s="29">
        <v>3001.18</v>
      </c>
    </row>
    <row r="6385" spans="1:6" ht="33.75" customHeight="1" x14ac:dyDescent="0.2">
      <c r="A6385" s="21">
        <v>20</v>
      </c>
      <c r="B6385" s="22" t="s">
        <v>4178</v>
      </c>
      <c r="C6385" s="23" t="s">
        <v>4179</v>
      </c>
      <c r="D6385" s="31">
        <v>2</v>
      </c>
      <c r="E6385" s="25">
        <v>1128.1400000000001</v>
      </c>
      <c r="F6385" s="25">
        <v>18817.310000000001</v>
      </c>
    </row>
    <row r="6386" spans="1:6" ht="33.75" customHeight="1" x14ac:dyDescent="0.2">
      <c r="A6386" s="21">
        <v>21</v>
      </c>
      <c r="B6386" s="22" t="s">
        <v>4180</v>
      </c>
      <c r="C6386" s="23" t="s">
        <v>4181</v>
      </c>
      <c r="D6386" s="31">
        <v>1</v>
      </c>
      <c r="E6386" s="25">
        <v>1522.54</v>
      </c>
      <c r="F6386" s="25">
        <v>12698.02</v>
      </c>
    </row>
    <row r="6387" spans="1:6" ht="33.75" customHeight="1" x14ac:dyDescent="0.2">
      <c r="A6387" s="21">
        <v>22</v>
      </c>
      <c r="B6387" s="22" t="s">
        <v>4182</v>
      </c>
      <c r="C6387" s="23" t="s">
        <v>4183</v>
      </c>
      <c r="D6387" s="30">
        <v>0.05</v>
      </c>
      <c r="E6387" s="25">
        <v>664.48</v>
      </c>
      <c r="F6387" s="25">
        <v>1137.6600000000001</v>
      </c>
    </row>
    <row r="6388" spans="1:6" x14ac:dyDescent="0.2">
      <c r="A6388" s="26"/>
      <c r="B6388" s="27"/>
      <c r="C6388" s="28" t="s">
        <v>4184</v>
      </c>
      <c r="D6388" s="28"/>
      <c r="E6388" s="28"/>
      <c r="F6388" s="29">
        <v>964.76</v>
      </c>
    </row>
    <row r="6389" spans="1:6" x14ac:dyDescent="0.2">
      <c r="A6389" s="26"/>
      <c r="B6389" s="27"/>
      <c r="C6389" s="28" t="s">
        <v>4185</v>
      </c>
      <c r="D6389" s="28"/>
      <c r="E6389" s="28"/>
      <c r="F6389" s="29">
        <v>493.1</v>
      </c>
    </row>
    <row r="6390" spans="1:6" x14ac:dyDescent="0.2">
      <c r="A6390" s="26"/>
      <c r="B6390" s="27"/>
      <c r="C6390" s="28" t="s">
        <v>917</v>
      </c>
      <c r="D6390" s="28"/>
      <c r="E6390" s="28"/>
      <c r="F6390" s="29">
        <v>2595.52</v>
      </c>
    </row>
    <row r="6391" spans="1:6" ht="33.75" customHeight="1" x14ac:dyDescent="0.2">
      <c r="A6391" s="21">
        <v>23</v>
      </c>
      <c r="B6391" s="22" t="s">
        <v>4186</v>
      </c>
      <c r="C6391" s="23" t="s">
        <v>4187</v>
      </c>
      <c r="D6391" s="31">
        <v>3</v>
      </c>
      <c r="E6391" s="25">
        <v>228.45</v>
      </c>
      <c r="F6391" s="25">
        <v>5715.92</v>
      </c>
    </row>
    <row r="6392" spans="1:6" ht="33.75" customHeight="1" x14ac:dyDescent="0.2">
      <c r="A6392" s="21">
        <v>24</v>
      </c>
      <c r="B6392" s="22" t="s">
        <v>4188</v>
      </c>
      <c r="C6392" s="23" t="s">
        <v>4189</v>
      </c>
      <c r="D6392" s="31">
        <v>2</v>
      </c>
      <c r="E6392" s="25">
        <v>228.45</v>
      </c>
      <c r="F6392" s="25">
        <v>3810.61</v>
      </c>
    </row>
    <row r="6393" spans="1:6" ht="33.75" customHeight="1" x14ac:dyDescent="0.2">
      <c r="A6393" s="21">
        <v>25</v>
      </c>
      <c r="B6393" s="22" t="s">
        <v>4190</v>
      </c>
      <c r="C6393" s="23" t="s">
        <v>4191</v>
      </c>
      <c r="D6393" s="31">
        <v>5</v>
      </c>
      <c r="E6393" s="25">
        <v>127.32</v>
      </c>
      <c r="F6393" s="25">
        <v>5309.42</v>
      </c>
    </row>
    <row r="6394" spans="1:6" ht="11.4" x14ac:dyDescent="0.2">
      <c r="A6394" s="443" t="s">
        <v>4192</v>
      </c>
      <c r="B6394" s="444"/>
      <c r="C6394" s="444"/>
      <c r="D6394" s="444"/>
      <c r="E6394" s="444"/>
      <c r="F6394" s="445"/>
    </row>
    <row r="6395" spans="1:6" ht="33.75" customHeight="1" x14ac:dyDescent="0.2">
      <c r="A6395" s="21">
        <v>26</v>
      </c>
      <c r="B6395" s="22" t="s">
        <v>4193</v>
      </c>
      <c r="C6395" s="23" t="s">
        <v>4194</v>
      </c>
      <c r="D6395" s="24">
        <v>1.4999999999999999E-2</v>
      </c>
      <c r="E6395" s="25">
        <v>25118.32</v>
      </c>
      <c r="F6395" s="25">
        <v>13491.82</v>
      </c>
    </row>
    <row r="6396" spans="1:6" x14ac:dyDescent="0.2">
      <c r="A6396" s="26"/>
      <c r="B6396" s="27"/>
      <c r="C6396" s="28" t="s">
        <v>4195</v>
      </c>
      <c r="D6396" s="28"/>
      <c r="E6396" s="28"/>
      <c r="F6396" s="29">
        <v>11430.15</v>
      </c>
    </row>
    <row r="6397" spans="1:6" x14ac:dyDescent="0.2">
      <c r="A6397" s="26"/>
      <c r="B6397" s="27"/>
      <c r="C6397" s="28" t="s">
        <v>4196</v>
      </c>
      <c r="D6397" s="28"/>
      <c r="E6397" s="28"/>
      <c r="F6397" s="29">
        <v>5842.08</v>
      </c>
    </row>
    <row r="6398" spans="1:6" x14ac:dyDescent="0.2">
      <c r="A6398" s="26"/>
      <c r="B6398" s="27"/>
      <c r="C6398" s="28" t="s">
        <v>917</v>
      </c>
      <c r="D6398" s="28"/>
      <c r="E6398" s="28"/>
      <c r="F6398" s="29">
        <v>30764.05</v>
      </c>
    </row>
    <row r="6399" spans="1:6" ht="45" customHeight="1" x14ac:dyDescent="0.2">
      <c r="A6399" s="21">
        <v>27</v>
      </c>
      <c r="B6399" s="22" t="s">
        <v>4197</v>
      </c>
      <c r="C6399" s="23" t="s">
        <v>4198</v>
      </c>
      <c r="D6399" s="31">
        <v>15</v>
      </c>
      <c r="E6399" s="25">
        <v>33.21</v>
      </c>
      <c r="F6399" s="25">
        <v>4981.5</v>
      </c>
    </row>
    <row r="6400" spans="1:6" ht="33.75" customHeight="1" x14ac:dyDescent="0.2">
      <c r="A6400" s="21">
        <v>11</v>
      </c>
      <c r="B6400" s="22" t="s">
        <v>4199</v>
      </c>
      <c r="C6400" s="23" t="s">
        <v>4200</v>
      </c>
      <c r="D6400" s="32">
        <v>1.2</v>
      </c>
      <c r="E6400" s="25">
        <v>44.4</v>
      </c>
      <c r="F6400" s="25">
        <v>619.11</v>
      </c>
    </row>
    <row r="6401" spans="1:6" ht="22.5" customHeight="1" x14ac:dyDescent="0.2">
      <c r="A6401" s="21">
        <v>56</v>
      </c>
      <c r="B6401" s="22" t="s">
        <v>4201</v>
      </c>
      <c r="C6401" s="23" t="s">
        <v>4202</v>
      </c>
      <c r="D6401" s="31">
        <v>2</v>
      </c>
      <c r="E6401" s="25">
        <v>11.48</v>
      </c>
      <c r="F6401" s="25">
        <v>209.17</v>
      </c>
    </row>
    <row r="6402" spans="1:6" ht="22.5" customHeight="1" x14ac:dyDescent="0.2">
      <c r="A6402" s="21">
        <v>57</v>
      </c>
      <c r="B6402" s="22" t="s">
        <v>4203</v>
      </c>
      <c r="C6402" s="23" t="s">
        <v>4204</v>
      </c>
      <c r="D6402" s="31">
        <v>5</v>
      </c>
      <c r="E6402" s="25">
        <v>0.63</v>
      </c>
      <c r="F6402" s="25">
        <v>22.14</v>
      </c>
    </row>
    <row r="6403" spans="1:6" ht="33.75" customHeight="1" x14ac:dyDescent="0.2">
      <c r="A6403" s="21">
        <v>58</v>
      </c>
      <c r="B6403" s="22" t="s">
        <v>4205</v>
      </c>
      <c r="C6403" s="23" t="s">
        <v>4206</v>
      </c>
      <c r="D6403" s="31">
        <v>5</v>
      </c>
      <c r="E6403" s="25">
        <v>14.99</v>
      </c>
      <c r="F6403" s="25">
        <v>625.04999999999995</v>
      </c>
    </row>
    <row r="6404" spans="1:6" ht="33.75" customHeight="1" x14ac:dyDescent="0.2">
      <c r="A6404" s="21">
        <v>59</v>
      </c>
      <c r="B6404" s="22" t="s">
        <v>4207</v>
      </c>
      <c r="C6404" s="23" t="s">
        <v>4208</v>
      </c>
      <c r="D6404" s="31">
        <v>10</v>
      </c>
      <c r="E6404" s="25">
        <v>0.34</v>
      </c>
      <c r="F6404" s="25">
        <v>28.69</v>
      </c>
    </row>
    <row r="6405" spans="1:6" ht="33.75" customHeight="1" x14ac:dyDescent="0.2">
      <c r="A6405" s="21">
        <v>28</v>
      </c>
      <c r="B6405" s="22" t="s">
        <v>4209</v>
      </c>
      <c r="C6405" s="23" t="s">
        <v>4210</v>
      </c>
      <c r="D6405" s="24">
        <v>8.0000000000000002E-3</v>
      </c>
      <c r="E6405" s="25">
        <v>29680.62</v>
      </c>
      <c r="F6405" s="25">
        <v>8061.4</v>
      </c>
    </row>
    <row r="6406" spans="1:6" x14ac:dyDescent="0.2">
      <c r="A6406" s="26"/>
      <c r="B6406" s="27"/>
      <c r="C6406" s="28" t="s">
        <v>4211</v>
      </c>
      <c r="D6406" s="28"/>
      <c r="E6406" s="28"/>
      <c r="F6406" s="29">
        <v>6661.25</v>
      </c>
    </row>
    <row r="6407" spans="1:6" x14ac:dyDescent="0.2">
      <c r="A6407" s="26"/>
      <c r="B6407" s="27"/>
      <c r="C6407" s="28" t="s">
        <v>4212</v>
      </c>
      <c r="D6407" s="28"/>
      <c r="E6407" s="28"/>
      <c r="F6407" s="29">
        <v>3404.64</v>
      </c>
    </row>
    <row r="6408" spans="1:6" x14ac:dyDescent="0.2">
      <c r="A6408" s="26"/>
      <c r="B6408" s="27"/>
      <c r="C6408" s="28" t="s">
        <v>917</v>
      </c>
      <c r="D6408" s="28"/>
      <c r="E6408" s="28"/>
      <c r="F6408" s="29">
        <v>18127.29</v>
      </c>
    </row>
    <row r="6409" spans="1:6" ht="45" customHeight="1" x14ac:dyDescent="0.2">
      <c r="A6409" s="21">
        <v>29</v>
      </c>
      <c r="B6409" s="22" t="s">
        <v>4213</v>
      </c>
      <c r="C6409" s="23" t="s">
        <v>4214</v>
      </c>
      <c r="D6409" s="31">
        <v>8</v>
      </c>
      <c r="E6409" s="25">
        <v>45.68</v>
      </c>
      <c r="F6409" s="25">
        <v>3669.02</v>
      </c>
    </row>
    <row r="6410" spans="1:6" ht="45" customHeight="1" x14ac:dyDescent="0.2">
      <c r="A6410" s="21">
        <v>30</v>
      </c>
      <c r="B6410" s="22" t="s">
        <v>4215</v>
      </c>
      <c r="C6410" s="23" t="s">
        <v>4216</v>
      </c>
      <c r="D6410" s="31">
        <v>9</v>
      </c>
      <c r="E6410" s="25">
        <v>4.5</v>
      </c>
      <c r="F6410" s="25">
        <v>739.13</v>
      </c>
    </row>
    <row r="6411" spans="1:6" ht="45" customHeight="1" x14ac:dyDescent="0.2">
      <c r="A6411" s="21">
        <v>31</v>
      </c>
      <c r="B6411" s="22" t="s">
        <v>4217</v>
      </c>
      <c r="C6411" s="23" t="s">
        <v>4218</v>
      </c>
      <c r="D6411" s="31">
        <v>2</v>
      </c>
      <c r="E6411" s="25">
        <v>22.44</v>
      </c>
      <c r="F6411" s="25">
        <v>400.78</v>
      </c>
    </row>
    <row r="6412" spans="1:6" ht="33.75" customHeight="1" x14ac:dyDescent="0.2">
      <c r="A6412" s="21">
        <v>32</v>
      </c>
      <c r="B6412" s="22" t="s">
        <v>4219</v>
      </c>
      <c r="C6412" s="23" t="s">
        <v>4220</v>
      </c>
      <c r="D6412" s="31">
        <v>21</v>
      </c>
      <c r="E6412" s="25">
        <v>632.92999999999995</v>
      </c>
      <c r="F6412" s="25">
        <v>110851.61</v>
      </c>
    </row>
    <row r="6413" spans="1:6" ht="33.75" customHeight="1" x14ac:dyDescent="0.2">
      <c r="A6413" s="21">
        <v>33</v>
      </c>
      <c r="B6413" s="22" t="s">
        <v>4221</v>
      </c>
      <c r="C6413" s="23" t="s">
        <v>4222</v>
      </c>
      <c r="D6413" s="31">
        <v>1</v>
      </c>
      <c r="E6413" s="25">
        <v>11.17</v>
      </c>
      <c r="F6413" s="25">
        <v>93.19</v>
      </c>
    </row>
    <row r="6414" spans="1:6" ht="33.75" customHeight="1" x14ac:dyDescent="0.2">
      <c r="A6414" s="21">
        <v>55</v>
      </c>
      <c r="B6414" s="22" t="s">
        <v>3821</v>
      </c>
      <c r="C6414" s="23" t="s">
        <v>3822</v>
      </c>
      <c r="D6414" s="32">
        <v>0.5</v>
      </c>
      <c r="E6414" s="25">
        <v>61.8</v>
      </c>
      <c r="F6414" s="25">
        <v>342.99</v>
      </c>
    </row>
    <row r="6415" spans="1:6" ht="22.5" customHeight="1" x14ac:dyDescent="0.2">
      <c r="A6415" s="21">
        <v>60</v>
      </c>
      <c r="B6415" s="22" t="s">
        <v>4201</v>
      </c>
      <c r="C6415" s="23" t="s">
        <v>4202</v>
      </c>
      <c r="D6415" s="31">
        <v>2</v>
      </c>
      <c r="E6415" s="25">
        <v>11.48</v>
      </c>
      <c r="F6415" s="25">
        <v>209.17</v>
      </c>
    </row>
    <row r="6416" spans="1:6" ht="22.5" customHeight="1" x14ac:dyDescent="0.2">
      <c r="A6416" s="21">
        <v>61</v>
      </c>
      <c r="B6416" s="22" t="s">
        <v>4203</v>
      </c>
      <c r="C6416" s="23" t="s">
        <v>4204</v>
      </c>
      <c r="D6416" s="31">
        <v>2</v>
      </c>
      <c r="E6416" s="25">
        <v>0.63</v>
      </c>
      <c r="F6416" s="25">
        <v>8.86</v>
      </c>
    </row>
    <row r="6417" spans="1:6" ht="33.75" customHeight="1" x14ac:dyDescent="0.2">
      <c r="A6417" s="21">
        <v>62</v>
      </c>
      <c r="B6417" s="22" t="s">
        <v>4205</v>
      </c>
      <c r="C6417" s="23" t="s">
        <v>4206</v>
      </c>
      <c r="D6417" s="31">
        <v>5</v>
      </c>
      <c r="E6417" s="25">
        <v>14.99</v>
      </c>
      <c r="F6417" s="25">
        <v>625.04999999999995</v>
      </c>
    </row>
    <row r="6418" spans="1:6" ht="33.75" customHeight="1" x14ac:dyDescent="0.2">
      <c r="A6418" s="21">
        <v>63</v>
      </c>
      <c r="B6418" s="22" t="s">
        <v>4207</v>
      </c>
      <c r="C6418" s="23" t="s">
        <v>4208</v>
      </c>
      <c r="D6418" s="31">
        <v>10</v>
      </c>
      <c r="E6418" s="25">
        <v>0.34</v>
      </c>
      <c r="F6418" s="25">
        <v>28.69</v>
      </c>
    </row>
    <row r="6419" spans="1:6" ht="33.75" customHeight="1" x14ac:dyDescent="0.2">
      <c r="A6419" s="21">
        <v>34</v>
      </c>
      <c r="B6419" s="22" t="s">
        <v>1767</v>
      </c>
      <c r="C6419" s="23" t="s">
        <v>1768</v>
      </c>
      <c r="D6419" s="24">
        <v>2.5000000000000001E-2</v>
      </c>
      <c r="E6419" s="25">
        <v>243.91</v>
      </c>
      <c r="F6419" s="25">
        <v>172.01</v>
      </c>
    </row>
    <row r="6420" spans="1:6" x14ac:dyDescent="0.2">
      <c r="A6420" s="26"/>
      <c r="B6420" s="27"/>
      <c r="C6420" s="28" t="s">
        <v>4223</v>
      </c>
      <c r="D6420" s="28"/>
      <c r="E6420" s="28"/>
      <c r="F6420" s="29">
        <v>83.26</v>
      </c>
    </row>
    <row r="6421" spans="1:6" x14ac:dyDescent="0.2">
      <c r="A6421" s="26"/>
      <c r="B6421" s="27"/>
      <c r="C6421" s="28" t="s">
        <v>4224</v>
      </c>
      <c r="D6421" s="28"/>
      <c r="E6421" s="28"/>
      <c r="F6421" s="29">
        <v>38.4</v>
      </c>
    </row>
    <row r="6422" spans="1:6" x14ac:dyDescent="0.2">
      <c r="A6422" s="26"/>
      <c r="B6422" s="27"/>
      <c r="C6422" s="28" t="s">
        <v>917</v>
      </c>
      <c r="D6422" s="28"/>
      <c r="E6422" s="28"/>
      <c r="F6422" s="29">
        <v>293.67</v>
      </c>
    </row>
    <row r="6423" spans="1:6" ht="33.75" customHeight="1" x14ac:dyDescent="0.2">
      <c r="A6423" s="21">
        <v>35</v>
      </c>
      <c r="B6423" s="22" t="s">
        <v>1053</v>
      </c>
      <c r="C6423" s="23" t="s">
        <v>1751</v>
      </c>
      <c r="D6423" s="24">
        <v>2.5000000000000001E-2</v>
      </c>
      <c r="E6423" s="25">
        <v>347.67</v>
      </c>
      <c r="F6423" s="25">
        <v>148.93</v>
      </c>
    </row>
    <row r="6424" spans="1:6" x14ac:dyDescent="0.2">
      <c r="A6424" s="26"/>
      <c r="B6424" s="27"/>
      <c r="C6424" s="28" t="s">
        <v>4225</v>
      </c>
      <c r="D6424" s="28"/>
      <c r="E6424" s="28"/>
      <c r="F6424" s="29">
        <v>57.36</v>
      </c>
    </row>
    <row r="6425" spans="1:6" x14ac:dyDescent="0.2">
      <c r="A6425" s="26"/>
      <c r="B6425" s="27"/>
      <c r="C6425" s="28" t="s">
        <v>4226</v>
      </c>
      <c r="D6425" s="28"/>
      <c r="E6425" s="28"/>
      <c r="F6425" s="29">
        <v>26.45</v>
      </c>
    </row>
    <row r="6426" spans="1:6" x14ac:dyDescent="0.2">
      <c r="A6426" s="26"/>
      <c r="B6426" s="27"/>
      <c r="C6426" s="28" t="s">
        <v>917</v>
      </c>
      <c r="D6426" s="28"/>
      <c r="E6426" s="28"/>
      <c r="F6426" s="29">
        <v>232.74</v>
      </c>
    </row>
    <row r="6427" spans="1:6" ht="11.4" x14ac:dyDescent="0.2">
      <c r="A6427" s="443" t="s">
        <v>4227</v>
      </c>
      <c r="B6427" s="444"/>
      <c r="C6427" s="444"/>
      <c r="D6427" s="444"/>
      <c r="E6427" s="444"/>
      <c r="F6427" s="445"/>
    </row>
    <row r="6428" spans="1:6" ht="67.5" customHeight="1" x14ac:dyDescent="0.2">
      <c r="A6428" s="21">
        <v>36</v>
      </c>
      <c r="B6428" s="22" t="s">
        <v>4228</v>
      </c>
      <c r="C6428" s="23" t="s">
        <v>4135</v>
      </c>
      <c r="D6428" s="31">
        <v>1</v>
      </c>
      <c r="E6428" s="25">
        <v>13992.84</v>
      </c>
      <c r="F6428" s="25">
        <v>83257.399999999994</v>
      </c>
    </row>
    <row r="6429" spans="1:6" ht="67.5" customHeight="1" x14ac:dyDescent="0.2">
      <c r="A6429" s="21">
        <v>37</v>
      </c>
      <c r="B6429" s="22" t="s">
        <v>4229</v>
      </c>
      <c r="C6429" s="23" t="s">
        <v>4230</v>
      </c>
      <c r="D6429" s="31">
        <v>1</v>
      </c>
      <c r="E6429" s="25">
        <v>21816.39</v>
      </c>
      <c r="F6429" s="25">
        <v>129807.52</v>
      </c>
    </row>
    <row r="6430" spans="1:6" ht="33.75" customHeight="1" x14ac:dyDescent="0.2">
      <c r="A6430" s="21">
        <v>38</v>
      </c>
      <c r="B6430" s="22" t="s">
        <v>4231</v>
      </c>
      <c r="C6430" s="23" t="s">
        <v>4143</v>
      </c>
      <c r="D6430" s="31">
        <v>124</v>
      </c>
      <c r="E6430" s="25">
        <v>374.36</v>
      </c>
      <c r="F6430" s="25">
        <v>276205.46000000002</v>
      </c>
    </row>
    <row r="6431" spans="1:6" ht="33.75" customHeight="1" x14ac:dyDescent="0.2">
      <c r="A6431" s="21">
        <v>39</v>
      </c>
      <c r="B6431" s="22" t="s">
        <v>4232</v>
      </c>
      <c r="C6431" s="23" t="s">
        <v>4160</v>
      </c>
      <c r="D6431" s="31">
        <v>2</v>
      </c>
      <c r="E6431" s="25">
        <v>1421.65</v>
      </c>
      <c r="F6431" s="25">
        <v>16917.68</v>
      </c>
    </row>
    <row r="6432" spans="1:6" ht="11.25" customHeight="1" x14ac:dyDescent="0.2">
      <c r="A6432" s="435" t="s">
        <v>1023</v>
      </c>
      <c r="B6432" s="436"/>
      <c r="C6432" s="436"/>
      <c r="D6432" s="436"/>
      <c r="E6432" s="437"/>
      <c r="F6432" s="36">
        <v>1464083.6</v>
      </c>
    </row>
    <row r="6433" spans="1:6" x14ac:dyDescent="0.2">
      <c r="A6433" s="435" t="s">
        <v>1008</v>
      </c>
      <c r="B6433" s="436"/>
      <c r="C6433" s="436"/>
      <c r="D6433" s="436"/>
      <c r="E6433" s="437"/>
      <c r="F6433" s="36">
        <v>50324.9</v>
      </c>
    </row>
    <row r="6434" spans="1:6" x14ac:dyDescent="0.2">
      <c r="A6434" s="435" t="s">
        <v>1009</v>
      </c>
      <c r="B6434" s="436"/>
      <c r="C6434" s="436"/>
      <c r="D6434" s="436"/>
      <c r="E6434" s="437"/>
      <c r="F6434" s="36">
        <v>26218.3</v>
      </c>
    </row>
    <row r="6435" spans="1:6" x14ac:dyDescent="0.2">
      <c r="A6435" s="435" t="s">
        <v>1024</v>
      </c>
      <c r="B6435" s="436"/>
      <c r="C6435" s="436"/>
      <c r="D6435" s="436"/>
      <c r="E6435" s="437"/>
      <c r="F6435" s="36">
        <v>1540626.8</v>
      </c>
    </row>
    <row r="6436" spans="1:6" x14ac:dyDescent="0.2">
      <c r="A6436" s="38"/>
      <c r="B6436" s="38"/>
      <c r="C6436" s="38"/>
      <c r="D6436" s="38"/>
      <c r="E6436" s="38"/>
      <c r="F6436" s="38"/>
    </row>
    <row r="6437" spans="1:6" ht="14.4" x14ac:dyDescent="0.3">
      <c r="A6437" s="3"/>
      <c r="B6437" s="3"/>
      <c r="C6437" s="3"/>
      <c r="D6437" s="3"/>
      <c r="E6437" s="3"/>
      <c r="F6437" s="3"/>
    </row>
    <row r="6438" spans="1:6" x14ac:dyDescent="0.2">
      <c r="A6438" s="41" t="s">
        <v>1025</v>
      </c>
      <c r="B6438" s="428"/>
      <c r="C6438" s="428"/>
      <c r="D6438" s="428"/>
      <c r="E6438" s="428"/>
      <c r="F6438" s="428"/>
    </row>
    <row r="6439" spans="1:6" x14ac:dyDescent="0.2">
      <c r="A6439" s="4"/>
      <c r="B6439" s="427" t="s">
        <v>1027</v>
      </c>
      <c r="C6439" s="427"/>
      <c r="D6439" s="427"/>
      <c r="E6439" s="427"/>
      <c r="F6439" s="427"/>
    </row>
    <row r="6440" spans="1:6" x14ac:dyDescent="0.2">
      <c r="A6440" s="41" t="s">
        <v>1028</v>
      </c>
      <c r="B6440" s="428"/>
      <c r="C6440" s="428"/>
      <c r="D6440" s="428"/>
      <c r="E6440" s="428"/>
      <c r="F6440" s="428"/>
    </row>
    <row r="6441" spans="1:6" x14ac:dyDescent="0.2">
      <c r="A6441" s="10"/>
      <c r="B6441" s="427" t="s">
        <v>1027</v>
      </c>
      <c r="C6441" s="427"/>
      <c r="D6441" s="427"/>
      <c r="E6441" s="427"/>
      <c r="F6441" s="427"/>
    </row>
    <row r="6442" spans="1:6" ht="14.4" x14ac:dyDescent="0.3">
      <c r="A6442" s="3"/>
      <c r="B6442" s="3"/>
      <c r="C6442" s="3"/>
      <c r="D6442" s="3"/>
      <c r="E6442" s="3"/>
      <c r="F6442" s="3"/>
    </row>
    <row r="6443" spans="1:6" ht="14.4" x14ac:dyDescent="0.3">
      <c r="A6443" s="3"/>
      <c r="B6443" s="3"/>
      <c r="C6443" s="3"/>
      <c r="D6443" s="3"/>
      <c r="E6443" s="3"/>
      <c r="F6443" s="3"/>
    </row>
    <row r="6444" spans="1:6" ht="17.399999999999999" x14ac:dyDescent="0.3">
      <c r="A6444" s="438" t="s">
        <v>4233</v>
      </c>
      <c r="B6444" s="438"/>
      <c r="C6444" s="438"/>
      <c r="D6444" s="438"/>
      <c r="E6444" s="438"/>
      <c r="F6444" s="438"/>
    </row>
    <row r="6445" spans="1:6" x14ac:dyDescent="0.2">
      <c r="A6445" s="6"/>
      <c r="B6445" s="6"/>
      <c r="C6445" s="6"/>
      <c r="D6445" s="6"/>
      <c r="E6445" s="6"/>
      <c r="F6445" s="6"/>
    </row>
    <row r="6446" spans="1:6" ht="12.75" customHeight="1" x14ac:dyDescent="0.25">
      <c r="A6446" s="439" t="s">
        <v>4234</v>
      </c>
      <c r="B6446" s="439"/>
      <c r="C6446" s="439"/>
      <c r="D6446" s="439"/>
      <c r="E6446" s="439"/>
      <c r="F6446" s="439"/>
    </row>
    <row r="6447" spans="1:6" x14ac:dyDescent="0.2">
      <c r="A6447" s="440" t="s">
        <v>903</v>
      </c>
      <c r="B6447" s="440"/>
      <c r="C6447" s="440"/>
      <c r="D6447" s="440"/>
      <c r="E6447" s="440"/>
      <c r="F6447" s="440"/>
    </row>
    <row r="6448" spans="1:6" x14ac:dyDescent="0.2">
      <c r="A6448" s="9"/>
      <c r="B6448" s="9"/>
      <c r="C6448" s="9"/>
      <c r="D6448" s="9"/>
      <c r="E6448" s="9"/>
      <c r="F6448" s="9"/>
    </row>
    <row r="6449" spans="1:6" ht="14.4" x14ac:dyDescent="0.3">
      <c r="A6449" s="10" t="s">
        <v>904</v>
      </c>
      <c r="B6449" s="10"/>
      <c r="C6449" s="11"/>
      <c r="D6449" s="12"/>
      <c r="E6449" s="12"/>
      <c r="F6449" s="3"/>
    </row>
    <row r="6450" spans="1:6" ht="14.4" x14ac:dyDescent="0.3">
      <c r="A6450" s="10"/>
      <c r="B6450" s="10"/>
      <c r="C6450" s="3"/>
      <c r="D6450" s="15"/>
      <c r="E6450" s="16"/>
      <c r="F6450" s="3"/>
    </row>
    <row r="6451" spans="1:6" ht="14.4" x14ac:dyDescent="0.3">
      <c r="A6451" s="18"/>
      <c r="B6451" s="3"/>
      <c r="C6451" s="3"/>
      <c r="D6451" s="3"/>
      <c r="E6451" s="3"/>
      <c r="F6451" s="3"/>
    </row>
    <row r="6452" spans="1:6" ht="11.25" customHeight="1" x14ac:dyDescent="0.2">
      <c r="A6452" s="441" t="s">
        <v>906</v>
      </c>
      <c r="B6452" s="441" t="s">
        <v>907</v>
      </c>
      <c r="C6452" s="441" t="s">
        <v>908</v>
      </c>
      <c r="D6452" s="441" t="s">
        <v>909</v>
      </c>
      <c r="E6452" s="441" t="s">
        <v>910</v>
      </c>
      <c r="F6452" s="441" t="s">
        <v>911</v>
      </c>
    </row>
    <row r="6453" spans="1:6" ht="11.25" customHeight="1" x14ac:dyDescent="0.2">
      <c r="A6453" s="442"/>
      <c r="B6453" s="442"/>
      <c r="C6453" s="442"/>
      <c r="D6453" s="442"/>
      <c r="E6453" s="442"/>
      <c r="F6453" s="442"/>
    </row>
    <row r="6454" spans="1:6" ht="11.4" x14ac:dyDescent="0.2">
      <c r="A6454" s="19">
        <v>1</v>
      </c>
      <c r="B6454" s="19">
        <v>2</v>
      </c>
      <c r="C6454" s="429">
        <v>3</v>
      </c>
      <c r="D6454" s="430"/>
      <c r="E6454" s="431"/>
      <c r="F6454" s="19">
        <v>4</v>
      </c>
    </row>
    <row r="6455" spans="1:6" ht="13.2" x14ac:dyDescent="0.2">
      <c r="A6455" s="432" t="s">
        <v>4235</v>
      </c>
      <c r="B6455" s="433"/>
      <c r="C6455" s="433"/>
      <c r="D6455" s="433"/>
      <c r="E6455" s="433"/>
      <c r="F6455" s="434"/>
    </row>
    <row r="6456" spans="1:6" ht="11.4" x14ac:dyDescent="0.2">
      <c r="A6456" s="443" t="s">
        <v>17</v>
      </c>
      <c r="B6456" s="444"/>
      <c r="C6456" s="444"/>
      <c r="D6456" s="444"/>
      <c r="E6456" s="444"/>
      <c r="F6456" s="445"/>
    </row>
    <row r="6457" spans="1:6" ht="45" customHeight="1" x14ac:dyDescent="0.2">
      <c r="A6457" s="21">
        <v>1</v>
      </c>
      <c r="B6457" s="22" t="s">
        <v>4236</v>
      </c>
      <c r="C6457" s="23" t="s">
        <v>4237</v>
      </c>
      <c r="D6457" s="31">
        <v>1</v>
      </c>
      <c r="E6457" s="25">
        <v>3807.94</v>
      </c>
      <c r="F6457" s="25">
        <v>64613.14</v>
      </c>
    </row>
    <row r="6458" spans="1:6" x14ac:dyDescent="0.2">
      <c r="A6458" s="26"/>
      <c r="B6458" s="27"/>
      <c r="C6458" s="28" t="s">
        <v>4238</v>
      </c>
      <c r="D6458" s="28"/>
      <c r="E6458" s="28"/>
      <c r="F6458" s="29">
        <v>46815.64</v>
      </c>
    </row>
    <row r="6459" spans="1:6" x14ac:dyDescent="0.2">
      <c r="A6459" s="26"/>
      <c r="B6459" s="27"/>
      <c r="C6459" s="28" t="s">
        <v>4239</v>
      </c>
      <c r="D6459" s="28"/>
      <c r="E6459" s="28"/>
      <c r="F6459" s="29">
        <v>24934.42</v>
      </c>
    </row>
    <row r="6460" spans="1:6" x14ac:dyDescent="0.2">
      <c r="A6460" s="26"/>
      <c r="B6460" s="27"/>
      <c r="C6460" s="28" t="s">
        <v>917</v>
      </c>
      <c r="D6460" s="28"/>
      <c r="E6460" s="28"/>
      <c r="F6460" s="29">
        <v>136363.20000000001</v>
      </c>
    </row>
    <row r="6461" spans="1:6" ht="78.75" customHeight="1" x14ac:dyDescent="0.2">
      <c r="A6461" s="21">
        <v>2</v>
      </c>
      <c r="B6461" s="22" t="s">
        <v>4240</v>
      </c>
      <c r="C6461" s="23" t="s">
        <v>4241</v>
      </c>
      <c r="D6461" s="31">
        <v>1</v>
      </c>
      <c r="E6461" s="25">
        <v>1003672.97</v>
      </c>
      <c r="F6461" s="25">
        <v>5971854.1699999999</v>
      </c>
    </row>
    <row r="6462" spans="1:6" ht="33.75" customHeight="1" x14ac:dyDescent="0.2">
      <c r="A6462" s="21">
        <v>3</v>
      </c>
      <c r="B6462" s="22" t="s">
        <v>4242</v>
      </c>
      <c r="C6462" s="23" t="s">
        <v>4243</v>
      </c>
      <c r="D6462" s="31">
        <v>1</v>
      </c>
      <c r="E6462" s="25">
        <v>853.86</v>
      </c>
      <c r="F6462" s="25">
        <v>18914.36</v>
      </c>
    </row>
    <row r="6463" spans="1:6" x14ac:dyDescent="0.2">
      <c r="A6463" s="26"/>
      <c r="B6463" s="27"/>
      <c r="C6463" s="28" t="s">
        <v>4244</v>
      </c>
      <c r="D6463" s="28"/>
      <c r="E6463" s="28"/>
      <c r="F6463" s="29">
        <v>13894.01</v>
      </c>
    </row>
    <row r="6464" spans="1:6" x14ac:dyDescent="0.2">
      <c r="A6464" s="26"/>
      <c r="B6464" s="27"/>
      <c r="C6464" s="28" t="s">
        <v>4245</v>
      </c>
      <c r="D6464" s="28"/>
      <c r="E6464" s="28"/>
      <c r="F6464" s="29">
        <v>7176.03</v>
      </c>
    </row>
    <row r="6465" spans="1:6" x14ac:dyDescent="0.2">
      <c r="A6465" s="26"/>
      <c r="B6465" s="27"/>
      <c r="C6465" s="28" t="s">
        <v>917</v>
      </c>
      <c r="D6465" s="28"/>
      <c r="E6465" s="28"/>
      <c r="F6465" s="29">
        <v>39984.400000000001</v>
      </c>
    </row>
    <row r="6466" spans="1:6" ht="56.25" customHeight="1" x14ac:dyDescent="0.2">
      <c r="A6466" s="21">
        <v>4</v>
      </c>
      <c r="B6466" s="22" t="s">
        <v>4246</v>
      </c>
      <c r="C6466" s="23" t="s">
        <v>4247</v>
      </c>
      <c r="D6466" s="31">
        <v>1</v>
      </c>
      <c r="E6466" s="25">
        <v>14915.19</v>
      </c>
      <c r="F6466" s="25">
        <v>88745.38</v>
      </c>
    </row>
    <row r="6467" spans="1:6" ht="33.75" customHeight="1" x14ac:dyDescent="0.2">
      <c r="A6467" s="21">
        <v>5</v>
      </c>
      <c r="B6467" s="22" t="s">
        <v>3670</v>
      </c>
      <c r="C6467" s="23" t="s">
        <v>4248</v>
      </c>
      <c r="D6467" s="31">
        <v>1</v>
      </c>
      <c r="E6467" s="25">
        <v>305.07</v>
      </c>
      <c r="F6467" s="25">
        <v>7067.58</v>
      </c>
    </row>
    <row r="6468" spans="1:6" x14ac:dyDescent="0.2">
      <c r="A6468" s="26"/>
      <c r="B6468" s="27"/>
      <c r="C6468" s="28" t="s">
        <v>4249</v>
      </c>
      <c r="D6468" s="28"/>
      <c r="E6468" s="28"/>
      <c r="F6468" s="29">
        <v>4874.7700000000004</v>
      </c>
    </row>
    <row r="6469" spans="1:6" x14ac:dyDescent="0.2">
      <c r="A6469" s="26"/>
      <c r="B6469" s="27"/>
      <c r="C6469" s="28" t="s">
        <v>4250</v>
      </c>
      <c r="D6469" s="28"/>
      <c r="E6469" s="28"/>
      <c r="F6469" s="29">
        <v>2596.34</v>
      </c>
    </row>
    <row r="6470" spans="1:6" x14ac:dyDescent="0.2">
      <c r="A6470" s="26"/>
      <c r="B6470" s="27"/>
      <c r="C6470" s="28" t="s">
        <v>917</v>
      </c>
      <c r="D6470" s="28"/>
      <c r="E6470" s="28"/>
      <c r="F6470" s="29">
        <v>14538.69</v>
      </c>
    </row>
    <row r="6471" spans="1:6" ht="45" customHeight="1" x14ac:dyDescent="0.2">
      <c r="A6471" s="21">
        <v>6</v>
      </c>
      <c r="B6471" s="22" t="s">
        <v>4251</v>
      </c>
      <c r="C6471" s="23" t="s">
        <v>4252</v>
      </c>
      <c r="D6471" s="31">
        <v>1</v>
      </c>
      <c r="E6471" s="25">
        <v>14598.88</v>
      </c>
      <c r="F6471" s="25">
        <v>86863.34</v>
      </c>
    </row>
    <row r="6472" spans="1:6" ht="33.75" customHeight="1" x14ac:dyDescent="0.2">
      <c r="A6472" s="21">
        <v>7</v>
      </c>
      <c r="B6472" s="22" t="s">
        <v>3670</v>
      </c>
      <c r="C6472" s="23" t="s">
        <v>4253</v>
      </c>
      <c r="D6472" s="31">
        <v>1</v>
      </c>
      <c r="E6472" s="25">
        <v>305.07</v>
      </c>
      <c r="F6472" s="25">
        <v>7067.58</v>
      </c>
    </row>
    <row r="6473" spans="1:6" x14ac:dyDescent="0.2">
      <c r="A6473" s="26"/>
      <c r="B6473" s="27"/>
      <c r="C6473" s="28" t="s">
        <v>4249</v>
      </c>
      <c r="D6473" s="28"/>
      <c r="E6473" s="28"/>
      <c r="F6473" s="29">
        <v>4874.7700000000004</v>
      </c>
    </row>
    <row r="6474" spans="1:6" x14ac:dyDescent="0.2">
      <c r="A6474" s="26"/>
      <c r="B6474" s="27"/>
      <c r="C6474" s="28" t="s">
        <v>4250</v>
      </c>
      <c r="D6474" s="28"/>
      <c r="E6474" s="28"/>
      <c r="F6474" s="29">
        <v>2596.34</v>
      </c>
    </row>
    <row r="6475" spans="1:6" x14ac:dyDescent="0.2">
      <c r="A6475" s="26"/>
      <c r="B6475" s="27"/>
      <c r="C6475" s="28" t="s">
        <v>917</v>
      </c>
      <c r="D6475" s="28"/>
      <c r="E6475" s="28"/>
      <c r="F6475" s="29">
        <v>14538.69</v>
      </c>
    </row>
    <row r="6476" spans="1:6" ht="56.25" customHeight="1" x14ac:dyDescent="0.2">
      <c r="A6476" s="21">
        <v>8</v>
      </c>
      <c r="B6476" s="22" t="s">
        <v>4254</v>
      </c>
      <c r="C6476" s="23" t="s">
        <v>4255</v>
      </c>
      <c r="D6476" s="31">
        <v>1</v>
      </c>
      <c r="E6476" s="25">
        <v>23723.18</v>
      </c>
      <c r="F6476" s="25">
        <v>141152.92000000001</v>
      </c>
    </row>
    <row r="6477" spans="1:6" ht="11.4" x14ac:dyDescent="0.2">
      <c r="A6477" s="443" t="s">
        <v>3579</v>
      </c>
      <c r="B6477" s="444"/>
      <c r="C6477" s="444"/>
      <c r="D6477" s="444"/>
      <c r="E6477" s="444"/>
      <c r="F6477" s="445"/>
    </row>
    <row r="6478" spans="1:6" ht="45" customHeight="1" x14ac:dyDescent="0.2">
      <c r="A6478" s="21">
        <v>9</v>
      </c>
      <c r="B6478" s="22" t="s">
        <v>4256</v>
      </c>
      <c r="C6478" s="23" t="s">
        <v>4257</v>
      </c>
      <c r="D6478" s="30">
        <v>7.0000000000000007E-2</v>
      </c>
      <c r="E6478" s="25">
        <v>1226.83</v>
      </c>
      <c r="F6478" s="25">
        <v>3319.37</v>
      </c>
    </row>
    <row r="6479" spans="1:6" x14ac:dyDescent="0.2">
      <c r="A6479" s="26"/>
      <c r="B6479" s="27"/>
      <c r="C6479" s="28" t="s">
        <v>4258</v>
      </c>
      <c r="D6479" s="28"/>
      <c r="E6479" s="28"/>
      <c r="F6479" s="29">
        <v>3884.75</v>
      </c>
    </row>
    <row r="6480" spans="1:6" x14ac:dyDescent="0.2">
      <c r="A6480" s="26"/>
      <c r="B6480" s="27"/>
      <c r="C6480" s="28" t="s">
        <v>4259</v>
      </c>
      <c r="D6480" s="28"/>
      <c r="E6480" s="28"/>
      <c r="F6480" s="29">
        <v>1964.85</v>
      </c>
    </row>
    <row r="6481" spans="1:6" x14ac:dyDescent="0.2">
      <c r="A6481" s="26"/>
      <c r="B6481" s="27"/>
      <c r="C6481" s="28" t="s">
        <v>917</v>
      </c>
      <c r="D6481" s="28"/>
      <c r="E6481" s="28"/>
      <c r="F6481" s="29">
        <v>9168.9699999999993</v>
      </c>
    </row>
    <row r="6482" spans="1:6" ht="33.75" customHeight="1" x14ac:dyDescent="0.2">
      <c r="A6482" s="21">
        <v>10</v>
      </c>
      <c r="B6482" s="22" t="s">
        <v>4260</v>
      </c>
      <c r="C6482" s="23" t="s">
        <v>4261</v>
      </c>
      <c r="D6482" s="31">
        <v>7</v>
      </c>
      <c r="E6482" s="25">
        <v>97.72</v>
      </c>
      <c r="F6482" s="25">
        <v>5704.97</v>
      </c>
    </row>
    <row r="6483" spans="1:6" ht="45" customHeight="1" x14ac:dyDescent="0.2">
      <c r="A6483" s="21">
        <v>11</v>
      </c>
      <c r="B6483" s="22" t="s">
        <v>4080</v>
      </c>
      <c r="C6483" s="23" t="s">
        <v>4081</v>
      </c>
      <c r="D6483" s="31">
        <v>4</v>
      </c>
      <c r="E6483" s="25">
        <v>33.76</v>
      </c>
      <c r="F6483" s="25">
        <v>1155.94</v>
      </c>
    </row>
    <row r="6484" spans="1:6" ht="45" customHeight="1" x14ac:dyDescent="0.2">
      <c r="A6484" s="21">
        <v>12</v>
      </c>
      <c r="B6484" s="22" t="s">
        <v>4256</v>
      </c>
      <c r="C6484" s="23" t="s">
        <v>4257</v>
      </c>
      <c r="D6484" s="24">
        <v>4.4999999999999998E-2</v>
      </c>
      <c r="E6484" s="25">
        <v>1226.83</v>
      </c>
      <c r="F6484" s="25">
        <v>2133.89</v>
      </c>
    </row>
    <row r="6485" spans="1:6" x14ac:dyDescent="0.2">
      <c r="A6485" s="26"/>
      <c r="B6485" s="27"/>
      <c r="C6485" s="28" t="s">
        <v>4262</v>
      </c>
      <c r="D6485" s="28"/>
      <c r="E6485" s="28"/>
      <c r="F6485" s="29">
        <v>2497.34</v>
      </c>
    </row>
    <row r="6486" spans="1:6" x14ac:dyDescent="0.2">
      <c r="A6486" s="26"/>
      <c r="B6486" s="27"/>
      <c r="C6486" s="28" t="s">
        <v>4263</v>
      </c>
      <c r="D6486" s="28"/>
      <c r="E6486" s="28"/>
      <c r="F6486" s="29">
        <v>1263.1199999999999</v>
      </c>
    </row>
    <row r="6487" spans="1:6" x14ac:dyDescent="0.2">
      <c r="A6487" s="26"/>
      <c r="B6487" s="27"/>
      <c r="C6487" s="28" t="s">
        <v>917</v>
      </c>
      <c r="D6487" s="28"/>
      <c r="E6487" s="28"/>
      <c r="F6487" s="29">
        <v>5894.35</v>
      </c>
    </row>
    <row r="6488" spans="1:6" ht="33.75" customHeight="1" x14ac:dyDescent="0.2">
      <c r="A6488" s="21">
        <v>13</v>
      </c>
      <c r="B6488" s="22" t="s">
        <v>4264</v>
      </c>
      <c r="C6488" s="23" t="s">
        <v>4265</v>
      </c>
      <c r="D6488" s="32">
        <v>4.5</v>
      </c>
      <c r="E6488" s="25">
        <v>148.38999999999999</v>
      </c>
      <c r="F6488" s="25">
        <v>5569.09</v>
      </c>
    </row>
    <row r="6489" spans="1:6" ht="45" customHeight="1" x14ac:dyDescent="0.2">
      <c r="A6489" s="21">
        <v>14</v>
      </c>
      <c r="B6489" s="22" t="s">
        <v>4266</v>
      </c>
      <c r="C6489" s="23" t="s">
        <v>4267</v>
      </c>
      <c r="D6489" s="31">
        <v>3</v>
      </c>
      <c r="E6489" s="25">
        <v>45.95</v>
      </c>
      <c r="F6489" s="25">
        <v>1542.54</v>
      </c>
    </row>
    <row r="6490" spans="1:6" ht="22.5" customHeight="1" x14ac:dyDescent="0.2">
      <c r="A6490" s="21">
        <v>15</v>
      </c>
      <c r="B6490" s="22" t="s">
        <v>4268</v>
      </c>
      <c r="C6490" s="23" t="s">
        <v>4269</v>
      </c>
      <c r="D6490" s="31">
        <v>2</v>
      </c>
      <c r="E6490" s="25">
        <v>119.94</v>
      </c>
      <c r="F6490" s="25">
        <v>2000.67</v>
      </c>
    </row>
    <row r="6491" spans="1:6" ht="45" customHeight="1" x14ac:dyDescent="0.2">
      <c r="A6491" s="21">
        <v>16</v>
      </c>
      <c r="B6491" s="22" t="s">
        <v>4270</v>
      </c>
      <c r="C6491" s="23" t="s">
        <v>4271</v>
      </c>
      <c r="D6491" s="31">
        <v>3</v>
      </c>
      <c r="E6491" s="25">
        <v>49.35</v>
      </c>
      <c r="F6491" s="25">
        <v>503.37</v>
      </c>
    </row>
    <row r="6492" spans="1:6" ht="22.5" customHeight="1" x14ac:dyDescent="0.2">
      <c r="A6492" s="21">
        <v>17</v>
      </c>
      <c r="B6492" s="22" t="s">
        <v>4272</v>
      </c>
      <c r="C6492" s="23" t="s">
        <v>4273</v>
      </c>
      <c r="D6492" s="31">
        <v>3</v>
      </c>
      <c r="E6492" s="25">
        <v>53.15</v>
      </c>
      <c r="F6492" s="25">
        <v>782.9</v>
      </c>
    </row>
    <row r="6493" spans="1:6" ht="22.5" customHeight="1" x14ac:dyDescent="0.2">
      <c r="A6493" s="21">
        <v>18</v>
      </c>
      <c r="B6493" s="22" t="s">
        <v>4274</v>
      </c>
      <c r="C6493" s="23" t="s">
        <v>4275</v>
      </c>
      <c r="D6493" s="31">
        <v>2</v>
      </c>
      <c r="E6493" s="25">
        <v>192.68</v>
      </c>
      <c r="F6493" s="25">
        <v>3213.91</v>
      </c>
    </row>
    <row r="6494" spans="1:6" ht="45" customHeight="1" x14ac:dyDescent="0.2">
      <c r="A6494" s="21">
        <v>19</v>
      </c>
      <c r="B6494" s="22" t="s">
        <v>4276</v>
      </c>
      <c r="C6494" s="23" t="s">
        <v>4277</v>
      </c>
      <c r="D6494" s="32">
        <v>0.3</v>
      </c>
      <c r="E6494" s="25">
        <v>1989.18</v>
      </c>
      <c r="F6494" s="25">
        <v>21774.18</v>
      </c>
    </row>
    <row r="6495" spans="1:6" x14ac:dyDescent="0.2">
      <c r="A6495" s="26"/>
      <c r="B6495" s="27"/>
      <c r="C6495" s="28" t="s">
        <v>4278</v>
      </c>
      <c r="D6495" s="28"/>
      <c r="E6495" s="28"/>
      <c r="F6495" s="29">
        <v>24952.9</v>
      </c>
    </row>
    <row r="6496" spans="1:6" x14ac:dyDescent="0.2">
      <c r="A6496" s="26"/>
      <c r="B6496" s="27"/>
      <c r="C6496" s="28" t="s">
        <v>4279</v>
      </c>
      <c r="D6496" s="28"/>
      <c r="E6496" s="28"/>
      <c r="F6496" s="29">
        <v>12620.8</v>
      </c>
    </row>
    <row r="6497" spans="1:6" x14ac:dyDescent="0.2">
      <c r="A6497" s="26"/>
      <c r="B6497" s="27"/>
      <c r="C6497" s="28" t="s">
        <v>917</v>
      </c>
      <c r="D6497" s="28"/>
      <c r="E6497" s="28"/>
      <c r="F6497" s="29">
        <v>59347.88</v>
      </c>
    </row>
    <row r="6498" spans="1:6" ht="33.75" customHeight="1" x14ac:dyDescent="0.2">
      <c r="A6498" s="21">
        <v>20</v>
      </c>
      <c r="B6498" s="22" t="s">
        <v>4280</v>
      </c>
      <c r="C6498" s="23" t="s">
        <v>4281</v>
      </c>
      <c r="D6498" s="31">
        <v>30</v>
      </c>
      <c r="E6498" s="25">
        <v>291.52999999999997</v>
      </c>
      <c r="F6498" s="25">
        <v>72940.12</v>
      </c>
    </row>
    <row r="6499" spans="1:6" ht="45" customHeight="1" x14ac:dyDescent="0.2">
      <c r="A6499" s="21">
        <v>21</v>
      </c>
      <c r="B6499" s="22" t="s">
        <v>4282</v>
      </c>
      <c r="C6499" s="23" t="s">
        <v>4283</v>
      </c>
      <c r="D6499" s="31">
        <v>9</v>
      </c>
      <c r="E6499" s="25">
        <v>135.33000000000001</v>
      </c>
      <c r="F6499" s="25">
        <v>11607.25</v>
      </c>
    </row>
    <row r="6500" spans="1:6" ht="33.75" customHeight="1" x14ac:dyDescent="0.2">
      <c r="A6500" s="21">
        <v>22</v>
      </c>
      <c r="B6500" s="22" t="s">
        <v>4284</v>
      </c>
      <c r="C6500" s="23" t="s">
        <v>4285</v>
      </c>
      <c r="D6500" s="31">
        <v>1</v>
      </c>
      <c r="E6500" s="25">
        <v>120.47</v>
      </c>
      <c r="F6500" s="25">
        <v>601.15</v>
      </c>
    </row>
    <row r="6501" spans="1:6" ht="22.5" customHeight="1" x14ac:dyDescent="0.2">
      <c r="A6501" s="21">
        <v>23</v>
      </c>
      <c r="B6501" s="22" t="s">
        <v>4286</v>
      </c>
      <c r="C6501" s="23" t="s">
        <v>4287</v>
      </c>
      <c r="D6501" s="31">
        <v>2</v>
      </c>
      <c r="E6501" s="25">
        <v>189.78</v>
      </c>
      <c r="F6501" s="25">
        <v>3165.57</v>
      </c>
    </row>
    <row r="6502" spans="1:6" ht="22.5" customHeight="1" x14ac:dyDescent="0.2">
      <c r="A6502" s="21">
        <v>24</v>
      </c>
      <c r="B6502" s="22" t="s">
        <v>4288</v>
      </c>
      <c r="C6502" s="23" t="s">
        <v>4289</v>
      </c>
      <c r="D6502" s="31">
        <v>2</v>
      </c>
      <c r="E6502" s="25">
        <v>217.01</v>
      </c>
      <c r="F6502" s="25">
        <v>3619.71</v>
      </c>
    </row>
    <row r="6503" spans="1:6" ht="22.5" customHeight="1" x14ac:dyDescent="0.2">
      <c r="A6503" s="21">
        <v>25</v>
      </c>
      <c r="B6503" s="22" t="s">
        <v>4290</v>
      </c>
      <c r="C6503" s="23" t="s">
        <v>4291</v>
      </c>
      <c r="D6503" s="31">
        <v>1</v>
      </c>
      <c r="E6503" s="25">
        <v>198.53</v>
      </c>
      <c r="F6503" s="25">
        <v>1089.93</v>
      </c>
    </row>
    <row r="6504" spans="1:6" ht="22.5" customHeight="1" x14ac:dyDescent="0.2">
      <c r="A6504" s="21">
        <v>26</v>
      </c>
      <c r="B6504" s="22" t="s">
        <v>4292</v>
      </c>
      <c r="C6504" s="23" t="s">
        <v>4293</v>
      </c>
      <c r="D6504" s="31">
        <v>1</v>
      </c>
      <c r="E6504" s="25">
        <v>742.09</v>
      </c>
      <c r="F6504" s="25">
        <v>6189.01</v>
      </c>
    </row>
    <row r="6505" spans="1:6" ht="22.5" customHeight="1" x14ac:dyDescent="0.2">
      <c r="A6505" s="21">
        <v>27</v>
      </c>
      <c r="B6505" s="22" t="s">
        <v>4294</v>
      </c>
      <c r="C6505" s="23" t="s">
        <v>4295</v>
      </c>
      <c r="D6505" s="31">
        <v>2</v>
      </c>
      <c r="E6505" s="25">
        <v>390.57</v>
      </c>
      <c r="F6505" s="25">
        <v>6514.75</v>
      </c>
    </row>
    <row r="6506" spans="1:6" ht="33.75" customHeight="1" x14ac:dyDescent="0.2">
      <c r="A6506" s="21">
        <v>28</v>
      </c>
      <c r="B6506" s="22" t="s">
        <v>4296</v>
      </c>
      <c r="C6506" s="23" t="s">
        <v>4297</v>
      </c>
      <c r="D6506" s="30">
        <v>0.14000000000000001</v>
      </c>
      <c r="E6506" s="25">
        <v>24415.31</v>
      </c>
      <c r="F6506" s="25">
        <v>47884.02</v>
      </c>
    </row>
    <row r="6507" spans="1:6" x14ac:dyDescent="0.2">
      <c r="A6507" s="26"/>
      <c r="B6507" s="27"/>
      <c r="C6507" s="28" t="s">
        <v>4298</v>
      </c>
      <c r="D6507" s="28"/>
      <c r="E6507" s="28"/>
      <c r="F6507" s="29">
        <v>17009.59</v>
      </c>
    </row>
    <row r="6508" spans="1:6" x14ac:dyDescent="0.2">
      <c r="A6508" s="26"/>
      <c r="B6508" s="27"/>
      <c r="C6508" s="28" t="s">
        <v>4299</v>
      </c>
      <c r="D6508" s="28"/>
      <c r="E6508" s="28"/>
      <c r="F6508" s="29">
        <v>8603.2000000000007</v>
      </c>
    </row>
    <row r="6509" spans="1:6" x14ac:dyDescent="0.2">
      <c r="A6509" s="26"/>
      <c r="B6509" s="27"/>
      <c r="C6509" s="28" t="s">
        <v>917</v>
      </c>
      <c r="D6509" s="28"/>
      <c r="E6509" s="28"/>
      <c r="F6509" s="29">
        <v>73496.81</v>
      </c>
    </row>
    <row r="6510" spans="1:6" ht="45" customHeight="1" x14ac:dyDescent="0.2">
      <c r="A6510" s="21">
        <v>29</v>
      </c>
      <c r="B6510" s="22" t="s">
        <v>4300</v>
      </c>
      <c r="C6510" s="23" t="s">
        <v>4301</v>
      </c>
      <c r="D6510" s="30">
        <v>-13.02</v>
      </c>
      <c r="E6510" s="25">
        <v>198</v>
      </c>
      <c r="F6510" s="25">
        <v>-25908.5</v>
      </c>
    </row>
    <row r="6511" spans="1:6" ht="45" customHeight="1" x14ac:dyDescent="0.2">
      <c r="A6511" s="21">
        <v>30</v>
      </c>
      <c r="B6511" s="22" t="s">
        <v>4302</v>
      </c>
      <c r="C6511" s="23" t="s">
        <v>4303</v>
      </c>
      <c r="D6511" s="30">
        <v>-1.82</v>
      </c>
      <c r="E6511" s="25">
        <v>231.04</v>
      </c>
      <c r="F6511" s="25">
        <v>-6992.8</v>
      </c>
    </row>
    <row r="6512" spans="1:6" ht="33.75" customHeight="1" x14ac:dyDescent="0.2">
      <c r="A6512" s="21">
        <v>31</v>
      </c>
      <c r="B6512" s="22" t="s">
        <v>4304</v>
      </c>
      <c r="C6512" s="23" t="s">
        <v>4305</v>
      </c>
      <c r="D6512" s="31">
        <v>14</v>
      </c>
      <c r="E6512" s="25">
        <v>530.12</v>
      </c>
      <c r="F6512" s="25">
        <v>61897.21</v>
      </c>
    </row>
    <row r="6513" spans="1:6" ht="45" customHeight="1" x14ac:dyDescent="0.2">
      <c r="A6513" s="21">
        <v>32</v>
      </c>
      <c r="B6513" s="22" t="s">
        <v>4306</v>
      </c>
      <c r="C6513" s="23" t="s">
        <v>4307</v>
      </c>
      <c r="D6513" s="31">
        <v>2</v>
      </c>
      <c r="E6513" s="25">
        <v>218</v>
      </c>
      <c r="F6513" s="25">
        <v>6688.24</v>
      </c>
    </row>
    <row r="6514" spans="1:6" ht="45" customHeight="1" x14ac:dyDescent="0.2">
      <c r="A6514" s="21">
        <v>33</v>
      </c>
      <c r="B6514" s="22" t="s">
        <v>4308</v>
      </c>
      <c r="C6514" s="23" t="s">
        <v>4309</v>
      </c>
      <c r="D6514" s="31">
        <v>2</v>
      </c>
      <c r="E6514" s="25">
        <v>340.32</v>
      </c>
      <c r="F6514" s="25">
        <v>11843.14</v>
      </c>
    </row>
    <row r="6515" spans="1:6" ht="56.25" customHeight="1" x14ac:dyDescent="0.2">
      <c r="A6515" s="21">
        <v>34</v>
      </c>
      <c r="B6515" s="22" t="s">
        <v>4310</v>
      </c>
      <c r="C6515" s="23" t="s">
        <v>4311</v>
      </c>
      <c r="D6515" s="31">
        <v>3</v>
      </c>
      <c r="E6515" s="25">
        <v>979.13</v>
      </c>
      <c r="F6515" s="25">
        <v>20209.240000000002</v>
      </c>
    </row>
    <row r="6516" spans="1:6" ht="33.75" customHeight="1" x14ac:dyDescent="0.2">
      <c r="A6516" s="21">
        <v>35</v>
      </c>
      <c r="B6516" s="22" t="s">
        <v>4312</v>
      </c>
      <c r="C6516" s="23" t="s">
        <v>4313</v>
      </c>
      <c r="D6516" s="31">
        <v>2</v>
      </c>
      <c r="E6516" s="25">
        <v>157.49</v>
      </c>
      <c r="F6516" s="25">
        <v>2425.35</v>
      </c>
    </row>
    <row r="6517" spans="1:6" ht="33.75" customHeight="1" x14ac:dyDescent="0.2">
      <c r="A6517" s="21">
        <v>36</v>
      </c>
      <c r="B6517" s="22" t="s">
        <v>4314</v>
      </c>
      <c r="C6517" s="23" t="s">
        <v>4315</v>
      </c>
      <c r="D6517" s="31">
        <v>3</v>
      </c>
      <c r="E6517" s="25">
        <v>183.95</v>
      </c>
      <c r="F6517" s="25">
        <v>2814.44</v>
      </c>
    </row>
    <row r="6518" spans="1:6" ht="22.5" customHeight="1" x14ac:dyDescent="0.2">
      <c r="A6518" s="21">
        <v>37</v>
      </c>
      <c r="B6518" s="22" t="s">
        <v>4316</v>
      </c>
      <c r="C6518" s="23" t="s">
        <v>4317</v>
      </c>
      <c r="D6518" s="31">
        <v>1</v>
      </c>
      <c r="E6518" s="25">
        <v>505.42</v>
      </c>
      <c r="F6518" s="25">
        <v>3174.04</v>
      </c>
    </row>
    <row r="6519" spans="1:6" ht="22.5" customHeight="1" x14ac:dyDescent="0.2">
      <c r="A6519" s="21">
        <v>38</v>
      </c>
      <c r="B6519" s="22" t="s">
        <v>4318</v>
      </c>
      <c r="C6519" s="23" t="s">
        <v>4319</v>
      </c>
      <c r="D6519" s="31">
        <v>3</v>
      </c>
      <c r="E6519" s="25">
        <v>917.85</v>
      </c>
      <c r="F6519" s="25">
        <v>22964.61</v>
      </c>
    </row>
    <row r="6520" spans="1:6" ht="12" customHeight="1" x14ac:dyDescent="0.2">
      <c r="A6520" s="443" t="s">
        <v>3556</v>
      </c>
      <c r="B6520" s="444"/>
      <c r="C6520" s="444"/>
      <c r="D6520" s="444"/>
      <c r="E6520" s="444"/>
      <c r="F6520" s="445"/>
    </row>
    <row r="6521" spans="1:6" ht="45" customHeight="1" x14ac:dyDescent="0.2">
      <c r="A6521" s="21">
        <v>39</v>
      </c>
      <c r="B6521" s="22" t="s">
        <v>4320</v>
      </c>
      <c r="C6521" s="23" t="s">
        <v>4321</v>
      </c>
      <c r="D6521" s="31">
        <v>2</v>
      </c>
      <c r="E6521" s="25">
        <v>228.84</v>
      </c>
      <c r="F6521" s="25">
        <v>10777.39</v>
      </c>
    </row>
    <row r="6522" spans="1:6" x14ac:dyDescent="0.2">
      <c r="A6522" s="26"/>
      <c r="B6522" s="27"/>
      <c r="C6522" s="28" t="s">
        <v>4322</v>
      </c>
      <c r="D6522" s="28"/>
      <c r="E6522" s="28"/>
      <c r="F6522" s="29">
        <v>10952.79</v>
      </c>
    </row>
    <row r="6523" spans="1:6" x14ac:dyDescent="0.2">
      <c r="A6523" s="26"/>
      <c r="B6523" s="27"/>
      <c r="C6523" s="28" t="s">
        <v>4323</v>
      </c>
      <c r="D6523" s="28"/>
      <c r="E6523" s="28"/>
      <c r="F6523" s="29">
        <v>5539.76</v>
      </c>
    </row>
    <row r="6524" spans="1:6" x14ac:dyDescent="0.2">
      <c r="A6524" s="26"/>
      <c r="B6524" s="27"/>
      <c r="C6524" s="28" t="s">
        <v>917</v>
      </c>
      <c r="D6524" s="28"/>
      <c r="E6524" s="28"/>
      <c r="F6524" s="29">
        <v>27269.94</v>
      </c>
    </row>
    <row r="6525" spans="1:6" ht="22.5" customHeight="1" x14ac:dyDescent="0.2">
      <c r="A6525" s="21">
        <v>40</v>
      </c>
      <c r="B6525" s="22" t="s">
        <v>4324</v>
      </c>
      <c r="C6525" s="23" t="s">
        <v>4325</v>
      </c>
      <c r="D6525" s="31">
        <v>2</v>
      </c>
      <c r="E6525" s="25">
        <v>3577.16</v>
      </c>
      <c r="F6525" s="25">
        <v>59667.040000000001</v>
      </c>
    </row>
    <row r="6526" spans="1:6" ht="33.75" customHeight="1" x14ac:dyDescent="0.2">
      <c r="A6526" s="21">
        <v>41</v>
      </c>
      <c r="B6526" s="22" t="s">
        <v>4326</v>
      </c>
      <c r="C6526" s="23" t="s">
        <v>4327</v>
      </c>
      <c r="D6526" s="31">
        <v>2</v>
      </c>
      <c r="E6526" s="25">
        <v>386.01</v>
      </c>
      <c r="F6526" s="25">
        <v>5936.83</v>
      </c>
    </row>
    <row r="6527" spans="1:6" ht="45" customHeight="1" x14ac:dyDescent="0.2">
      <c r="A6527" s="21">
        <v>42</v>
      </c>
      <c r="B6527" s="22" t="s">
        <v>4328</v>
      </c>
      <c r="C6527" s="23" t="s">
        <v>4329</v>
      </c>
      <c r="D6527" s="31">
        <v>4</v>
      </c>
      <c r="E6527" s="25">
        <v>187.27</v>
      </c>
      <c r="F6527" s="25">
        <v>16877.27</v>
      </c>
    </row>
    <row r="6528" spans="1:6" x14ac:dyDescent="0.2">
      <c r="A6528" s="26"/>
      <c r="B6528" s="27"/>
      <c r="C6528" s="28" t="s">
        <v>4330</v>
      </c>
      <c r="D6528" s="28"/>
      <c r="E6528" s="28"/>
      <c r="F6528" s="29">
        <v>16936.52</v>
      </c>
    </row>
    <row r="6529" spans="1:6" x14ac:dyDescent="0.2">
      <c r="A6529" s="26"/>
      <c r="B6529" s="27"/>
      <c r="C6529" s="28" t="s">
        <v>4331</v>
      </c>
      <c r="D6529" s="28"/>
      <c r="E6529" s="28"/>
      <c r="F6529" s="29">
        <v>8566.24</v>
      </c>
    </row>
    <row r="6530" spans="1:6" x14ac:dyDescent="0.2">
      <c r="A6530" s="26"/>
      <c r="B6530" s="27"/>
      <c r="C6530" s="28" t="s">
        <v>917</v>
      </c>
      <c r="D6530" s="28"/>
      <c r="E6530" s="28"/>
      <c r="F6530" s="29">
        <v>42380.03</v>
      </c>
    </row>
    <row r="6531" spans="1:6" ht="22.5" customHeight="1" x14ac:dyDescent="0.2">
      <c r="A6531" s="21">
        <v>43</v>
      </c>
      <c r="B6531" s="22" t="s">
        <v>4332</v>
      </c>
      <c r="C6531" s="23" t="s">
        <v>4333</v>
      </c>
      <c r="D6531" s="31">
        <v>4</v>
      </c>
      <c r="E6531" s="25">
        <v>2901.87</v>
      </c>
      <c r="F6531" s="25">
        <v>96806.31</v>
      </c>
    </row>
    <row r="6532" spans="1:6" ht="33.75" customHeight="1" x14ac:dyDescent="0.2">
      <c r="A6532" s="21">
        <v>44</v>
      </c>
      <c r="B6532" s="22" t="s">
        <v>4334</v>
      </c>
      <c r="C6532" s="23" t="s">
        <v>4335</v>
      </c>
      <c r="D6532" s="31">
        <v>4</v>
      </c>
      <c r="E6532" s="25">
        <v>286.14999999999998</v>
      </c>
      <c r="F6532" s="25">
        <v>8275.4599999999991</v>
      </c>
    </row>
    <row r="6533" spans="1:6" ht="45" customHeight="1" x14ac:dyDescent="0.2">
      <c r="A6533" s="21">
        <v>45</v>
      </c>
      <c r="B6533" s="22" t="s">
        <v>3565</v>
      </c>
      <c r="C6533" s="23" t="s">
        <v>3566</v>
      </c>
      <c r="D6533" s="31">
        <v>1</v>
      </c>
      <c r="E6533" s="25">
        <v>90.59</v>
      </c>
      <c r="F6533" s="25">
        <v>1891.88</v>
      </c>
    </row>
    <row r="6534" spans="1:6" x14ac:dyDescent="0.2">
      <c r="A6534" s="26"/>
      <c r="B6534" s="27"/>
      <c r="C6534" s="28" t="s">
        <v>4336</v>
      </c>
      <c r="D6534" s="28"/>
      <c r="E6534" s="28"/>
      <c r="F6534" s="29">
        <v>1821.95</v>
      </c>
    </row>
    <row r="6535" spans="1:6" x14ac:dyDescent="0.2">
      <c r="A6535" s="26"/>
      <c r="B6535" s="27"/>
      <c r="C6535" s="28" t="s">
        <v>4337</v>
      </c>
      <c r="D6535" s="28"/>
      <c r="E6535" s="28"/>
      <c r="F6535" s="29">
        <v>921.51</v>
      </c>
    </row>
    <row r="6536" spans="1:6" x14ac:dyDescent="0.2">
      <c r="A6536" s="26"/>
      <c r="B6536" s="27"/>
      <c r="C6536" s="28" t="s">
        <v>917</v>
      </c>
      <c r="D6536" s="28"/>
      <c r="E6536" s="28"/>
      <c r="F6536" s="29">
        <v>4635.34</v>
      </c>
    </row>
    <row r="6537" spans="1:6" ht="22.5" customHeight="1" x14ac:dyDescent="0.2">
      <c r="A6537" s="21">
        <v>46</v>
      </c>
      <c r="B6537" s="22" t="s">
        <v>4338</v>
      </c>
      <c r="C6537" s="23" t="s">
        <v>4339</v>
      </c>
      <c r="D6537" s="31">
        <v>1</v>
      </c>
      <c r="E6537" s="25">
        <v>1837.95</v>
      </c>
      <c r="F6537" s="25">
        <v>15328.52</v>
      </c>
    </row>
    <row r="6538" spans="1:6" ht="33.75" customHeight="1" x14ac:dyDescent="0.2">
      <c r="A6538" s="21">
        <v>47</v>
      </c>
      <c r="B6538" s="22" t="s">
        <v>4340</v>
      </c>
      <c r="C6538" s="23" t="s">
        <v>4341</v>
      </c>
      <c r="D6538" s="31">
        <v>1</v>
      </c>
      <c r="E6538" s="25">
        <v>117.85</v>
      </c>
      <c r="F6538" s="25">
        <v>852.06</v>
      </c>
    </row>
    <row r="6539" spans="1:6" ht="45" customHeight="1" x14ac:dyDescent="0.2">
      <c r="A6539" s="21">
        <v>48</v>
      </c>
      <c r="B6539" s="22" t="s">
        <v>3565</v>
      </c>
      <c r="C6539" s="23" t="s">
        <v>3566</v>
      </c>
      <c r="D6539" s="31">
        <v>6</v>
      </c>
      <c r="E6539" s="25">
        <v>90.59</v>
      </c>
      <c r="F6539" s="25">
        <v>11351.28</v>
      </c>
    </row>
    <row r="6540" spans="1:6" x14ac:dyDescent="0.2">
      <c r="A6540" s="26"/>
      <c r="B6540" s="27"/>
      <c r="C6540" s="28" t="s">
        <v>4342</v>
      </c>
      <c r="D6540" s="28"/>
      <c r="E6540" s="28"/>
      <c r="F6540" s="29">
        <v>10931.65</v>
      </c>
    </row>
    <row r="6541" spans="1:6" x14ac:dyDescent="0.2">
      <c r="A6541" s="26"/>
      <c r="B6541" s="27"/>
      <c r="C6541" s="28" t="s">
        <v>4343</v>
      </c>
      <c r="D6541" s="28"/>
      <c r="E6541" s="28"/>
      <c r="F6541" s="29">
        <v>5529.07</v>
      </c>
    </row>
    <row r="6542" spans="1:6" x14ac:dyDescent="0.2">
      <c r="A6542" s="26"/>
      <c r="B6542" s="27"/>
      <c r="C6542" s="28" t="s">
        <v>917</v>
      </c>
      <c r="D6542" s="28"/>
      <c r="E6542" s="28"/>
      <c r="F6542" s="29">
        <v>27812</v>
      </c>
    </row>
    <row r="6543" spans="1:6" ht="33.75" customHeight="1" x14ac:dyDescent="0.2">
      <c r="A6543" s="21">
        <v>49</v>
      </c>
      <c r="B6543" s="22" t="s">
        <v>4344</v>
      </c>
      <c r="C6543" s="23" t="s">
        <v>4345</v>
      </c>
      <c r="D6543" s="31">
        <v>3</v>
      </c>
      <c r="E6543" s="25">
        <v>3277.78</v>
      </c>
      <c r="F6543" s="25">
        <v>82010.17</v>
      </c>
    </row>
    <row r="6544" spans="1:6" ht="45" customHeight="1" x14ac:dyDescent="0.2">
      <c r="A6544" s="21">
        <v>50</v>
      </c>
      <c r="B6544" s="22" t="s">
        <v>4346</v>
      </c>
      <c r="C6544" s="23" t="s">
        <v>4347</v>
      </c>
      <c r="D6544" s="31">
        <v>3</v>
      </c>
      <c r="E6544" s="25">
        <v>1601.66</v>
      </c>
      <c r="F6544" s="25">
        <v>93937.36</v>
      </c>
    </row>
    <row r="6545" spans="1:6" ht="33.75" customHeight="1" x14ac:dyDescent="0.2">
      <c r="A6545" s="21">
        <v>51</v>
      </c>
      <c r="B6545" s="22" t="s">
        <v>4348</v>
      </c>
      <c r="C6545" s="23" t="s">
        <v>4349</v>
      </c>
      <c r="D6545" s="31">
        <v>3</v>
      </c>
      <c r="E6545" s="25">
        <v>122.79</v>
      </c>
      <c r="F6545" s="25">
        <v>2759.09</v>
      </c>
    </row>
    <row r="6546" spans="1:6" ht="22.5" customHeight="1" x14ac:dyDescent="0.2">
      <c r="A6546" s="21">
        <v>52</v>
      </c>
      <c r="B6546" s="22" t="s">
        <v>4350</v>
      </c>
      <c r="C6546" s="23" t="s">
        <v>4351</v>
      </c>
      <c r="D6546" s="31">
        <v>6</v>
      </c>
      <c r="E6546" s="25">
        <v>63.56</v>
      </c>
      <c r="F6546" s="25">
        <v>5460.54</v>
      </c>
    </row>
    <row r="6547" spans="1:6" x14ac:dyDescent="0.2">
      <c r="A6547" s="26"/>
      <c r="B6547" s="27"/>
      <c r="C6547" s="28" t="s">
        <v>4352</v>
      </c>
      <c r="D6547" s="28"/>
      <c r="E6547" s="28"/>
      <c r="F6547" s="29">
        <v>3971.31</v>
      </c>
    </row>
    <row r="6548" spans="1:6" x14ac:dyDescent="0.2">
      <c r="A6548" s="26"/>
      <c r="B6548" s="27"/>
      <c r="C6548" s="28" t="s">
        <v>4353</v>
      </c>
      <c r="D6548" s="28"/>
      <c r="E6548" s="28"/>
      <c r="F6548" s="29">
        <v>2135</v>
      </c>
    </row>
    <row r="6549" spans="1:6" x14ac:dyDescent="0.2">
      <c r="A6549" s="26"/>
      <c r="B6549" s="27"/>
      <c r="C6549" s="28" t="s">
        <v>917</v>
      </c>
      <c r="D6549" s="28"/>
      <c r="E6549" s="28"/>
      <c r="F6549" s="29">
        <v>11566.85</v>
      </c>
    </row>
    <row r="6550" spans="1:6" ht="45" customHeight="1" x14ac:dyDescent="0.2">
      <c r="A6550" s="21">
        <v>53</v>
      </c>
      <c r="B6550" s="22" t="s">
        <v>4354</v>
      </c>
      <c r="C6550" s="23" t="s">
        <v>4355</v>
      </c>
      <c r="D6550" s="31">
        <v>6</v>
      </c>
      <c r="E6550" s="25">
        <v>67.819999999999993</v>
      </c>
      <c r="F6550" s="25">
        <v>3348.95</v>
      </c>
    </row>
    <row r="6551" spans="1:6" ht="22.5" customHeight="1" x14ac:dyDescent="0.2">
      <c r="A6551" s="21">
        <v>54</v>
      </c>
      <c r="B6551" s="22" t="s">
        <v>4356</v>
      </c>
      <c r="C6551" s="23" t="s">
        <v>4357</v>
      </c>
      <c r="D6551" s="31">
        <v>2</v>
      </c>
      <c r="E6551" s="25">
        <v>121.78</v>
      </c>
      <c r="F6551" s="25">
        <v>3515.39</v>
      </c>
    </row>
    <row r="6552" spans="1:6" x14ac:dyDescent="0.2">
      <c r="A6552" s="26"/>
      <c r="B6552" s="27"/>
      <c r="C6552" s="28" t="s">
        <v>4358</v>
      </c>
      <c r="D6552" s="28"/>
      <c r="E6552" s="28"/>
      <c r="F6552" s="29">
        <v>2569.4</v>
      </c>
    </row>
    <row r="6553" spans="1:6" x14ac:dyDescent="0.2">
      <c r="A6553" s="26"/>
      <c r="B6553" s="27"/>
      <c r="C6553" s="28" t="s">
        <v>4359</v>
      </c>
      <c r="D6553" s="28"/>
      <c r="E6553" s="28"/>
      <c r="F6553" s="29">
        <v>1381.33</v>
      </c>
    </row>
    <row r="6554" spans="1:6" x14ac:dyDescent="0.2">
      <c r="A6554" s="26"/>
      <c r="B6554" s="27"/>
      <c r="C6554" s="28" t="s">
        <v>917</v>
      </c>
      <c r="D6554" s="28"/>
      <c r="E6554" s="28"/>
      <c r="F6554" s="29">
        <v>7466.12</v>
      </c>
    </row>
    <row r="6555" spans="1:6" ht="45" customHeight="1" x14ac:dyDescent="0.2">
      <c r="A6555" s="21">
        <v>55</v>
      </c>
      <c r="B6555" s="22" t="s">
        <v>4360</v>
      </c>
      <c r="C6555" s="23" t="s">
        <v>4361</v>
      </c>
      <c r="D6555" s="31">
        <v>2</v>
      </c>
      <c r="E6555" s="25">
        <v>107.36</v>
      </c>
      <c r="F6555" s="25">
        <v>2776.33</v>
      </c>
    </row>
    <row r="6556" spans="1:6" ht="22.5" customHeight="1" x14ac:dyDescent="0.2">
      <c r="A6556" s="21">
        <v>56</v>
      </c>
      <c r="B6556" s="22" t="s">
        <v>4362</v>
      </c>
      <c r="C6556" s="23" t="s">
        <v>4363</v>
      </c>
      <c r="D6556" s="31">
        <v>3</v>
      </c>
      <c r="E6556" s="25">
        <v>217.75</v>
      </c>
      <c r="F6556" s="25">
        <v>9101.65</v>
      </c>
    </row>
    <row r="6557" spans="1:6" x14ac:dyDescent="0.2">
      <c r="A6557" s="26"/>
      <c r="B6557" s="27"/>
      <c r="C6557" s="28" t="s">
        <v>4364</v>
      </c>
      <c r="D6557" s="28"/>
      <c r="E6557" s="28"/>
      <c r="F6557" s="29">
        <v>6522.33</v>
      </c>
    </row>
    <row r="6558" spans="1:6" x14ac:dyDescent="0.2">
      <c r="A6558" s="26"/>
      <c r="B6558" s="27"/>
      <c r="C6558" s="28" t="s">
        <v>4365</v>
      </c>
      <c r="D6558" s="28"/>
      <c r="E6558" s="28"/>
      <c r="F6558" s="29">
        <v>3506.45</v>
      </c>
    </row>
    <row r="6559" spans="1:6" x14ac:dyDescent="0.2">
      <c r="A6559" s="26"/>
      <c r="B6559" s="27"/>
      <c r="C6559" s="28" t="s">
        <v>917</v>
      </c>
      <c r="D6559" s="28"/>
      <c r="E6559" s="28"/>
      <c r="F6559" s="29">
        <v>19130.43</v>
      </c>
    </row>
    <row r="6560" spans="1:6" ht="45" customHeight="1" x14ac:dyDescent="0.2">
      <c r="A6560" s="21">
        <v>57</v>
      </c>
      <c r="B6560" s="22" t="s">
        <v>4366</v>
      </c>
      <c r="C6560" s="23" t="s">
        <v>4367</v>
      </c>
      <c r="D6560" s="31">
        <v>3</v>
      </c>
      <c r="E6560" s="25">
        <v>118.65</v>
      </c>
      <c r="F6560" s="25">
        <v>5979.96</v>
      </c>
    </row>
    <row r="6561" spans="1:6" ht="22.5" customHeight="1" x14ac:dyDescent="0.2">
      <c r="A6561" s="21">
        <v>58</v>
      </c>
      <c r="B6561" s="22" t="s">
        <v>4350</v>
      </c>
      <c r="C6561" s="23" t="s">
        <v>4351</v>
      </c>
      <c r="D6561" s="31">
        <v>1</v>
      </c>
      <c r="E6561" s="25">
        <v>63.56</v>
      </c>
      <c r="F6561" s="25">
        <v>910.09</v>
      </c>
    </row>
    <row r="6562" spans="1:6" x14ac:dyDescent="0.2">
      <c r="A6562" s="26"/>
      <c r="B6562" s="27"/>
      <c r="C6562" s="28" t="s">
        <v>4368</v>
      </c>
      <c r="D6562" s="28"/>
      <c r="E6562" s="28"/>
      <c r="F6562" s="29">
        <v>661.88</v>
      </c>
    </row>
    <row r="6563" spans="1:6" x14ac:dyDescent="0.2">
      <c r="A6563" s="26"/>
      <c r="B6563" s="27"/>
      <c r="C6563" s="28" t="s">
        <v>4369</v>
      </c>
      <c r="D6563" s="28"/>
      <c r="E6563" s="28"/>
      <c r="F6563" s="29">
        <v>355.83</v>
      </c>
    </row>
    <row r="6564" spans="1:6" x14ac:dyDescent="0.2">
      <c r="A6564" s="26"/>
      <c r="B6564" s="27"/>
      <c r="C6564" s="28" t="s">
        <v>917</v>
      </c>
      <c r="D6564" s="28"/>
      <c r="E6564" s="28"/>
      <c r="F6564" s="29">
        <v>1927.8</v>
      </c>
    </row>
    <row r="6565" spans="1:6" ht="45" customHeight="1" x14ac:dyDescent="0.2">
      <c r="A6565" s="21">
        <v>59</v>
      </c>
      <c r="B6565" s="22" t="s">
        <v>4370</v>
      </c>
      <c r="C6565" s="23" t="s">
        <v>4371</v>
      </c>
      <c r="D6565" s="31">
        <v>1</v>
      </c>
      <c r="E6565" s="25">
        <v>62.4</v>
      </c>
      <c r="F6565" s="25">
        <v>482.35</v>
      </c>
    </row>
    <row r="6566" spans="1:6" ht="11.4" x14ac:dyDescent="0.2">
      <c r="A6566" s="443" t="s">
        <v>4372</v>
      </c>
      <c r="B6566" s="444"/>
      <c r="C6566" s="444"/>
      <c r="D6566" s="444"/>
      <c r="E6566" s="444"/>
      <c r="F6566" s="445"/>
    </row>
    <row r="6567" spans="1:6" ht="45" customHeight="1" x14ac:dyDescent="0.2">
      <c r="A6567" s="21">
        <v>60</v>
      </c>
      <c r="B6567" s="22" t="s">
        <v>4136</v>
      </c>
      <c r="C6567" s="23" t="s">
        <v>4373</v>
      </c>
      <c r="D6567" s="31">
        <v>1</v>
      </c>
      <c r="E6567" s="25">
        <v>623.25</v>
      </c>
      <c r="F6567" s="25">
        <v>15112.75</v>
      </c>
    </row>
    <row r="6568" spans="1:6" x14ac:dyDescent="0.2">
      <c r="A6568" s="26"/>
      <c r="B6568" s="27"/>
      <c r="C6568" s="28" t="s">
        <v>4374</v>
      </c>
      <c r="D6568" s="28"/>
      <c r="E6568" s="28"/>
      <c r="F6568" s="29">
        <v>10809.03</v>
      </c>
    </row>
    <row r="6569" spans="1:6" x14ac:dyDescent="0.2">
      <c r="A6569" s="26"/>
      <c r="B6569" s="27"/>
      <c r="C6569" s="28" t="s">
        <v>4375</v>
      </c>
      <c r="D6569" s="28"/>
      <c r="E6569" s="28"/>
      <c r="F6569" s="29">
        <v>5756.99</v>
      </c>
    </row>
    <row r="6570" spans="1:6" x14ac:dyDescent="0.2">
      <c r="A6570" s="26"/>
      <c r="B6570" s="27"/>
      <c r="C6570" s="28" t="s">
        <v>917</v>
      </c>
      <c r="D6570" s="28"/>
      <c r="E6570" s="28"/>
      <c r="F6570" s="29">
        <v>31678.77</v>
      </c>
    </row>
    <row r="6571" spans="1:6" ht="56.25" customHeight="1" x14ac:dyDescent="0.2">
      <c r="A6571" s="21">
        <v>61</v>
      </c>
      <c r="B6571" s="22" t="s">
        <v>4376</v>
      </c>
      <c r="C6571" s="23" t="s">
        <v>4377</v>
      </c>
      <c r="D6571" s="31">
        <v>1</v>
      </c>
      <c r="E6571" s="25">
        <v>37336.29</v>
      </c>
      <c r="F6571" s="25">
        <v>311384.65999999997</v>
      </c>
    </row>
    <row r="6572" spans="1:6" ht="33.75" customHeight="1" x14ac:dyDescent="0.2">
      <c r="A6572" s="21">
        <v>62</v>
      </c>
      <c r="B6572" s="22" t="s">
        <v>3670</v>
      </c>
      <c r="C6572" s="23" t="s">
        <v>4248</v>
      </c>
      <c r="D6572" s="31">
        <v>1</v>
      </c>
      <c r="E6572" s="25">
        <v>305.07</v>
      </c>
      <c r="F6572" s="25">
        <v>7067.58</v>
      </c>
    </row>
    <row r="6573" spans="1:6" x14ac:dyDescent="0.2">
      <c r="A6573" s="26"/>
      <c r="B6573" s="27"/>
      <c r="C6573" s="28" t="s">
        <v>4249</v>
      </c>
      <c r="D6573" s="28"/>
      <c r="E6573" s="28"/>
      <c r="F6573" s="29">
        <v>4874.7700000000004</v>
      </c>
    </row>
    <row r="6574" spans="1:6" x14ac:dyDescent="0.2">
      <c r="A6574" s="26"/>
      <c r="B6574" s="27"/>
      <c r="C6574" s="28" t="s">
        <v>4250</v>
      </c>
      <c r="D6574" s="28"/>
      <c r="E6574" s="28"/>
      <c r="F6574" s="29">
        <v>2596.34</v>
      </c>
    </row>
    <row r="6575" spans="1:6" x14ac:dyDescent="0.2">
      <c r="A6575" s="26"/>
      <c r="B6575" s="27"/>
      <c r="C6575" s="28" t="s">
        <v>917</v>
      </c>
      <c r="D6575" s="28"/>
      <c r="E6575" s="28"/>
      <c r="F6575" s="29">
        <v>14538.69</v>
      </c>
    </row>
    <row r="6576" spans="1:6" ht="56.25" customHeight="1" x14ac:dyDescent="0.2">
      <c r="A6576" s="21">
        <v>63</v>
      </c>
      <c r="B6576" s="22" t="s">
        <v>4378</v>
      </c>
      <c r="C6576" s="23" t="s">
        <v>4379</v>
      </c>
      <c r="D6576" s="31">
        <v>1</v>
      </c>
      <c r="E6576" s="25">
        <v>7044.14</v>
      </c>
      <c r="F6576" s="25">
        <v>58748.13</v>
      </c>
    </row>
    <row r="6577" spans="1:6" ht="11.4" x14ac:dyDescent="0.2">
      <c r="A6577" s="443" t="s">
        <v>4107</v>
      </c>
      <c r="B6577" s="444"/>
      <c r="C6577" s="444"/>
      <c r="D6577" s="444"/>
      <c r="E6577" s="444"/>
      <c r="F6577" s="445"/>
    </row>
    <row r="6578" spans="1:6" ht="22.5" customHeight="1" x14ac:dyDescent="0.2">
      <c r="A6578" s="21">
        <v>64</v>
      </c>
      <c r="B6578" s="22" t="s">
        <v>2334</v>
      </c>
      <c r="C6578" s="23" t="s">
        <v>2335</v>
      </c>
      <c r="D6578" s="44">
        <v>5.3440500000000002E-2</v>
      </c>
      <c r="E6578" s="25">
        <v>2521.25</v>
      </c>
      <c r="F6578" s="25">
        <v>6018.78</v>
      </c>
    </row>
    <row r="6579" spans="1:6" x14ac:dyDescent="0.2">
      <c r="A6579" s="26"/>
      <c r="B6579" s="27"/>
      <c r="C6579" s="28" t="s">
        <v>4380</v>
      </c>
      <c r="D6579" s="28"/>
      <c r="E6579" s="28"/>
      <c r="F6579" s="29">
        <v>6122.52</v>
      </c>
    </row>
    <row r="6580" spans="1:6" x14ac:dyDescent="0.2">
      <c r="A6580" s="26"/>
      <c r="B6580" s="27"/>
      <c r="C6580" s="28" t="s">
        <v>4381</v>
      </c>
      <c r="D6580" s="28"/>
      <c r="E6580" s="28"/>
      <c r="F6580" s="29">
        <v>2959.22</v>
      </c>
    </row>
    <row r="6581" spans="1:6" x14ac:dyDescent="0.2">
      <c r="A6581" s="26"/>
      <c r="B6581" s="27"/>
      <c r="C6581" s="28" t="s">
        <v>917</v>
      </c>
      <c r="D6581" s="28"/>
      <c r="E6581" s="28"/>
      <c r="F6581" s="29">
        <v>15100.52</v>
      </c>
    </row>
    <row r="6582" spans="1:6" ht="45" customHeight="1" x14ac:dyDescent="0.2">
      <c r="A6582" s="21">
        <v>65</v>
      </c>
      <c r="B6582" s="22" t="s">
        <v>4382</v>
      </c>
      <c r="C6582" s="23" t="s">
        <v>4383</v>
      </c>
      <c r="D6582" s="32">
        <v>0.6</v>
      </c>
      <c r="E6582" s="25">
        <v>152.13</v>
      </c>
      <c r="F6582" s="25">
        <v>881.75</v>
      </c>
    </row>
    <row r="6583" spans="1:6" ht="45" customHeight="1" x14ac:dyDescent="0.2">
      <c r="A6583" s="21">
        <v>66</v>
      </c>
      <c r="B6583" s="22" t="s">
        <v>4384</v>
      </c>
      <c r="C6583" s="23" t="s">
        <v>4385</v>
      </c>
      <c r="D6583" s="32">
        <v>0.6</v>
      </c>
      <c r="E6583" s="25">
        <v>51.1</v>
      </c>
      <c r="F6583" s="25">
        <v>245.59</v>
      </c>
    </row>
    <row r="6584" spans="1:6" ht="45" customHeight="1" x14ac:dyDescent="0.2">
      <c r="A6584" s="21">
        <v>67</v>
      </c>
      <c r="B6584" s="22" t="s">
        <v>4386</v>
      </c>
      <c r="C6584" s="23" t="s">
        <v>4387</v>
      </c>
      <c r="D6584" s="30">
        <v>1.35</v>
      </c>
      <c r="E6584" s="25">
        <v>129.38999999999999</v>
      </c>
      <c r="F6584" s="25">
        <v>1503.96</v>
      </c>
    </row>
    <row r="6585" spans="1:6" ht="11.4" x14ac:dyDescent="0.2">
      <c r="A6585" s="443" t="s">
        <v>4388</v>
      </c>
      <c r="B6585" s="444"/>
      <c r="C6585" s="444"/>
      <c r="D6585" s="444"/>
      <c r="E6585" s="444"/>
      <c r="F6585" s="445"/>
    </row>
    <row r="6586" spans="1:6" ht="33.75" customHeight="1" x14ac:dyDescent="0.2">
      <c r="A6586" s="21">
        <v>68</v>
      </c>
      <c r="B6586" s="22" t="s">
        <v>1767</v>
      </c>
      <c r="C6586" s="23" t="s">
        <v>1768</v>
      </c>
      <c r="D6586" s="30">
        <v>0.28000000000000003</v>
      </c>
      <c r="E6586" s="25">
        <v>243.91</v>
      </c>
      <c r="F6586" s="25">
        <v>1926.59</v>
      </c>
    </row>
    <row r="6587" spans="1:6" x14ac:dyDescent="0.2">
      <c r="A6587" s="26"/>
      <c r="B6587" s="27"/>
      <c r="C6587" s="28" t="s">
        <v>4389</v>
      </c>
      <c r="D6587" s="28"/>
      <c r="E6587" s="28"/>
      <c r="F6587" s="29">
        <v>932.54</v>
      </c>
    </row>
    <row r="6588" spans="1:6" x14ac:dyDescent="0.2">
      <c r="A6588" s="26"/>
      <c r="B6588" s="27"/>
      <c r="C6588" s="28" t="s">
        <v>4390</v>
      </c>
      <c r="D6588" s="28"/>
      <c r="E6588" s="28"/>
      <c r="F6588" s="29">
        <v>430.06</v>
      </c>
    </row>
    <row r="6589" spans="1:6" x14ac:dyDescent="0.2">
      <c r="A6589" s="26"/>
      <c r="B6589" s="27"/>
      <c r="C6589" s="28" t="s">
        <v>917</v>
      </c>
      <c r="D6589" s="28"/>
      <c r="E6589" s="28"/>
      <c r="F6589" s="29">
        <v>3289.19</v>
      </c>
    </row>
    <row r="6590" spans="1:6" ht="22.5" customHeight="1" x14ac:dyDescent="0.2">
      <c r="A6590" s="21">
        <v>69</v>
      </c>
      <c r="B6590" s="22" t="s">
        <v>1771</v>
      </c>
      <c r="C6590" s="23" t="s">
        <v>1772</v>
      </c>
      <c r="D6590" s="35">
        <v>-2.5200000000000001E-3</v>
      </c>
      <c r="E6590" s="25">
        <v>15620</v>
      </c>
      <c r="F6590" s="25">
        <v>-832.12</v>
      </c>
    </row>
    <row r="6591" spans="1:6" ht="33.75" customHeight="1" x14ac:dyDescent="0.2">
      <c r="A6591" s="21">
        <v>70</v>
      </c>
      <c r="B6591" s="22" t="s">
        <v>4391</v>
      </c>
      <c r="C6591" s="23" t="s">
        <v>4392</v>
      </c>
      <c r="D6591" s="32">
        <v>4.2</v>
      </c>
      <c r="E6591" s="25">
        <v>139.51</v>
      </c>
      <c r="F6591" s="25">
        <v>2378.92</v>
      </c>
    </row>
    <row r="6592" spans="1:6" ht="33.75" customHeight="1" x14ac:dyDescent="0.2">
      <c r="A6592" s="21">
        <v>71</v>
      </c>
      <c r="B6592" s="22" t="s">
        <v>4393</v>
      </c>
      <c r="C6592" s="23" t="s">
        <v>4394</v>
      </c>
      <c r="D6592" s="30">
        <v>0.28000000000000003</v>
      </c>
      <c r="E6592" s="25">
        <v>543.15</v>
      </c>
      <c r="F6592" s="25">
        <v>5955.45</v>
      </c>
    </row>
    <row r="6593" spans="1:6" x14ac:dyDescent="0.2">
      <c r="A6593" s="26"/>
      <c r="B6593" s="27"/>
      <c r="C6593" s="28" t="s">
        <v>4395</v>
      </c>
      <c r="D6593" s="28"/>
      <c r="E6593" s="28"/>
      <c r="F6593" s="29">
        <v>5720.49</v>
      </c>
    </row>
    <row r="6594" spans="1:6" x14ac:dyDescent="0.2">
      <c r="A6594" s="26"/>
      <c r="B6594" s="27"/>
      <c r="C6594" s="28" t="s">
        <v>4396</v>
      </c>
      <c r="D6594" s="28"/>
      <c r="E6594" s="28"/>
      <c r="F6594" s="29">
        <v>2382.58</v>
      </c>
    </row>
    <row r="6595" spans="1:6" x14ac:dyDescent="0.2">
      <c r="A6595" s="26"/>
      <c r="B6595" s="27"/>
      <c r="C6595" s="28" t="s">
        <v>917</v>
      </c>
      <c r="D6595" s="28"/>
      <c r="E6595" s="28"/>
      <c r="F6595" s="29">
        <v>14058.52</v>
      </c>
    </row>
    <row r="6596" spans="1:6" ht="33.75" customHeight="1" x14ac:dyDescent="0.2">
      <c r="A6596" s="21">
        <v>72</v>
      </c>
      <c r="B6596" s="22" t="s">
        <v>4397</v>
      </c>
      <c r="C6596" s="23" t="s">
        <v>4398</v>
      </c>
      <c r="D6596" s="33">
        <v>6.8999999999999999E-3</v>
      </c>
      <c r="E6596" s="25">
        <v>15223</v>
      </c>
      <c r="F6596" s="25">
        <v>523.09</v>
      </c>
    </row>
    <row r="6597" spans="1:6" ht="11.25" customHeight="1" x14ac:dyDescent="0.2">
      <c r="A6597" s="435" t="s">
        <v>1007</v>
      </c>
      <c r="B6597" s="436"/>
      <c r="C6597" s="436"/>
      <c r="D6597" s="436"/>
      <c r="E6597" s="437"/>
      <c r="F6597" s="36">
        <v>7535666.8300000001</v>
      </c>
    </row>
    <row r="6598" spans="1:6" x14ac:dyDescent="0.2">
      <c r="A6598" s="435" t="s">
        <v>1008</v>
      </c>
      <c r="B6598" s="436"/>
      <c r="C6598" s="436"/>
      <c r="D6598" s="436"/>
      <c r="E6598" s="437"/>
      <c r="F6598" s="36">
        <v>201630.94</v>
      </c>
    </row>
    <row r="6599" spans="1:6" x14ac:dyDescent="0.2">
      <c r="A6599" s="435" t="s">
        <v>1009</v>
      </c>
      <c r="B6599" s="436"/>
      <c r="C6599" s="436"/>
      <c r="D6599" s="436"/>
      <c r="E6599" s="437"/>
      <c r="F6599" s="36">
        <v>103815.48</v>
      </c>
    </row>
    <row r="6600" spans="1:6" ht="11.25" customHeight="1" x14ac:dyDescent="0.2">
      <c r="A6600" s="435" t="s">
        <v>4399</v>
      </c>
      <c r="B6600" s="436"/>
      <c r="C6600" s="436"/>
      <c r="D6600" s="436"/>
      <c r="E6600" s="437"/>
      <c r="F6600" s="36">
        <v>7841113.25</v>
      </c>
    </row>
    <row r="6601" spans="1:6" ht="12.75" customHeight="1" x14ac:dyDescent="0.2">
      <c r="A6601" s="432" t="s">
        <v>4400</v>
      </c>
      <c r="B6601" s="433"/>
      <c r="C6601" s="433"/>
      <c r="D6601" s="433"/>
      <c r="E6601" s="433"/>
      <c r="F6601" s="434"/>
    </row>
    <row r="6602" spans="1:6" ht="33.75" customHeight="1" x14ac:dyDescent="0.2">
      <c r="A6602" s="21">
        <v>73</v>
      </c>
      <c r="B6602" s="22" t="s">
        <v>3418</v>
      </c>
      <c r="C6602" s="23" t="s">
        <v>3419</v>
      </c>
      <c r="D6602" s="30">
        <v>7.0000000000000007E-2</v>
      </c>
      <c r="E6602" s="25">
        <v>479.84</v>
      </c>
      <c r="F6602" s="25">
        <v>1317.13</v>
      </c>
    </row>
    <row r="6603" spans="1:6" x14ac:dyDescent="0.2">
      <c r="A6603" s="26"/>
      <c r="B6603" s="27"/>
      <c r="C6603" s="28" t="s">
        <v>4401</v>
      </c>
      <c r="D6603" s="28"/>
      <c r="E6603" s="28"/>
      <c r="F6603" s="29">
        <v>1544.79</v>
      </c>
    </row>
    <row r="6604" spans="1:6" x14ac:dyDescent="0.2">
      <c r="A6604" s="26"/>
      <c r="B6604" s="27"/>
      <c r="C6604" s="28" t="s">
        <v>4402</v>
      </c>
      <c r="D6604" s="28"/>
      <c r="E6604" s="28"/>
      <c r="F6604" s="29">
        <v>781.33</v>
      </c>
    </row>
    <row r="6605" spans="1:6" x14ac:dyDescent="0.2">
      <c r="A6605" s="26"/>
      <c r="B6605" s="27"/>
      <c r="C6605" s="28" t="s">
        <v>917</v>
      </c>
      <c r="D6605" s="28"/>
      <c r="E6605" s="28"/>
      <c r="F6605" s="29">
        <v>3643.25</v>
      </c>
    </row>
    <row r="6606" spans="1:6" ht="45" customHeight="1" x14ac:dyDescent="0.2">
      <c r="A6606" s="21">
        <v>74</v>
      </c>
      <c r="B6606" s="22" t="s">
        <v>4403</v>
      </c>
      <c r="C6606" s="23" t="s">
        <v>4404</v>
      </c>
      <c r="D6606" s="31">
        <v>7</v>
      </c>
      <c r="E6606" s="25">
        <v>10.1</v>
      </c>
      <c r="F6606" s="25">
        <v>397.33</v>
      </c>
    </row>
    <row r="6607" spans="1:6" ht="33.75" customHeight="1" x14ac:dyDescent="0.2">
      <c r="A6607" s="21">
        <v>75</v>
      </c>
      <c r="B6607" s="22" t="s">
        <v>4405</v>
      </c>
      <c r="C6607" s="23" t="s">
        <v>4406</v>
      </c>
      <c r="D6607" s="31">
        <v>1</v>
      </c>
      <c r="E6607" s="25">
        <v>72.989999999999995</v>
      </c>
      <c r="F6607" s="25">
        <v>353.27</v>
      </c>
    </row>
    <row r="6608" spans="1:6" ht="45" customHeight="1" x14ac:dyDescent="0.2">
      <c r="A6608" s="21">
        <v>76</v>
      </c>
      <c r="B6608" s="22" t="s">
        <v>4407</v>
      </c>
      <c r="C6608" s="23" t="s">
        <v>4408</v>
      </c>
      <c r="D6608" s="31">
        <v>4</v>
      </c>
      <c r="E6608" s="25">
        <v>569.75</v>
      </c>
      <c r="F6608" s="25">
        <v>12101.49</v>
      </c>
    </row>
    <row r="6609" spans="1:6" ht="33.75" customHeight="1" x14ac:dyDescent="0.2">
      <c r="A6609" s="21">
        <v>77</v>
      </c>
      <c r="B6609" s="22" t="s">
        <v>4409</v>
      </c>
      <c r="C6609" s="23" t="s">
        <v>4410</v>
      </c>
      <c r="D6609" s="32">
        <v>0.4</v>
      </c>
      <c r="E6609" s="25">
        <v>57.5</v>
      </c>
      <c r="F6609" s="25">
        <v>204.7</v>
      </c>
    </row>
    <row r="6610" spans="1:6" ht="33.75" customHeight="1" x14ac:dyDescent="0.2">
      <c r="A6610" s="21">
        <v>78</v>
      </c>
      <c r="B6610" s="22" t="s">
        <v>1767</v>
      </c>
      <c r="C6610" s="23" t="s">
        <v>1768</v>
      </c>
      <c r="D6610" s="33">
        <v>3.3E-3</v>
      </c>
      <c r="E6610" s="25">
        <v>243.91</v>
      </c>
      <c r="F6610" s="25">
        <v>22.7</v>
      </c>
    </row>
    <row r="6611" spans="1:6" x14ac:dyDescent="0.2">
      <c r="A6611" s="26"/>
      <c r="B6611" s="27"/>
      <c r="C6611" s="28" t="s">
        <v>4411</v>
      </c>
      <c r="D6611" s="28"/>
      <c r="E6611" s="28"/>
      <c r="F6611" s="29">
        <v>10.99</v>
      </c>
    </row>
    <row r="6612" spans="1:6" x14ac:dyDescent="0.2">
      <c r="A6612" s="26"/>
      <c r="B6612" s="27"/>
      <c r="C6612" s="28" t="s">
        <v>4412</v>
      </c>
      <c r="D6612" s="28"/>
      <c r="E6612" s="28"/>
      <c r="F6612" s="29">
        <v>5.07</v>
      </c>
    </row>
    <row r="6613" spans="1:6" x14ac:dyDescent="0.2">
      <c r="A6613" s="26"/>
      <c r="B6613" s="27"/>
      <c r="C6613" s="28" t="s">
        <v>917</v>
      </c>
      <c r="D6613" s="28"/>
      <c r="E6613" s="28"/>
      <c r="F6613" s="29">
        <v>38.76</v>
      </c>
    </row>
    <row r="6614" spans="1:6" ht="22.5" customHeight="1" x14ac:dyDescent="0.2">
      <c r="A6614" s="21">
        <v>79</v>
      </c>
      <c r="B6614" s="22" t="s">
        <v>1771</v>
      </c>
      <c r="C6614" s="23" t="s">
        <v>1772</v>
      </c>
      <c r="D6614" s="44">
        <v>-2.97E-5</v>
      </c>
      <c r="E6614" s="25">
        <v>15620</v>
      </c>
      <c r="F6614" s="25">
        <v>-9.81</v>
      </c>
    </row>
    <row r="6615" spans="1:6" ht="33.75" customHeight="1" x14ac:dyDescent="0.2">
      <c r="A6615" s="21">
        <v>80</v>
      </c>
      <c r="B6615" s="22" t="s">
        <v>4391</v>
      </c>
      <c r="C6615" s="23" t="s">
        <v>4392</v>
      </c>
      <c r="D6615" s="33">
        <v>4.9500000000000002E-2</v>
      </c>
      <c r="E6615" s="25">
        <v>139.51</v>
      </c>
      <c r="F6615" s="25">
        <v>28.04</v>
      </c>
    </row>
    <row r="6616" spans="1:6" ht="45" customHeight="1" x14ac:dyDescent="0.2">
      <c r="A6616" s="21">
        <v>81</v>
      </c>
      <c r="B6616" s="22" t="s">
        <v>4413</v>
      </c>
      <c r="C6616" s="23" t="s">
        <v>4414</v>
      </c>
      <c r="D6616" s="33">
        <v>3.3E-3</v>
      </c>
      <c r="E6616" s="25">
        <v>881.85</v>
      </c>
      <c r="F6616" s="25">
        <v>120.72</v>
      </c>
    </row>
    <row r="6617" spans="1:6" x14ac:dyDescent="0.2">
      <c r="A6617" s="26"/>
      <c r="B6617" s="27"/>
      <c r="C6617" s="28" t="s">
        <v>4415</v>
      </c>
      <c r="D6617" s="28"/>
      <c r="E6617" s="28"/>
      <c r="F6617" s="29">
        <v>117.95</v>
      </c>
    </row>
    <row r="6618" spans="1:6" x14ac:dyDescent="0.2">
      <c r="A6618" s="26"/>
      <c r="B6618" s="27"/>
      <c r="C6618" s="28" t="s">
        <v>4416</v>
      </c>
      <c r="D6618" s="28"/>
      <c r="E6618" s="28"/>
      <c r="F6618" s="29">
        <v>49.13</v>
      </c>
    </row>
    <row r="6619" spans="1:6" x14ac:dyDescent="0.2">
      <c r="A6619" s="26"/>
      <c r="B6619" s="27"/>
      <c r="C6619" s="28" t="s">
        <v>917</v>
      </c>
      <c r="D6619" s="28"/>
      <c r="E6619" s="28"/>
      <c r="F6619" s="29">
        <v>287.8</v>
      </c>
    </row>
    <row r="6620" spans="1:6" ht="33.75" customHeight="1" x14ac:dyDescent="0.2">
      <c r="A6620" s="21">
        <v>82</v>
      </c>
      <c r="B6620" s="22" t="s">
        <v>4397</v>
      </c>
      <c r="C6620" s="23" t="s">
        <v>4398</v>
      </c>
      <c r="D6620" s="33">
        <v>1E-4</v>
      </c>
      <c r="E6620" s="25">
        <v>15223</v>
      </c>
      <c r="F6620" s="25">
        <v>7.58</v>
      </c>
    </row>
    <row r="6621" spans="1:6" ht="11.25" customHeight="1" x14ac:dyDescent="0.2">
      <c r="A6621" s="435" t="s">
        <v>1007</v>
      </c>
      <c r="B6621" s="436"/>
      <c r="C6621" s="436"/>
      <c r="D6621" s="436"/>
      <c r="E6621" s="437"/>
      <c r="F6621" s="36">
        <v>14543.15</v>
      </c>
    </row>
    <row r="6622" spans="1:6" x14ac:dyDescent="0.2">
      <c r="A6622" s="435" t="s">
        <v>1008</v>
      </c>
      <c r="B6622" s="436"/>
      <c r="C6622" s="436"/>
      <c r="D6622" s="436"/>
      <c r="E6622" s="437"/>
      <c r="F6622" s="36">
        <v>1673.73</v>
      </c>
    </row>
    <row r="6623" spans="1:6" x14ac:dyDescent="0.2">
      <c r="A6623" s="435" t="s">
        <v>1009</v>
      </c>
      <c r="B6623" s="436"/>
      <c r="C6623" s="436"/>
      <c r="D6623" s="436"/>
      <c r="E6623" s="437"/>
      <c r="F6623" s="36">
        <v>835.53</v>
      </c>
    </row>
    <row r="6624" spans="1:6" ht="11.25" customHeight="1" x14ac:dyDescent="0.2">
      <c r="A6624" s="435" t="s">
        <v>4417</v>
      </c>
      <c r="B6624" s="436"/>
      <c r="C6624" s="436"/>
      <c r="D6624" s="436"/>
      <c r="E6624" s="437"/>
      <c r="F6624" s="36">
        <v>17052.41</v>
      </c>
    </row>
    <row r="6625" spans="1:6" ht="13.2" x14ac:dyDescent="0.2">
      <c r="A6625" s="432" t="s">
        <v>4418</v>
      </c>
      <c r="B6625" s="433"/>
      <c r="C6625" s="433"/>
      <c r="D6625" s="433"/>
      <c r="E6625" s="433"/>
      <c r="F6625" s="434"/>
    </row>
    <row r="6626" spans="1:6" ht="33.75" customHeight="1" x14ac:dyDescent="0.2">
      <c r="A6626" s="21">
        <v>83</v>
      </c>
      <c r="B6626" s="22" t="s">
        <v>4419</v>
      </c>
      <c r="C6626" s="23" t="s">
        <v>4420</v>
      </c>
      <c r="D6626" s="30">
        <v>5.78</v>
      </c>
      <c r="E6626" s="25">
        <v>578.44000000000005</v>
      </c>
      <c r="F6626" s="25">
        <v>129061.19</v>
      </c>
    </row>
    <row r="6627" spans="1:6" x14ac:dyDescent="0.2">
      <c r="A6627" s="26"/>
      <c r="B6627" s="27"/>
      <c r="C6627" s="28" t="s">
        <v>4421</v>
      </c>
      <c r="D6627" s="28"/>
      <c r="E6627" s="28"/>
      <c r="F6627" s="29">
        <v>111595.01</v>
      </c>
    </row>
    <row r="6628" spans="1:6" x14ac:dyDescent="0.2">
      <c r="A6628" s="26"/>
      <c r="B6628" s="27"/>
      <c r="C6628" s="28" t="s">
        <v>4422</v>
      </c>
      <c r="D6628" s="28"/>
      <c r="E6628" s="28"/>
      <c r="F6628" s="29">
        <v>57037.45</v>
      </c>
    </row>
    <row r="6629" spans="1:6" x14ac:dyDescent="0.2">
      <c r="A6629" s="26"/>
      <c r="B6629" s="27"/>
      <c r="C6629" s="28" t="s">
        <v>917</v>
      </c>
      <c r="D6629" s="28"/>
      <c r="E6629" s="28"/>
      <c r="F6629" s="29">
        <v>297693.65000000002</v>
      </c>
    </row>
    <row r="6630" spans="1:6" ht="33.75" customHeight="1" x14ac:dyDescent="0.2">
      <c r="A6630" s="21">
        <v>84</v>
      </c>
      <c r="B6630" s="22" t="s">
        <v>4423</v>
      </c>
      <c r="C6630" s="23" t="s">
        <v>4424</v>
      </c>
      <c r="D6630" s="31">
        <v>578</v>
      </c>
      <c r="E6630" s="25">
        <v>72.56</v>
      </c>
      <c r="F6630" s="25">
        <v>349770.57</v>
      </c>
    </row>
    <row r="6631" spans="1:6" ht="33.75" customHeight="1" x14ac:dyDescent="0.2">
      <c r="A6631" s="21">
        <v>85</v>
      </c>
      <c r="B6631" s="22" t="s">
        <v>4423</v>
      </c>
      <c r="C6631" s="23" t="s">
        <v>4425</v>
      </c>
      <c r="D6631" s="31">
        <v>12</v>
      </c>
      <c r="E6631" s="25">
        <v>72.56</v>
      </c>
      <c r="F6631" s="25">
        <v>7261.67</v>
      </c>
    </row>
    <row r="6632" spans="1:6" ht="33.75" customHeight="1" x14ac:dyDescent="0.2">
      <c r="A6632" s="21">
        <v>86</v>
      </c>
      <c r="B6632" s="22" t="s">
        <v>4426</v>
      </c>
      <c r="C6632" s="23" t="s">
        <v>4427</v>
      </c>
      <c r="D6632" s="31">
        <v>578</v>
      </c>
      <c r="E6632" s="25">
        <v>3.28</v>
      </c>
      <c r="F6632" s="25">
        <v>14161.92</v>
      </c>
    </row>
    <row r="6633" spans="1:6" ht="45" customHeight="1" x14ac:dyDescent="0.2">
      <c r="A6633" s="21">
        <v>87</v>
      </c>
      <c r="B6633" s="22" t="s">
        <v>3986</v>
      </c>
      <c r="C6633" s="23" t="s">
        <v>3987</v>
      </c>
      <c r="D6633" s="31">
        <v>3</v>
      </c>
      <c r="E6633" s="25">
        <v>92.73</v>
      </c>
      <c r="F6633" s="25">
        <v>11293.55</v>
      </c>
    </row>
    <row r="6634" spans="1:6" x14ac:dyDescent="0.2">
      <c r="A6634" s="26"/>
      <c r="B6634" s="27"/>
      <c r="C6634" s="28" t="s">
        <v>4428</v>
      </c>
      <c r="D6634" s="28"/>
      <c r="E6634" s="28"/>
      <c r="F6634" s="29">
        <v>9723.3700000000008</v>
      </c>
    </row>
    <row r="6635" spans="1:6" x14ac:dyDescent="0.2">
      <c r="A6635" s="26"/>
      <c r="B6635" s="27"/>
      <c r="C6635" s="28" t="s">
        <v>4429</v>
      </c>
      <c r="D6635" s="28"/>
      <c r="E6635" s="28"/>
      <c r="F6635" s="29">
        <v>4969.72</v>
      </c>
    </row>
    <row r="6636" spans="1:6" x14ac:dyDescent="0.2">
      <c r="A6636" s="26"/>
      <c r="B6636" s="27"/>
      <c r="C6636" s="28" t="s">
        <v>917</v>
      </c>
      <c r="D6636" s="28"/>
      <c r="E6636" s="28"/>
      <c r="F6636" s="29">
        <v>25986.639999999999</v>
      </c>
    </row>
    <row r="6637" spans="1:6" ht="33.75" customHeight="1" x14ac:dyDescent="0.2">
      <c r="A6637" s="21">
        <v>88</v>
      </c>
      <c r="B6637" s="22" t="s">
        <v>4430</v>
      </c>
      <c r="C6637" s="23" t="s">
        <v>4431</v>
      </c>
      <c r="D6637" s="31">
        <v>3</v>
      </c>
      <c r="E6637" s="25">
        <v>264.27</v>
      </c>
      <c r="F6637" s="25">
        <v>6294.91</v>
      </c>
    </row>
    <row r="6638" spans="1:6" ht="45" customHeight="1" x14ac:dyDescent="0.2">
      <c r="A6638" s="21">
        <v>89</v>
      </c>
      <c r="B6638" s="22" t="s">
        <v>4432</v>
      </c>
      <c r="C6638" s="23" t="s">
        <v>4433</v>
      </c>
      <c r="D6638" s="31">
        <v>1</v>
      </c>
      <c r="E6638" s="25">
        <v>72.650000000000006</v>
      </c>
      <c r="F6638" s="25">
        <v>2664.41</v>
      </c>
    </row>
    <row r="6639" spans="1:6" x14ac:dyDescent="0.2">
      <c r="A6639" s="26"/>
      <c r="B6639" s="27"/>
      <c r="C6639" s="28" t="s">
        <v>4434</v>
      </c>
      <c r="D6639" s="28"/>
      <c r="E6639" s="28"/>
      <c r="F6639" s="29">
        <v>2254.8200000000002</v>
      </c>
    </row>
    <row r="6640" spans="1:6" x14ac:dyDescent="0.2">
      <c r="A6640" s="26"/>
      <c r="B6640" s="27"/>
      <c r="C6640" s="28" t="s">
        <v>4435</v>
      </c>
      <c r="D6640" s="28"/>
      <c r="E6640" s="28"/>
      <c r="F6640" s="29">
        <v>1152.47</v>
      </c>
    </row>
    <row r="6641" spans="1:6" x14ac:dyDescent="0.2">
      <c r="A6641" s="26"/>
      <c r="B6641" s="27"/>
      <c r="C6641" s="28" t="s">
        <v>917</v>
      </c>
      <c r="D6641" s="28"/>
      <c r="E6641" s="28"/>
      <c r="F6641" s="29">
        <v>6071.7</v>
      </c>
    </row>
    <row r="6642" spans="1:6" ht="33.75" customHeight="1" x14ac:dyDescent="0.2">
      <c r="A6642" s="21">
        <v>90</v>
      </c>
      <c r="B6642" s="22" t="s">
        <v>4436</v>
      </c>
      <c r="C6642" s="23" t="s">
        <v>4437</v>
      </c>
      <c r="D6642" s="31">
        <v>1</v>
      </c>
      <c r="E6642" s="25">
        <v>130.33000000000001</v>
      </c>
      <c r="F6642" s="25">
        <v>1024.3900000000001</v>
      </c>
    </row>
    <row r="6643" spans="1:6" ht="45" customHeight="1" x14ac:dyDescent="0.2">
      <c r="A6643" s="21">
        <v>91</v>
      </c>
      <c r="B6643" s="22" t="s">
        <v>4438</v>
      </c>
      <c r="C6643" s="23" t="s">
        <v>4439</v>
      </c>
      <c r="D6643" s="31">
        <v>15</v>
      </c>
      <c r="E6643" s="25">
        <v>68.5</v>
      </c>
      <c r="F6643" s="25">
        <v>39481.14</v>
      </c>
    </row>
    <row r="6644" spans="1:6" x14ac:dyDescent="0.2">
      <c r="A6644" s="26"/>
      <c r="B6644" s="27"/>
      <c r="C6644" s="28" t="s">
        <v>4440</v>
      </c>
      <c r="D6644" s="28"/>
      <c r="E6644" s="28"/>
      <c r="F6644" s="29">
        <v>33822.32</v>
      </c>
    </row>
    <row r="6645" spans="1:6" x14ac:dyDescent="0.2">
      <c r="A6645" s="26"/>
      <c r="B6645" s="27"/>
      <c r="C6645" s="28" t="s">
        <v>4441</v>
      </c>
      <c r="D6645" s="28"/>
      <c r="E6645" s="28"/>
      <c r="F6645" s="29">
        <v>17286.97</v>
      </c>
    </row>
    <row r="6646" spans="1:6" x14ac:dyDescent="0.2">
      <c r="A6646" s="26"/>
      <c r="B6646" s="27"/>
      <c r="C6646" s="28" t="s">
        <v>917</v>
      </c>
      <c r="D6646" s="28"/>
      <c r="E6646" s="28"/>
      <c r="F6646" s="29">
        <v>90590.43</v>
      </c>
    </row>
    <row r="6647" spans="1:6" ht="33.75" customHeight="1" x14ac:dyDescent="0.2">
      <c r="A6647" s="21">
        <v>92</v>
      </c>
      <c r="B6647" s="22" t="s">
        <v>4442</v>
      </c>
      <c r="C6647" s="23" t="s">
        <v>4443</v>
      </c>
      <c r="D6647" s="31">
        <v>15</v>
      </c>
      <c r="E6647" s="25">
        <v>77.98</v>
      </c>
      <c r="F6647" s="25">
        <v>9193.84</v>
      </c>
    </row>
    <row r="6648" spans="1:6" ht="22.5" customHeight="1" x14ac:dyDescent="0.2">
      <c r="A6648" s="21">
        <v>93</v>
      </c>
      <c r="B6648" s="22" t="s">
        <v>4444</v>
      </c>
      <c r="C6648" s="23" t="s">
        <v>4445</v>
      </c>
      <c r="D6648" s="31">
        <v>3</v>
      </c>
      <c r="E6648" s="25">
        <v>70.599999999999994</v>
      </c>
      <c r="F6648" s="25">
        <v>3815.55</v>
      </c>
    </row>
    <row r="6649" spans="1:6" x14ac:dyDescent="0.2">
      <c r="A6649" s="26"/>
      <c r="B6649" s="27"/>
      <c r="C6649" s="28" t="s">
        <v>4446</v>
      </c>
      <c r="D6649" s="28"/>
      <c r="E6649" s="28"/>
      <c r="F6649" s="29">
        <v>1977.49</v>
      </c>
    </row>
    <row r="6650" spans="1:6" x14ac:dyDescent="0.2">
      <c r="A6650" s="26"/>
      <c r="B6650" s="27"/>
      <c r="C6650" s="28" t="s">
        <v>4447</v>
      </c>
      <c r="D6650" s="28"/>
      <c r="E6650" s="28"/>
      <c r="F6650" s="29">
        <v>1010.72</v>
      </c>
    </row>
    <row r="6651" spans="1:6" x14ac:dyDescent="0.2">
      <c r="A6651" s="26"/>
      <c r="B6651" s="27"/>
      <c r="C6651" s="28" t="s">
        <v>917</v>
      </c>
      <c r="D6651" s="28"/>
      <c r="E6651" s="28"/>
      <c r="F6651" s="29">
        <v>6803.76</v>
      </c>
    </row>
    <row r="6652" spans="1:6" ht="56.25" customHeight="1" x14ac:dyDescent="0.2">
      <c r="A6652" s="21">
        <v>94</v>
      </c>
      <c r="B6652" s="22" t="s">
        <v>4448</v>
      </c>
      <c r="C6652" s="23" t="s">
        <v>4449</v>
      </c>
      <c r="D6652" s="31">
        <v>3</v>
      </c>
      <c r="E6652" s="25">
        <v>13759.55</v>
      </c>
      <c r="F6652" s="25">
        <v>344263.94</v>
      </c>
    </row>
    <row r="6653" spans="1:6" ht="22.5" customHeight="1" x14ac:dyDescent="0.2">
      <c r="A6653" s="21">
        <v>95</v>
      </c>
      <c r="B6653" s="22" t="s">
        <v>4450</v>
      </c>
      <c r="C6653" s="23" t="s">
        <v>4451</v>
      </c>
      <c r="D6653" s="31">
        <v>1</v>
      </c>
      <c r="E6653" s="25">
        <v>3.85</v>
      </c>
      <c r="F6653" s="25">
        <v>140.44999999999999</v>
      </c>
    </row>
    <row r="6654" spans="1:6" x14ac:dyDescent="0.2">
      <c r="A6654" s="26"/>
      <c r="B6654" s="27"/>
      <c r="C6654" s="28" t="s">
        <v>4452</v>
      </c>
      <c r="D6654" s="28"/>
      <c r="E6654" s="28"/>
      <c r="F6654" s="29">
        <v>164.57</v>
      </c>
    </row>
    <row r="6655" spans="1:6" x14ac:dyDescent="0.2">
      <c r="A6655" s="26"/>
      <c r="B6655" s="27"/>
      <c r="C6655" s="28" t="s">
        <v>4453</v>
      </c>
      <c r="D6655" s="28"/>
      <c r="E6655" s="28"/>
      <c r="F6655" s="29">
        <v>83.24</v>
      </c>
    </row>
    <row r="6656" spans="1:6" x14ac:dyDescent="0.2">
      <c r="A6656" s="26"/>
      <c r="B6656" s="27"/>
      <c r="C6656" s="28" t="s">
        <v>917</v>
      </c>
      <c r="D6656" s="28"/>
      <c r="E6656" s="28"/>
      <c r="F6656" s="29">
        <v>388.26</v>
      </c>
    </row>
    <row r="6657" spans="1:6" ht="45" customHeight="1" x14ac:dyDescent="0.2">
      <c r="A6657" s="21">
        <v>96</v>
      </c>
      <c r="B6657" s="22" t="s">
        <v>4454</v>
      </c>
      <c r="C6657" s="23" t="s">
        <v>4455</v>
      </c>
      <c r="D6657" s="31">
        <v>1</v>
      </c>
      <c r="E6657" s="25">
        <v>223.7</v>
      </c>
      <c r="F6657" s="25">
        <v>1046.92</v>
      </c>
    </row>
    <row r="6658" spans="1:6" ht="45" customHeight="1" x14ac:dyDescent="0.2">
      <c r="A6658" s="21">
        <v>97</v>
      </c>
      <c r="B6658" s="22" t="s">
        <v>4456</v>
      </c>
      <c r="C6658" s="23" t="s">
        <v>4457</v>
      </c>
      <c r="D6658" s="32">
        <v>20.3</v>
      </c>
      <c r="E6658" s="25">
        <v>2990.63</v>
      </c>
      <c r="F6658" s="25">
        <v>1740231.32</v>
      </c>
    </row>
    <row r="6659" spans="1:6" x14ac:dyDescent="0.2">
      <c r="A6659" s="26"/>
      <c r="B6659" s="27"/>
      <c r="C6659" s="28" t="s">
        <v>4458</v>
      </c>
      <c r="D6659" s="28"/>
      <c r="E6659" s="28"/>
      <c r="F6659" s="29">
        <v>1413606.85</v>
      </c>
    </row>
    <row r="6660" spans="1:6" x14ac:dyDescent="0.2">
      <c r="A6660" s="26"/>
      <c r="B6660" s="27"/>
      <c r="C6660" s="28" t="s">
        <v>4459</v>
      </c>
      <c r="D6660" s="28"/>
      <c r="E6660" s="28"/>
      <c r="F6660" s="29">
        <v>722510.17</v>
      </c>
    </row>
    <row r="6661" spans="1:6" x14ac:dyDescent="0.2">
      <c r="A6661" s="26"/>
      <c r="B6661" s="27"/>
      <c r="C6661" s="28" t="s">
        <v>917</v>
      </c>
      <c r="D6661" s="28"/>
      <c r="E6661" s="28"/>
      <c r="F6661" s="29">
        <v>3876348.34</v>
      </c>
    </row>
    <row r="6662" spans="1:6" ht="33.75" customHeight="1" x14ac:dyDescent="0.2">
      <c r="A6662" s="21">
        <v>98</v>
      </c>
      <c r="B6662" s="22" t="s">
        <v>4460</v>
      </c>
      <c r="C6662" s="23" t="s">
        <v>4461</v>
      </c>
      <c r="D6662" s="31">
        <v>90</v>
      </c>
      <c r="E6662" s="25">
        <v>59.56</v>
      </c>
      <c r="F6662" s="25">
        <v>44706.07</v>
      </c>
    </row>
    <row r="6663" spans="1:6" ht="33.75" customHeight="1" x14ac:dyDescent="0.2">
      <c r="A6663" s="21">
        <v>99</v>
      </c>
      <c r="B6663" s="22" t="s">
        <v>4462</v>
      </c>
      <c r="C6663" s="23" t="s">
        <v>4463</v>
      </c>
      <c r="D6663" s="31">
        <v>90</v>
      </c>
      <c r="E6663" s="25">
        <v>96.08</v>
      </c>
      <c r="F6663" s="25">
        <v>72121.210000000006</v>
      </c>
    </row>
    <row r="6664" spans="1:6" ht="33.75" customHeight="1" x14ac:dyDescent="0.2">
      <c r="A6664" s="21">
        <v>100</v>
      </c>
      <c r="B6664" s="22" t="s">
        <v>4464</v>
      </c>
      <c r="C6664" s="23" t="s">
        <v>4465</v>
      </c>
      <c r="D6664" s="31">
        <v>1850</v>
      </c>
      <c r="E6664" s="25">
        <v>86.12</v>
      </c>
      <c r="F6664" s="25">
        <v>1328742.1299999999</v>
      </c>
    </row>
    <row r="6665" spans="1:6" ht="33.75" customHeight="1" x14ac:dyDescent="0.2">
      <c r="A6665" s="21">
        <v>101</v>
      </c>
      <c r="B6665" s="22" t="s">
        <v>4084</v>
      </c>
      <c r="C6665" s="23" t="s">
        <v>4466</v>
      </c>
      <c r="D6665" s="31">
        <v>15</v>
      </c>
      <c r="E6665" s="25">
        <v>15.16</v>
      </c>
      <c r="F6665" s="25">
        <v>3777.11</v>
      </c>
    </row>
    <row r="6666" spans="1:6" ht="45" customHeight="1" x14ac:dyDescent="0.2">
      <c r="A6666" s="21">
        <v>102</v>
      </c>
      <c r="B6666" s="22" t="s">
        <v>4467</v>
      </c>
      <c r="C6666" s="23" t="s">
        <v>4468</v>
      </c>
      <c r="D6666" s="31">
        <v>271</v>
      </c>
      <c r="E6666" s="25">
        <v>15.16</v>
      </c>
      <c r="F6666" s="25">
        <v>20541.8</v>
      </c>
    </row>
    <row r="6667" spans="1:6" ht="45" customHeight="1" x14ac:dyDescent="0.2">
      <c r="A6667" s="21">
        <v>103</v>
      </c>
      <c r="B6667" s="22" t="s">
        <v>4469</v>
      </c>
      <c r="C6667" s="23" t="s">
        <v>4470</v>
      </c>
      <c r="D6667" s="30">
        <v>7.0000000000000007E-2</v>
      </c>
      <c r="E6667" s="25">
        <v>3062.68</v>
      </c>
      <c r="F6667" s="25">
        <v>6089.25</v>
      </c>
    </row>
    <row r="6668" spans="1:6" x14ac:dyDescent="0.2">
      <c r="A6668" s="26"/>
      <c r="B6668" s="27"/>
      <c r="C6668" s="28" t="s">
        <v>4471</v>
      </c>
      <c r="D6668" s="28"/>
      <c r="E6668" s="28"/>
      <c r="F6668" s="29">
        <v>4922.84</v>
      </c>
    </row>
    <row r="6669" spans="1:6" x14ac:dyDescent="0.2">
      <c r="A6669" s="26"/>
      <c r="B6669" s="27"/>
      <c r="C6669" s="28" t="s">
        <v>4472</v>
      </c>
      <c r="D6669" s="28"/>
      <c r="E6669" s="28"/>
      <c r="F6669" s="29">
        <v>2516.12</v>
      </c>
    </row>
    <row r="6670" spans="1:6" x14ac:dyDescent="0.2">
      <c r="A6670" s="26"/>
      <c r="B6670" s="27"/>
      <c r="C6670" s="28" t="s">
        <v>917</v>
      </c>
      <c r="D6670" s="28"/>
      <c r="E6670" s="28"/>
      <c r="F6670" s="29">
        <v>13528.21</v>
      </c>
    </row>
    <row r="6671" spans="1:6" ht="33.75" customHeight="1" x14ac:dyDescent="0.2">
      <c r="A6671" s="21">
        <v>104</v>
      </c>
      <c r="B6671" s="22" t="s">
        <v>4473</v>
      </c>
      <c r="C6671" s="23" t="s">
        <v>4474</v>
      </c>
      <c r="D6671" s="31">
        <v>7</v>
      </c>
      <c r="E6671" s="25">
        <v>57.38</v>
      </c>
      <c r="F6671" s="25">
        <v>3349.96</v>
      </c>
    </row>
    <row r="6672" spans="1:6" ht="45" customHeight="1" x14ac:dyDescent="0.2">
      <c r="A6672" s="21">
        <v>105</v>
      </c>
      <c r="B6672" s="22" t="s">
        <v>4475</v>
      </c>
      <c r="C6672" s="23" t="s">
        <v>4476</v>
      </c>
      <c r="D6672" s="31">
        <v>6</v>
      </c>
      <c r="E6672" s="25">
        <v>3904.84</v>
      </c>
      <c r="F6672" s="25">
        <v>619379.66</v>
      </c>
    </row>
    <row r="6673" spans="1:6" x14ac:dyDescent="0.2">
      <c r="A6673" s="26"/>
      <c r="B6673" s="27"/>
      <c r="C6673" s="28" t="s">
        <v>4477</v>
      </c>
      <c r="D6673" s="28"/>
      <c r="E6673" s="28"/>
      <c r="F6673" s="29">
        <v>488017.03</v>
      </c>
    </row>
    <row r="6674" spans="1:6" x14ac:dyDescent="0.2">
      <c r="A6674" s="26"/>
      <c r="B6674" s="27"/>
      <c r="C6674" s="28" t="s">
        <v>4478</v>
      </c>
      <c r="D6674" s="28"/>
      <c r="E6674" s="28"/>
      <c r="F6674" s="29">
        <v>249430.92</v>
      </c>
    </row>
    <row r="6675" spans="1:6" x14ac:dyDescent="0.2">
      <c r="A6675" s="26"/>
      <c r="B6675" s="27"/>
      <c r="C6675" s="28" t="s">
        <v>917</v>
      </c>
      <c r="D6675" s="28"/>
      <c r="E6675" s="28"/>
      <c r="F6675" s="29">
        <v>1356827.61</v>
      </c>
    </row>
    <row r="6676" spans="1:6" ht="33.75" customHeight="1" x14ac:dyDescent="0.2">
      <c r="A6676" s="21">
        <v>106</v>
      </c>
      <c r="B6676" s="22" t="s">
        <v>4479</v>
      </c>
      <c r="C6676" s="23" t="s">
        <v>4480</v>
      </c>
      <c r="D6676" s="31">
        <v>600</v>
      </c>
      <c r="E6676" s="25">
        <v>123.03</v>
      </c>
      <c r="F6676" s="25">
        <v>615640.87</v>
      </c>
    </row>
    <row r="6677" spans="1:6" ht="22.5" customHeight="1" x14ac:dyDescent="0.2">
      <c r="A6677" s="21">
        <v>107</v>
      </c>
      <c r="B6677" s="22" t="s">
        <v>4481</v>
      </c>
      <c r="C6677" s="23" t="s">
        <v>4482</v>
      </c>
      <c r="D6677" s="31">
        <v>2</v>
      </c>
      <c r="E6677" s="25">
        <v>115.45</v>
      </c>
      <c r="F6677" s="25">
        <v>1925.74</v>
      </c>
    </row>
    <row r="6678" spans="1:6" ht="22.5" customHeight="1" x14ac:dyDescent="0.2">
      <c r="A6678" s="21">
        <v>108</v>
      </c>
      <c r="B6678" s="22" t="s">
        <v>4483</v>
      </c>
      <c r="C6678" s="23" t="s">
        <v>4484</v>
      </c>
      <c r="D6678" s="31">
        <v>3</v>
      </c>
      <c r="E6678" s="25">
        <v>58.75</v>
      </c>
      <c r="F6678" s="25">
        <v>1469.86</v>
      </c>
    </row>
    <row r="6679" spans="1:6" ht="45" customHeight="1" x14ac:dyDescent="0.2">
      <c r="A6679" s="21">
        <v>109</v>
      </c>
      <c r="B6679" s="22" t="s">
        <v>4485</v>
      </c>
      <c r="C6679" s="23" t="s">
        <v>4486</v>
      </c>
      <c r="D6679" s="32">
        <v>0.1</v>
      </c>
      <c r="E6679" s="25">
        <v>5020.72</v>
      </c>
      <c r="F6679" s="25">
        <v>13231.23</v>
      </c>
    </row>
    <row r="6680" spans="1:6" x14ac:dyDescent="0.2">
      <c r="A6680" s="26"/>
      <c r="B6680" s="27"/>
      <c r="C6680" s="28" t="s">
        <v>4487</v>
      </c>
      <c r="D6680" s="28"/>
      <c r="E6680" s="28"/>
      <c r="F6680" s="29">
        <v>10380.379999999999</v>
      </c>
    </row>
    <row r="6681" spans="1:6" x14ac:dyDescent="0.2">
      <c r="A6681" s="26"/>
      <c r="B6681" s="27"/>
      <c r="C6681" s="28" t="s">
        <v>4488</v>
      </c>
      <c r="D6681" s="28"/>
      <c r="E6681" s="28"/>
      <c r="F6681" s="29">
        <v>5305.53</v>
      </c>
    </row>
    <row r="6682" spans="1:6" x14ac:dyDescent="0.2">
      <c r="A6682" s="26"/>
      <c r="B6682" s="27"/>
      <c r="C6682" s="28" t="s">
        <v>917</v>
      </c>
      <c r="D6682" s="28"/>
      <c r="E6682" s="28"/>
      <c r="F6682" s="29">
        <v>28917.14</v>
      </c>
    </row>
    <row r="6683" spans="1:6" ht="33.75" customHeight="1" x14ac:dyDescent="0.2">
      <c r="A6683" s="21">
        <v>110</v>
      </c>
      <c r="B6683" s="22" t="s">
        <v>4489</v>
      </c>
      <c r="C6683" s="23" t="s">
        <v>4490</v>
      </c>
      <c r="D6683" s="31">
        <v>10</v>
      </c>
      <c r="E6683" s="25">
        <v>291.52999999999997</v>
      </c>
      <c r="F6683" s="25">
        <v>24313.37</v>
      </c>
    </row>
    <row r="6684" spans="1:6" ht="22.5" customHeight="1" x14ac:dyDescent="0.2">
      <c r="A6684" s="21">
        <v>111</v>
      </c>
      <c r="B6684" s="22" t="s">
        <v>4491</v>
      </c>
      <c r="C6684" s="23" t="s">
        <v>4492</v>
      </c>
      <c r="D6684" s="31">
        <v>2</v>
      </c>
      <c r="E6684" s="25">
        <v>502.15</v>
      </c>
      <c r="F6684" s="25">
        <v>8375.7999999999993</v>
      </c>
    </row>
    <row r="6685" spans="1:6" ht="22.5" customHeight="1" x14ac:dyDescent="0.2">
      <c r="A6685" s="21">
        <v>112</v>
      </c>
      <c r="B6685" s="22" t="s">
        <v>4493</v>
      </c>
      <c r="C6685" s="23" t="s">
        <v>4494</v>
      </c>
      <c r="D6685" s="31">
        <v>2</v>
      </c>
      <c r="E6685" s="25">
        <v>157.58000000000001</v>
      </c>
      <c r="F6685" s="25">
        <v>2628.5</v>
      </c>
    </row>
    <row r="6686" spans="1:6" ht="33.75" customHeight="1" x14ac:dyDescent="0.2">
      <c r="A6686" s="21">
        <v>113</v>
      </c>
      <c r="B6686" s="22" t="s">
        <v>4495</v>
      </c>
      <c r="C6686" s="23" t="s">
        <v>4496</v>
      </c>
      <c r="D6686" s="35">
        <v>0.75997000000000003</v>
      </c>
      <c r="E6686" s="25">
        <v>1590.76</v>
      </c>
      <c r="F6686" s="25">
        <v>45618.95</v>
      </c>
    </row>
    <row r="6687" spans="1:6" x14ac:dyDescent="0.2">
      <c r="A6687" s="26"/>
      <c r="B6687" s="27"/>
      <c r="C6687" s="28" t="s">
        <v>4497</v>
      </c>
      <c r="D6687" s="28"/>
      <c r="E6687" s="28"/>
      <c r="F6687" s="29">
        <v>39696.949999999997</v>
      </c>
    </row>
    <row r="6688" spans="1:6" x14ac:dyDescent="0.2">
      <c r="A6688" s="26"/>
      <c r="B6688" s="27"/>
      <c r="C6688" s="28" t="s">
        <v>4498</v>
      </c>
      <c r="D6688" s="28"/>
      <c r="E6688" s="28"/>
      <c r="F6688" s="29">
        <v>22494.94</v>
      </c>
    </row>
    <row r="6689" spans="1:6" x14ac:dyDescent="0.2">
      <c r="A6689" s="26"/>
      <c r="B6689" s="27"/>
      <c r="C6689" s="28" t="s">
        <v>917</v>
      </c>
      <c r="D6689" s="28"/>
      <c r="E6689" s="28"/>
      <c r="F6689" s="29">
        <v>107810.84</v>
      </c>
    </row>
    <row r="6690" spans="1:6" ht="33.75" customHeight="1" x14ac:dyDescent="0.2">
      <c r="A6690" s="21">
        <v>114</v>
      </c>
      <c r="B6690" s="22" t="s">
        <v>4499</v>
      </c>
      <c r="C6690" s="23" t="s">
        <v>4500</v>
      </c>
      <c r="D6690" s="31">
        <v>512</v>
      </c>
      <c r="E6690" s="25">
        <v>349.22</v>
      </c>
      <c r="F6690" s="25">
        <v>1491205.33</v>
      </c>
    </row>
    <row r="6691" spans="1:6" ht="33.75" customHeight="1" x14ac:dyDescent="0.2">
      <c r="A6691" s="21">
        <v>115</v>
      </c>
      <c r="B6691" s="22" t="s">
        <v>4501</v>
      </c>
      <c r="C6691" s="23" t="s">
        <v>4502</v>
      </c>
      <c r="D6691" s="31">
        <v>73</v>
      </c>
      <c r="E6691" s="25">
        <v>340.03</v>
      </c>
      <c r="F6691" s="25">
        <v>207016</v>
      </c>
    </row>
    <row r="6692" spans="1:6" ht="22.5" customHeight="1" x14ac:dyDescent="0.2">
      <c r="A6692" s="21">
        <v>116</v>
      </c>
      <c r="B6692" s="22" t="s">
        <v>4503</v>
      </c>
      <c r="C6692" s="23" t="s">
        <v>4504</v>
      </c>
      <c r="D6692" s="31">
        <v>33</v>
      </c>
      <c r="E6692" s="25">
        <v>468.69</v>
      </c>
      <c r="F6692" s="25">
        <v>128991.97</v>
      </c>
    </row>
    <row r="6693" spans="1:6" ht="33.75" customHeight="1" x14ac:dyDescent="0.2">
      <c r="A6693" s="21">
        <v>117</v>
      </c>
      <c r="B6693" s="22" t="s">
        <v>4505</v>
      </c>
      <c r="C6693" s="23" t="s">
        <v>4506</v>
      </c>
      <c r="D6693" s="31">
        <v>71</v>
      </c>
      <c r="E6693" s="25">
        <v>241.69</v>
      </c>
      <c r="F6693" s="25">
        <v>143115.51</v>
      </c>
    </row>
    <row r="6694" spans="1:6" ht="33.75" customHeight="1" x14ac:dyDescent="0.2">
      <c r="A6694" s="21">
        <v>118</v>
      </c>
      <c r="B6694" s="22" t="s">
        <v>4507</v>
      </c>
      <c r="C6694" s="23" t="s">
        <v>4508</v>
      </c>
      <c r="D6694" s="31">
        <v>2</v>
      </c>
      <c r="E6694" s="25">
        <v>220.56</v>
      </c>
      <c r="F6694" s="25">
        <v>3679</v>
      </c>
    </row>
    <row r="6695" spans="1:6" ht="33.75" customHeight="1" x14ac:dyDescent="0.2">
      <c r="A6695" s="21">
        <v>119</v>
      </c>
      <c r="B6695" s="22" t="s">
        <v>1767</v>
      </c>
      <c r="C6695" s="23" t="s">
        <v>1768</v>
      </c>
      <c r="D6695" s="24">
        <v>3.9289999999999998</v>
      </c>
      <c r="E6695" s="25">
        <v>243.91</v>
      </c>
      <c r="F6695" s="25">
        <v>27034.23</v>
      </c>
    </row>
    <row r="6696" spans="1:6" x14ac:dyDescent="0.2">
      <c r="A6696" s="26"/>
      <c r="B6696" s="27"/>
      <c r="C6696" s="28" t="s">
        <v>4509</v>
      </c>
      <c r="D6696" s="28"/>
      <c r="E6696" s="28"/>
      <c r="F6696" s="29">
        <v>13085.45</v>
      </c>
    </row>
    <row r="6697" spans="1:6" x14ac:dyDescent="0.2">
      <c r="A6697" s="26"/>
      <c r="B6697" s="27"/>
      <c r="C6697" s="28" t="s">
        <v>4510</v>
      </c>
      <c r="D6697" s="28"/>
      <c r="E6697" s="28"/>
      <c r="F6697" s="29">
        <v>6034.62</v>
      </c>
    </row>
    <row r="6698" spans="1:6" x14ac:dyDescent="0.2">
      <c r="A6698" s="26"/>
      <c r="B6698" s="27"/>
      <c r="C6698" s="28" t="s">
        <v>917</v>
      </c>
      <c r="D6698" s="28"/>
      <c r="E6698" s="28"/>
      <c r="F6698" s="29">
        <v>46154.3</v>
      </c>
    </row>
    <row r="6699" spans="1:6" ht="22.5" customHeight="1" x14ac:dyDescent="0.2">
      <c r="A6699" s="21">
        <v>120</v>
      </c>
      <c r="B6699" s="22" t="s">
        <v>1771</v>
      </c>
      <c r="C6699" s="23" t="s">
        <v>1772</v>
      </c>
      <c r="D6699" s="43">
        <v>-3.5360999999999997E-2</v>
      </c>
      <c r="E6699" s="25">
        <v>15620</v>
      </c>
      <c r="F6699" s="25">
        <v>-11676.44</v>
      </c>
    </row>
    <row r="6700" spans="1:6" ht="33.75" customHeight="1" x14ac:dyDescent="0.2">
      <c r="A6700" s="21">
        <v>121</v>
      </c>
      <c r="B6700" s="22" t="s">
        <v>4391</v>
      </c>
      <c r="C6700" s="23" t="s">
        <v>4392</v>
      </c>
      <c r="D6700" s="24">
        <v>58.935000000000002</v>
      </c>
      <c r="E6700" s="25">
        <v>139.51</v>
      </c>
      <c r="F6700" s="25">
        <v>33381.410000000003</v>
      </c>
    </row>
    <row r="6701" spans="1:6" ht="33.75" customHeight="1" x14ac:dyDescent="0.2">
      <c r="A6701" s="21">
        <v>122</v>
      </c>
      <c r="B6701" s="22" t="s">
        <v>4393</v>
      </c>
      <c r="C6701" s="23" t="s">
        <v>4394</v>
      </c>
      <c r="D6701" s="24">
        <v>3.9289999999999998</v>
      </c>
      <c r="E6701" s="25">
        <v>543.15</v>
      </c>
      <c r="F6701" s="25">
        <v>83567.72</v>
      </c>
    </row>
    <row r="6702" spans="1:6" x14ac:dyDescent="0.2">
      <c r="A6702" s="26"/>
      <c r="B6702" s="27"/>
      <c r="C6702" s="28" t="s">
        <v>4511</v>
      </c>
      <c r="D6702" s="28"/>
      <c r="E6702" s="28"/>
      <c r="F6702" s="29">
        <v>80270.759999999995</v>
      </c>
    </row>
    <row r="6703" spans="1:6" x14ac:dyDescent="0.2">
      <c r="A6703" s="26"/>
      <c r="B6703" s="27"/>
      <c r="C6703" s="28" t="s">
        <v>4512</v>
      </c>
      <c r="D6703" s="28"/>
      <c r="E6703" s="28"/>
      <c r="F6703" s="29">
        <v>33432.769999999997</v>
      </c>
    </row>
    <row r="6704" spans="1:6" x14ac:dyDescent="0.2">
      <c r="A6704" s="26"/>
      <c r="B6704" s="27"/>
      <c r="C6704" s="28" t="s">
        <v>917</v>
      </c>
      <c r="D6704" s="28"/>
      <c r="E6704" s="28"/>
      <c r="F6704" s="29">
        <v>197271.25</v>
      </c>
    </row>
    <row r="6705" spans="1:6" ht="33.75" customHeight="1" x14ac:dyDescent="0.2">
      <c r="A6705" s="21">
        <v>123</v>
      </c>
      <c r="B6705" s="22" t="s">
        <v>4397</v>
      </c>
      <c r="C6705" s="23" t="s">
        <v>4398</v>
      </c>
      <c r="D6705" s="33">
        <v>9.6699999999999994E-2</v>
      </c>
      <c r="E6705" s="25">
        <v>15223</v>
      </c>
      <c r="F6705" s="25">
        <v>7330.88</v>
      </c>
    </row>
    <row r="6706" spans="1:6" ht="11.25" customHeight="1" x14ac:dyDescent="0.2">
      <c r="A6706" s="435" t="s">
        <v>1007</v>
      </c>
      <c r="B6706" s="436"/>
      <c r="C6706" s="436"/>
      <c r="D6706" s="436"/>
      <c r="E6706" s="437"/>
      <c r="F6706" s="36">
        <v>7585262.8899999997</v>
      </c>
    </row>
    <row r="6707" spans="1:6" x14ac:dyDescent="0.2">
      <c r="A6707" s="435" t="s">
        <v>1008</v>
      </c>
      <c r="B6707" s="436"/>
      <c r="C6707" s="436"/>
      <c r="D6707" s="436"/>
      <c r="E6707" s="437"/>
      <c r="F6707" s="36">
        <v>2209517.84</v>
      </c>
    </row>
    <row r="6708" spans="1:6" x14ac:dyDescent="0.2">
      <c r="A6708" s="435" t="s">
        <v>1009</v>
      </c>
      <c r="B6708" s="436"/>
      <c r="C6708" s="436"/>
      <c r="D6708" s="436"/>
      <c r="E6708" s="437"/>
      <c r="F6708" s="36">
        <v>1123265.6299999999</v>
      </c>
    </row>
    <row r="6709" spans="1:6" ht="11.25" customHeight="1" x14ac:dyDescent="0.2">
      <c r="A6709" s="435" t="s">
        <v>4513</v>
      </c>
      <c r="B6709" s="436"/>
      <c r="C6709" s="436"/>
      <c r="D6709" s="436"/>
      <c r="E6709" s="437"/>
      <c r="F6709" s="36">
        <v>10918046.359999999</v>
      </c>
    </row>
    <row r="6710" spans="1:6" ht="13.2" x14ac:dyDescent="0.2">
      <c r="A6710" s="432" t="s">
        <v>4514</v>
      </c>
      <c r="B6710" s="433"/>
      <c r="C6710" s="433"/>
      <c r="D6710" s="433"/>
      <c r="E6710" s="433"/>
      <c r="F6710" s="434"/>
    </row>
    <row r="6711" spans="1:6" ht="33.75" customHeight="1" x14ac:dyDescent="0.2">
      <c r="A6711" s="21">
        <v>124</v>
      </c>
      <c r="B6711" s="22" t="s">
        <v>4419</v>
      </c>
      <c r="C6711" s="23" t="s">
        <v>4420</v>
      </c>
      <c r="D6711" s="30">
        <v>0.61</v>
      </c>
      <c r="E6711" s="25">
        <v>578.44000000000005</v>
      </c>
      <c r="F6711" s="25">
        <v>13620.65</v>
      </c>
    </row>
    <row r="6712" spans="1:6" x14ac:dyDescent="0.2">
      <c r="A6712" s="26"/>
      <c r="B6712" s="27"/>
      <c r="C6712" s="28" t="s">
        <v>4515</v>
      </c>
      <c r="D6712" s="28"/>
      <c r="E6712" s="28"/>
      <c r="F6712" s="29">
        <v>11777.33</v>
      </c>
    </row>
    <row r="6713" spans="1:6" x14ac:dyDescent="0.2">
      <c r="A6713" s="26"/>
      <c r="B6713" s="27"/>
      <c r="C6713" s="28" t="s">
        <v>4516</v>
      </c>
      <c r="D6713" s="28"/>
      <c r="E6713" s="28"/>
      <c r="F6713" s="29">
        <v>6019.52</v>
      </c>
    </row>
    <row r="6714" spans="1:6" x14ac:dyDescent="0.2">
      <c r="A6714" s="26"/>
      <c r="B6714" s="27"/>
      <c r="C6714" s="28" t="s">
        <v>917</v>
      </c>
      <c r="D6714" s="28"/>
      <c r="E6714" s="28"/>
      <c r="F6714" s="29">
        <v>31417.5</v>
      </c>
    </row>
    <row r="6715" spans="1:6" ht="33.75" customHeight="1" x14ac:dyDescent="0.2">
      <c r="A6715" s="21">
        <v>125</v>
      </c>
      <c r="B6715" s="22" t="s">
        <v>4517</v>
      </c>
      <c r="C6715" s="23" t="s">
        <v>4518</v>
      </c>
      <c r="D6715" s="31">
        <v>61</v>
      </c>
      <c r="E6715" s="25">
        <v>56.93</v>
      </c>
      <c r="F6715" s="25">
        <v>28964.45</v>
      </c>
    </row>
    <row r="6716" spans="1:6" ht="33.75" customHeight="1" x14ac:dyDescent="0.2">
      <c r="A6716" s="21">
        <v>126</v>
      </c>
      <c r="B6716" s="22" t="s">
        <v>4517</v>
      </c>
      <c r="C6716" s="23" t="s">
        <v>4519</v>
      </c>
      <c r="D6716" s="31">
        <v>5</v>
      </c>
      <c r="E6716" s="25">
        <v>56.93</v>
      </c>
      <c r="F6716" s="25">
        <v>2374.14</v>
      </c>
    </row>
    <row r="6717" spans="1:6" ht="33.75" customHeight="1" x14ac:dyDescent="0.2">
      <c r="A6717" s="21">
        <v>127</v>
      </c>
      <c r="B6717" s="22" t="s">
        <v>4426</v>
      </c>
      <c r="C6717" s="23" t="s">
        <v>4520</v>
      </c>
      <c r="D6717" s="31">
        <v>66</v>
      </c>
      <c r="E6717" s="25">
        <v>3.28</v>
      </c>
      <c r="F6717" s="25">
        <v>1617.11</v>
      </c>
    </row>
    <row r="6718" spans="1:6" ht="33.75" customHeight="1" x14ac:dyDescent="0.2">
      <c r="A6718" s="21">
        <v>128</v>
      </c>
      <c r="B6718" s="22" t="s">
        <v>2765</v>
      </c>
      <c r="C6718" s="23" t="s">
        <v>4521</v>
      </c>
      <c r="D6718" s="31">
        <v>26</v>
      </c>
      <c r="E6718" s="25">
        <v>7.28</v>
      </c>
      <c r="F6718" s="25">
        <v>7524.16</v>
      </c>
    </row>
    <row r="6719" spans="1:6" x14ac:dyDescent="0.2">
      <c r="A6719" s="26"/>
      <c r="B6719" s="27"/>
      <c r="C6719" s="28" t="s">
        <v>4522</v>
      </c>
      <c r="D6719" s="28"/>
      <c r="E6719" s="28"/>
      <c r="F6719" s="29">
        <v>6550.61</v>
      </c>
    </row>
    <row r="6720" spans="1:6" x14ac:dyDescent="0.2">
      <c r="A6720" s="26"/>
      <c r="B6720" s="27"/>
      <c r="C6720" s="28" t="s">
        <v>4523</v>
      </c>
      <c r="D6720" s="28"/>
      <c r="E6720" s="28"/>
      <c r="F6720" s="29">
        <v>3348.09</v>
      </c>
    </row>
    <row r="6721" spans="1:6" x14ac:dyDescent="0.2">
      <c r="A6721" s="26"/>
      <c r="B6721" s="27"/>
      <c r="C6721" s="28" t="s">
        <v>917</v>
      </c>
      <c r="D6721" s="28"/>
      <c r="E6721" s="28"/>
      <c r="F6721" s="29">
        <v>17422.86</v>
      </c>
    </row>
    <row r="6722" spans="1:6" ht="22.5" customHeight="1" x14ac:dyDescent="0.2">
      <c r="A6722" s="21">
        <v>129</v>
      </c>
      <c r="B6722" s="22" t="s">
        <v>4524</v>
      </c>
      <c r="C6722" s="23" t="s">
        <v>4525</v>
      </c>
      <c r="D6722" s="31">
        <v>13</v>
      </c>
      <c r="E6722" s="25">
        <v>2635.07</v>
      </c>
      <c r="F6722" s="25">
        <v>285693.77</v>
      </c>
    </row>
    <row r="6723" spans="1:6" ht="22.5" customHeight="1" x14ac:dyDescent="0.2">
      <c r="A6723" s="21">
        <v>130</v>
      </c>
      <c r="B6723" s="22" t="s">
        <v>4526</v>
      </c>
      <c r="C6723" s="23" t="s">
        <v>4527</v>
      </c>
      <c r="D6723" s="31">
        <v>13</v>
      </c>
      <c r="E6723" s="25">
        <v>943</v>
      </c>
      <c r="F6723" s="25">
        <v>102240.3</v>
      </c>
    </row>
    <row r="6724" spans="1:6" ht="45" customHeight="1" x14ac:dyDescent="0.2">
      <c r="A6724" s="21">
        <v>131</v>
      </c>
      <c r="B6724" s="22" t="s">
        <v>2784</v>
      </c>
      <c r="C6724" s="23" t="s">
        <v>4528</v>
      </c>
      <c r="D6724" s="31">
        <v>3</v>
      </c>
      <c r="E6724" s="25">
        <v>82.53</v>
      </c>
      <c r="F6724" s="25">
        <v>9008.91</v>
      </c>
    </row>
    <row r="6725" spans="1:6" x14ac:dyDescent="0.2">
      <c r="A6725" s="26"/>
      <c r="B6725" s="27"/>
      <c r="C6725" s="28" t="s">
        <v>4529</v>
      </c>
      <c r="D6725" s="28"/>
      <c r="E6725" s="28"/>
      <c r="F6725" s="29">
        <v>7609.65</v>
      </c>
    </row>
    <row r="6726" spans="1:6" x14ac:dyDescent="0.2">
      <c r="A6726" s="26"/>
      <c r="B6726" s="27"/>
      <c r="C6726" s="28" t="s">
        <v>4530</v>
      </c>
      <c r="D6726" s="28"/>
      <c r="E6726" s="28"/>
      <c r="F6726" s="29">
        <v>3889.38</v>
      </c>
    </row>
    <row r="6727" spans="1:6" x14ac:dyDescent="0.2">
      <c r="A6727" s="26"/>
      <c r="B6727" s="27"/>
      <c r="C6727" s="28" t="s">
        <v>917</v>
      </c>
      <c r="D6727" s="28"/>
      <c r="E6727" s="28"/>
      <c r="F6727" s="29">
        <v>20507.939999999999</v>
      </c>
    </row>
    <row r="6728" spans="1:6" ht="33.75" customHeight="1" x14ac:dyDescent="0.2">
      <c r="A6728" s="21">
        <v>132</v>
      </c>
      <c r="B6728" s="22" t="s">
        <v>4531</v>
      </c>
      <c r="C6728" s="23" t="s">
        <v>4532</v>
      </c>
      <c r="D6728" s="31">
        <v>3</v>
      </c>
      <c r="E6728" s="25">
        <v>178.64</v>
      </c>
      <c r="F6728" s="25">
        <v>4255.2</v>
      </c>
    </row>
    <row r="6729" spans="1:6" ht="45" customHeight="1" x14ac:dyDescent="0.2">
      <c r="A6729" s="21">
        <v>133</v>
      </c>
      <c r="B6729" s="22" t="s">
        <v>4432</v>
      </c>
      <c r="C6729" s="23" t="s">
        <v>4433</v>
      </c>
      <c r="D6729" s="31">
        <v>19</v>
      </c>
      <c r="E6729" s="25">
        <v>72.650000000000006</v>
      </c>
      <c r="F6729" s="25">
        <v>50623.839999999997</v>
      </c>
    </row>
    <row r="6730" spans="1:6" x14ac:dyDescent="0.2">
      <c r="A6730" s="26"/>
      <c r="B6730" s="27"/>
      <c r="C6730" s="28" t="s">
        <v>4533</v>
      </c>
      <c r="D6730" s="28"/>
      <c r="E6730" s="28"/>
      <c r="F6730" s="29">
        <v>42841.61</v>
      </c>
    </row>
    <row r="6731" spans="1:6" x14ac:dyDescent="0.2">
      <c r="A6731" s="26"/>
      <c r="B6731" s="27"/>
      <c r="C6731" s="28" t="s">
        <v>4534</v>
      </c>
      <c r="D6731" s="28"/>
      <c r="E6731" s="28"/>
      <c r="F6731" s="29">
        <v>21896.82</v>
      </c>
    </row>
    <row r="6732" spans="1:6" x14ac:dyDescent="0.2">
      <c r="A6732" s="26"/>
      <c r="B6732" s="27"/>
      <c r="C6732" s="28" t="s">
        <v>917</v>
      </c>
      <c r="D6732" s="28"/>
      <c r="E6732" s="28"/>
      <c r="F6732" s="29">
        <v>115362.27</v>
      </c>
    </row>
    <row r="6733" spans="1:6" ht="33.75" customHeight="1" x14ac:dyDescent="0.2">
      <c r="A6733" s="21">
        <v>134</v>
      </c>
      <c r="B6733" s="22" t="s">
        <v>4436</v>
      </c>
      <c r="C6733" s="23" t="s">
        <v>4437</v>
      </c>
      <c r="D6733" s="31">
        <v>19</v>
      </c>
      <c r="E6733" s="25">
        <v>130.33000000000001</v>
      </c>
      <c r="F6733" s="25">
        <v>19463.48</v>
      </c>
    </row>
    <row r="6734" spans="1:6" ht="45" customHeight="1" x14ac:dyDescent="0.2">
      <c r="A6734" s="21">
        <v>135</v>
      </c>
      <c r="B6734" s="22" t="s">
        <v>4438</v>
      </c>
      <c r="C6734" s="23" t="s">
        <v>4439</v>
      </c>
      <c r="D6734" s="31">
        <v>1</v>
      </c>
      <c r="E6734" s="25">
        <v>68.5</v>
      </c>
      <c r="F6734" s="25">
        <v>2632.08</v>
      </c>
    </row>
    <row r="6735" spans="1:6" x14ac:dyDescent="0.2">
      <c r="A6735" s="26"/>
      <c r="B6735" s="27"/>
      <c r="C6735" s="28" t="s">
        <v>4434</v>
      </c>
      <c r="D6735" s="28"/>
      <c r="E6735" s="28"/>
      <c r="F6735" s="29">
        <v>2254.8200000000002</v>
      </c>
    </row>
    <row r="6736" spans="1:6" x14ac:dyDescent="0.2">
      <c r="A6736" s="26"/>
      <c r="B6736" s="27"/>
      <c r="C6736" s="28" t="s">
        <v>4435</v>
      </c>
      <c r="D6736" s="28"/>
      <c r="E6736" s="28"/>
      <c r="F6736" s="29">
        <v>1152.47</v>
      </c>
    </row>
    <row r="6737" spans="1:6" x14ac:dyDescent="0.2">
      <c r="A6737" s="26"/>
      <c r="B6737" s="27"/>
      <c r="C6737" s="28" t="s">
        <v>917</v>
      </c>
      <c r="D6737" s="28"/>
      <c r="E6737" s="28"/>
      <c r="F6737" s="29">
        <v>6039.37</v>
      </c>
    </row>
    <row r="6738" spans="1:6" ht="33.75" customHeight="1" x14ac:dyDescent="0.2">
      <c r="A6738" s="21">
        <v>136</v>
      </c>
      <c r="B6738" s="22" t="s">
        <v>4442</v>
      </c>
      <c r="C6738" s="23" t="s">
        <v>4443</v>
      </c>
      <c r="D6738" s="31">
        <v>1</v>
      </c>
      <c r="E6738" s="25">
        <v>77.98</v>
      </c>
      <c r="F6738" s="25">
        <v>612.91999999999996</v>
      </c>
    </row>
    <row r="6739" spans="1:6" ht="45" customHeight="1" x14ac:dyDescent="0.2">
      <c r="A6739" s="21">
        <v>137</v>
      </c>
      <c r="B6739" s="22" t="s">
        <v>4535</v>
      </c>
      <c r="C6739" s="23" t="s">
        <v>4536</v>
      </c>
      <c r="D6739" s="31">
        <v>2</v>
      </c>
      <c r="E6739" s="25">
        <v>82.69</v>
      </c>
      <c r="F6739" s="25">
        <v>4628.1000000000004</v>
      </c>
    </row>
    <row r="6740" spans="1:6" x14ac:dyDescent="0.2">
      <c r="A6740" s="26"/>
      <c r="B6740" s="27"/>
      <c r="C6740" s="28" t="s">
        <v>4537</v>
      </c>
      <c r="D6740" s="28"/>
      <c r="E6740" s="28"/>
      <c r="F6740" s="29">
        <v>3420.8</v>
      </c>
    </row>
    <row r="6741" spans="1:6" x14ac:dyDescent="0.2">
      <c r="A6741" s="26"/>
      <c r="B6741" s="27"/>
      <c r="C6741" s="28" t="s">
        <v>4538</v>
      </c>
      <c r="D6741" s="28"/>
      <c r="E6741" s="28"/>
      <c r="F6741" s="29">
        <v>1748.41</v>
      </c>
    </row>
    <row r="6742" spans="1:6" x14ac:dyDescent="0.2">
      <c r="A6742" s="26"/>
      <c r="B6742" s="27"/>
      <c r="C6742" s="28" t="s">
        <v>917</v>
      </c>
      <c r="D6742" s="28"/>
      <c r="E6742" s="28"/>
      <c r="F6742" s="29">
        <v>9797.31</v>
      </c>
    </row>
    <row r="6743" spans="1:6" ht="33.75" customHeight="1" x14ac:dyDescent="0.2">
      <c r="A6743" s="21">
        <v>138</v>
      </c>
      <c r="B6743" s="22" t="s">
        <v>4539</v>
      </c>
      <c r="C6743" s="23" t="s">
        <v>4540</v>
      </c>
      <c r="D6743" s="31">
        <v>2</v>
      </c>
      <c r="E6743" s="25">
        <v>3680.32</v>
      </c>
      <c r="F6743" s="25">
        <v>61387.79</v>
      </c>
    </row>
    <row r="6744" spans="1:6" ht="22.5" customHeight="1" x14ac:dyDescent="0.2">
      <c r="A6744" s="21">
        <v>139</v>
      </c>
      <c r="B6744" s="22" t="s">
        <v>4541</v>
      </c>
      <c r="C6744" s="23" t="s">
        <v>4542</v>
      </c>
      <c r="D6744" s="31">
        <v>4</v>
      </c>
      <c r="E6744" s="25">
        <v>42.09</v>
      </c>
      <c r="F6744" s="25">
        <v>2435.5100000000002</v>
      </c>
    </row>
    <row r="6745" spans="1:6" x14ac:dyDescent="0.2">
      <c r="A6745" s="26"/>
      <c r="B6745" s="27"/>
      <c r="C6745" s="28" t="s">
        <v>4543</v>
      </c>
      <c r="D6745" s="28"/>
      <c r="E6745" s="28"/>
      <c r="F6745" s="29">
        <v>1807.77</v>
      </c>
    </row>
    <row r="6746" spans="1:6" x14ac:dyDescent="0.2">
      <c r="A6746" s="26"/>
      <c r="B6746" s="27"/>
      <c r="C6746" s="28" t="s">
        <v>4544</v>
      </c>
      <c r="D6746" s="28"/>
      <c r="E6746" s="28"/>
      <c r="F6746" s="29">
        <v>971.87</v>
      </c>
    </row>
    <row r="6747" spans="1:6" x14ac:dyDescent="0.2">
      <c r="A6747" s="26"/>
      <c r="B6747" s="27"/>
      <c r="C6747" s="28" t="s">
        <v>917</v>
      </c>
      <c r="D6747" s="28"/>
      <c r="E6747" s="28"/>
      <c r="F6747" s="29">
        <v>5215.1499999999996</v>
      </c>
    </row>
    <row r="6748" spans="1:6" ht="45" customHeight="1" x14ac:dyDescent="0.2">
      <c r="A6748" s="21">
        <v>140</v>
      </c>
      <c r="B6748" s="22" t="s">
        <v>4545</v>
      </c>
      <c r="C6748" s="23" t="s">
        <v>4546</v>
      </c>
      <c r="D6748" s="31">
        <v>4</v>
      </c>
      <c r="E6748" s="25">
        <v>53.35</v>
      </c>
      <c r="F6748" s="25">
        <v>2451.9699999999998</v>
      </c>
    </row>
    <row r="6749" spans="1:6" ht="22.5" customHeight="1" x14ac:dyDescent="0.2">
      <c r="A6749" s="21">
        <v>141</v>
      </c>
      <c r="B6749" s="22" t="s">
        <v>4450</v>
      </c>
      <c r="C6749" s="23" t="s">
        <v>4451</v>
      </c>
      <c r="D6749" s="31">
        <v>1</v>
      </c>
      <c r="E6749" s="25">
        <v>3.85</v>
      </c>
      <c r="F6749" s="25">
        <v>140.44999999999999</v>
      </c>
    </row>
    <row r="6750" spans="1:6" x14ac:dyDescent="0.2">
      <c r="A6750" s="26"/>
      <c r="B6750" s="27"/>
      <c r="C6750" s="28" t="s">
        <v>4452</v>
      </c>
      <c r="D6750" s="28"/>
      <c r="E6750" s="28"/>
      <c r="F6750" s="29">
        <v>164.57</v>
      </c>
    </row>
    <row r="6751" spans="1:6" x14ac:dyDescent="0.2">
      <c r="A6751" s="26"/>
      <c r="B6751" s="27"/>
      <c r="C6751" s="28" t="s">
        <v>4453</v>
      </c>
      <c r="D6751" s="28"/>
      <c r="E6751" s="28"/>
      <c r="F6751" s="29">
        <v>83.24</v>
      </c>
    </row>
    <row r="6752" spans="1:6" x14ac:dyDescent="0.2">
      <c r="A6752" s="26"/>
      <c r="B6752" s="27"/>
      <c r="C6752" s="28" t="s">
        <v>917</v>
      </c>
      <c r="D6752" s="28"/>
      <c r="E6752" s="28"/>
      <c r="F6752" s="29">
        <v>388.26</v>
      </c>
    </row>
    <row r="6753" spans="1:6" ht="45" customHeight="1" x14ac:dyDescent="0.2">
      <c r="A6753" s="21">
        <v>142</v>
      </c>
      <c r="B6753" s="22" t="s">
        <v>4454</v>
      </c>
      <c r="C6753" s="23" t="s">
        <v>4455</v>
      </c>
      <c r="D6753" s="31">
        <v>1</v>
      </c>
      <c r="E6753" s="25">
        <v>223.7</v>
      </c>
      <c r="F6753" s="25">
        <v>1046.92</v>
      </c>
    </row>
    <row r="6754" spans="1:6" ht="33.75" customHeight="1" x14ac:dyDescent="0.2">
      <c r="A6754" s="21">
        <v>143</v>
      </c>
      <c r="B6754" s="22" t="s">
        <v>4035</v>
      </c>
      <c r="C6754" s="23" t="s">
        <v>4165</v>
      </c>
      <c r="D6754" s="31">
        <v>1</v>
      </c>
      <c r="E6754" s="25">
        <v>13.57</v>
      </c>
      <c r="F6754" s="25">
        <v>585.21</v>
      </c>
    </row>
    <row r="6755" spans="1:6" x14ac:dyDescent="0.2">
      <c r="A6755" s="26"/>
      <c r="B6755" s="27"/>
      <c r="C6755" s="28" t="s">
        <v>4547</v>
      </c>
      <c r="D6755" s="28"/>
      <c r="E6755" s="28"/>
      <c r="F6755" s="29">
        <v>499.01</v>
      </c>
    </row>
    <row r="6756" spans="1:6" x14ac:dyDescent="0.2">
      <c r="A6756" s="26"/>
      <c r="B6756" s="27"/>
      <c r="C6756" s="28" t="s">
        <v>4548</v>
      </c>
      <c r="D6756" s="28"/>
      <c r="E6756" s="28"/>
      <c r="F6756" s="29">
        <v>255.05</v>
      </c>
    </row>
    <row r="6757" spans="1:6" x14ac:dyDescent="0.2">
      <c r="A6757" s="26"/>
      <c r="B6757" s="27"/>
      <c r="C6757" s="28" t="s">
        <v>917</v>
      </c>
      <c r="D6757" s="28"/>
      <c r="E6757" s="28"/>
      <c r="F6757" s="29">
        <v>1339.27</v>
      </c>
    </row>
    <row r="6758" spans="1:6" ht="33.75" customHeight="1" x14ac:dyDescent="0.2">
      <c r="A6758" s="21">
        <v>144</v>
      </c>
      <c r="B6758" s="22" t="s">
        <v>3458</v>
      </c>
      <c r="C6758" s="23" t="s">
        <v>3459</v>
      </c>
      <c r="D6758" s="31">
        <v>1</v>
      </c>
      <c r="E6758" s="25">
        <v>60.7</v>
      </c>
      <c r="F6758" s="25">
        <v>573.62</v>
      </c>
    </row>
    <row r="6759" spans="1:6" ht="33.75" customHeight="1" x14ac:dyDescent="0.2">
      <c r="A6759" s="21">
        <v>145</v>
      </c>
      <c r="B6759" s="22" t="s">
        <v>4549</v>
      </c>
      <c r="C6759" s="23" t="s">
        <v>4550</v>
      </c>
      <c r="D6759" s="31">
        <v>1</v>
      </c>
      <c r="E6759" s="25">
        <v>11.31</v>
      </c>
      <c r="F6759" s="25">
        <v>480.24</v>
      </c>
    </row>
    <row r="6760" spans="1:6" x14ac:dyDescent="0.2">
      <c r="A6760" s="26"/>
      <c r="B6760" s="27"/>
      <c r="C6760" s="28" t="s">
        <v>4551</v>
      </c>
      <c r="D6760" s="28"/>
      <c r="E6760" s="28"/>
      <c r="F6760" s="29">
        <v>556.23</v>
      </c>
    </row>
    <row r="6761" spans="1:6" x14ac:dyDescent="0.2">
      <c r="A6761" s="26"/>
      <c r="B6761" s="27"/>
      <c r="C6761" s="28" t="s">
        <v>4552</v>
      </c>
      <c r="D6761" s="28"/>
      <c r="E6761" s="28"/>
      <c r="F6761" s="29">
        <v>299.02999999999997</v>
      </c>
    </row>
    <row r="6762" spans="1:6" x14ac:dyDescent="0.2">
      <c r="A6762" s="26"/>
      <c r="B6762" s="27"/>
      <c r="C6762" s="28" t="s">
        <v>917</v>
      </c>
      <c r="D6762" s="28"/>
      <c r="E6762" s="28"/>
      <c r="F6762" s="29">
        <v>1335.5</v>
      </c>
    </row>
    <row r="6763" spans="1:6" ht="22.5" customHeight="1" x14ac:dyDescent="0.2">
      <c r="A6763" s="21">
        <v>146</v>
      </c>
      <c r="B6763" s="22" t="s">
        <v>4553</v>
      </c>
      <c r="C6763" s="23" t="s">
        <v>4554</v>
      </c>
      <c r="D6763" s="31">
        <v>1</v>
      </c>
      <c r="E6763" s="25">
        <v>54.17</v>
      </c>
      <c r="F6763" s="25">
        <v>203.68</v>
      </c>
    </row>
    <row r="6764" spans="1:6" ht="45" customHeight="1" x14ac:dyDescent="0.2">
      <c r="A6764" s="21">
        <v>147</v>
      </c>
      <c r="B6764" s="22" t="s">
        <v>4456</v>
      </c>
      <c r="C6764" s="23" t="s">
        <v>4457</v>
      </c>
      <c r="D6764" s="30">
        <v>1.93</v>
      </c>
      <c r="E6764" s="25">
        <v>2990.63</v>
      </c>
      <c r="F6764" s="25">
        <v>165450.56</v>
      </c>
    </row>
    <row r="6765" spans="1:6" x14ac:dyDescent="0.2">
      <c r="A6765" s="26"/>
      <c r="B6765" s="27"/>
      <c r="C6765" s="28" t="s">
        <v>4555</v>
      </c>
      <c r="D6765" s="28"/>
      <c r="E6765" s="28"/>
      <c r="F6765" s="29">
        <v>134397.10999999999</v>
      </c>
    </row>
    <row r="6766" spans="1:6" x14ac:dyDescent="0.2">
      <c r="A6766" s="26"/>
      <c r="B6766" s="27"/>
      <c r="C6766" s="28" t="s">
        <v>4556</v>
      </c>
      <c r="D6766" s="28"/>
      <c r="E6766" s="28"/>
      <c r="F6766" s="29">
        <v>68691.86</v>
      </c>
    </row>
    <row r="6767" spans="1:6" x14ac:dyDescent="0.2">
      <c r="A6767" s="26"/>
      <c r="B6767" s="27"/>
      <c r="C6767" s="28" t="s">
        <v>917</v>
      </c>
      <c r="D6767" s="28"/>
      <c r="E6767" s="28"/>
      <c r="F6767" s="29">
        <v>368539.53</v>
      </c>
    </row>
    <row r="6768" spans="1:6" ht="33.75" customHeight="1" x14ac:dyDescent="0.2">
      <c r="A6768" s="21">
        <v>148</v>
      </c>
      <c r="B6768" s="22" t="s">
        <v>4557</v>
      </c>
      <c r="C6768" s="23" t="s">
        <v>4558</v>
      </c>
      <c r="D6768" s="31">
        <v>20</v>
      </c>
      <c r="E6768" s="25">
        <v>40.42</v>
      </c>
      <c r="F6768" s="25">
        <v>6742.51</v>
      </c>
    </row>
    <row r="6769" spans="1:6" ht="33.75" customHeight="1" x14ac:dyDescent="0.2">
      <c r="A6769" s="21">
        <v>149</v>
      </c>
      <c r="B6769" s="22" t="s">
        <v>4559</v>
      </c>
      <c r="C6769" s="23" t="s">
        <v>4560</v>
      </c>
      <c r="D6769" s="31">
        <v>75</v>
      </c>
      <c r="E6769" s="25">
        <v>59.56</v>
      </c>
      <c r="F6769" s="25">
        <v>37255.06</v>
      </c>
    </row>
    <row r="6770" spans="1:6" ht="33.75" customHeight="1" x14ac:dyDescent="0.2">
      <c r="A6770" s="21">
        <v>150</v>
      </c>
      <c r="B6770" s="22" t="s">
        <v>4561</v>
      </c>
      <c r="C6770" s="23" t="s">
        <v>4562</v>
      </c>
      <c r="D6770" s="31">
        <v>83</v>
      </c>
      <c r="E6770" s="25">
        <v>96.08</v>
      </c>
      <c r="F6770" s="25">
        <v>66511.78</v>
      </c>
    </row>
    <row r="6771" spans="1:6" ht="45" customHeight="1" x14ac:dyDescent="0.2">
      <c r="A6771" s="21">
        <v>151</v>
      </c>
      <c r="B6771" s="22" t="s">
        <v>4563</v>
      </c>
      <c r="C6771" s="23" t="s">
        <v>4564</v>
      </c>
      <c r="D6771" s="31">
        <v>48</v>
      </c>
      <c r="E6771" s="25">
        <v>13.57</v>
      </c>
      <c r="F6771" s="25">
        <v>5328.12</v>
      </c>
    </row>
    <row r="6772" spans="1:6" ht="33.75" customHeight="1" x14ac:dyDescent="0.2">
      <c r="A6772" s="21">
        <v>152</v>
      </c>
      <c r="B6772" s="22" t="s">
        <v>4565</v>
      </c>
      <c r="C6772" s="23" t="s">
        <v>4566</v>
      </c>
      <c r="D6772" s="31">
        <v>15</v>
      </c>
      <c r="E6772" s="25">
        <v>86.12</v>
      </c>
      <c r="F6772" s="25">
        <v>10773.58</v>
      </c>
    </row>
    <row r="6773" spans="1:6" ht="45" customHeight="1" x14ac:dyDescent="0.2">
      <c r="A6773" s="21">
        <v>153</v>
      </c>
      <c r="B6773" s="22" t="s">
        <v>4567</v>
      </c>
      <c r="C6773" s="23" t="s">
        <v>4568</v>
      </c>
      <c r="D6773" s="31">
        <v>4</v>
      </c>
      <c r="E6773" s="25">
        <v>13.61</v>
      </c>
      <c r="F6773" s="25">
        <v>523.71</v>
      </c>
    </row>
    <row r="6774" spans="1:6" ht="45" customHeight="1" x14ac:dyDescent="0.2">
      <c r="A6774" s="21">
        <v>154</v>
      </c>
      <c r="B6774" s="22" t="s">
        <v>4469</v>
      </c>
      <c r="C6774" s="23" t="s">
        <v>4470</v>
      </c>
      <c r="D6774" s="30">
        <v>1.75</v>
      </c>
      <c r="E6774" s="25">
        <v>3062.68</v>
      </c>
      <c r="F6774" s="25">
        <v>152231.22</v>
      </c>
    </row>
    <row r="6775" spans="1:6" x14ac:dyDescent="0.2">
      <c r="A6775" s="26"/>
      <c r="B6775" s="27"/>
      <c r="C6775" s="28" t="s">
        <v>4569</v>
      </c>
      <c r="D6775" s="28"/>
      <c r="E6775" s="28"/>
      <c r="F6775" s="29">
        <v>123070.88</v>
      </c>
    </row>
    <row r="6776" spans="1:6" x14ac:dyDescent="0.2">
      <c r="A6776" s="26"/>
      <c r="B6776" s="27"/>
      <c r="C6776" s="28" t="s">
        <v>4570</v>
      </c>
      <c r="D6776" s="28"/>
      <c r="E6776" s="28"/>
      <c r="F6776" s="29">
        <v>62902.89</v>
      </c>
    </row>
    <row r="6777" spans="1:6" x14ac:dyDescent="0.2">
      <c r="A6777" s="26"/>
      <c r="B6777" s="27"/>
      <c r="C6777" s="28" t="s">
        <v>917</v>
      </c>
      <c r="D6777" s="28"/>
      <c r="E6777" s="28"/>
      <c r="F6777" s="29">
        <v>338204.99</v>
      </c>
    </row>
    <row r="6778" spans="1:6" ht="33.75" customHeight="1" x14ac:dyDescent="0.2">
      <c r="A6778" s="21">
        <v>155</v>
      </c>
      <c r="B6778" s="22" t="s">
        <v>4571</v>
      </c>
      <c r="C6778" s="23" t="s">
        <v>4572</v>
      </c>
      <c r="D6778" s="31">
        <v>175</v>
      </c>
      <c r="E6778" s="25">
        <v>97.72</v>
      </c>
      <c r="F6778" s="25">
        <v>142624.16</v>
      </c>
    </row>
    <row r="6779" spans="1:6" ht="33.75" customHeight="1" x14ac:dyDescent="0.2">
      <c r="A6779" s="21">
        <v>156</v>
      </c>
      <c r="B6779" s="22" t="s">
        <v>4495</v>
      </c>
      <c r="C6779" s="23" t="s">
        <v>4496</v>
      </c>
      <c r="D6779" s="35">
        <v>7.1980000000000002E-2</v>
      </c>
      <c r="E6779" s="25">
        <v>1590.76</v>
      </c>
      <c r="F6779" s="25">
        <v>4320.7700000000004</v>
      </c>
    </row>
    <row r="6780" spans="1:6" x14ac:dyDescent="0.2">
      <c r="A6780" s="26"/>
      <c r="B6780" s="27"/>
      <c r="C6780" s="28" t="s">
        <v>4573</v>
      </c>
      <c r="D6780" s="28"/>
      <c r="E6780" s="28"/>
      <c r="F6780" s="29">
        <v>3759.87</v>
      </c>
    </row>
    <row r="6781" spans="1:6" x14ac:dyDescent="0.2">
      <c r="A6781" s="26"/>
      <c r="B6781" s="27"/>
      <c r="C6781" s="28" t="s">
        <v>4574</v>
      </c>
      <c r="D6781" s="28"/>
      <c r="E6781" s="28"/>
      <c r="F6781" s="29">
        <v>2130.59</v>
      </c>
    </row>
    <row r="6782" spans="1:6" x14ac:dyDescent="0.2">
      <c r="A6782" s="26"/>
      <c r="B6782" s="27"/>
      <c r="C6782" s="28" t="s">
        <v>917</v>
      </c>
      <c r="D6782" s="28"/>
      <c r="E6782" s="28"/>
      <c r="F6782" s="29">
        <v>10211.23</v>
      </c>
    </row>
    <row r="6783" spans="1:6" ht="33.75" customHeight="1" x14ac:dyDescent="0.2">
      <c r="A6783" s="21">
        <v>157</v>
      </c>
      <c r="B6783" s="22" t="s">
        <v>4575</v>
      </c>
      <c r="C6783" s="23" t="s">
        <v>4576</v>
      </c>
      <c r="D6783" s="31">
        <v>54</v>
      </c>
      <c r="E6783" s="25">
        <v>351.52</v>
      </c>
      <c r="F6783" s="25">
        <v>158308.32</v>
      </c>
    </row>
    <row r="6784" spans="1:6" ht="33.75" customHeight="1" x14ac:dyDescent="0.2">
      <c r="A6784" s="21">
        <v>158</v>
      </c>
      <c r="B6784" s="22" t="s">
        <v>4577</v>
      </c>
      <c r="C6784" s="23" t="s">
        <v>4578</v>
      </c>
      <c r="D6784" s="31">
        <v>24</v>
      </c>
      <c r="E6784" s="25">
        <v>361.28</v>
      </c>
      <c r="F6784" s="25">
        <v>72314.2</v>
      </c>
    </row>
    <row r="6785" spans="1:6" ht="33.75" customHeight="1" x14ac:dyDescent="0.2">
      <c r="A6785" s="21">
        <v>159</v>
      </c>
      <c r="B6785" s="22" t="s">
        <v>4579</v>
      </c>
      <c r="C6785" s="23" t="s">
        <v>4580</v>
      </c>
      <c r="D6785" s="31">
        <v>2</v>
      </c>
      <c r="E6785" s="25">
        <v>361.28</v>
      </c>
      <c r="F6785" s="25">
        <v>6026.18</v>
      </c>
    </row>
    <row r="6786" spans="1:6" ht="22.5" customHeight="1" x14ac:dyDescent="0.2">
      <c r="A6786" s="21">
        <v>160</v>
      </c>
      <c r="B6786" s="22" t="s">
        <v>4581</v>
      </c>
      <c r="C6786" s="23" t="s">
        <v>4582</v>
      </c>
      <c r="D6786" s="31">
        <v>32</v>
      </c>
      <c r="E6786" s="25">
        <v>273.39999999999998</v>
      </c>
      <c r="F6786" s="25">
        <v>72965.149999999994</v>
      </c>
    </row>
    <row r="6787" spans="1:6" ht="33.75" customHeight="1" x14ac:dyDescent="0.2">
      <c r="A6787" s="21">
        <v>161</v>
      </c>
      <c r="B6787" s="22" t="s">
        <v>1767</v>
      </c>
      <c r="C6787" s="23" t="s">
        <v>1768</v>
      </c>
      <c r="D6787" s="24">
        <v>0.47499999999999998</v>
      </c>
      <c r="E6787" s="25">
        <v>243.91</v>
      </c>
      <c r="F6787" s="25">
        <v>3268.33</v>
      </c>
    </row>
    <row r="6788" spans="1:6" x14ac:dyDescent="0.2">
      <c r="A6788" s="26"/>
      <c r="B6788" s="27"/>
      <c r="C6788" s="28" t="s">
        <v>4583</v>
      </c>
      <c r="D6788" s="28"/>
      <c r="E6788" s="28"/>
      <c r="F6788" s="29">
        <v>1581.98</v>
      </c>
    </row>
    <row r="6789" spans="1:6" x14ac:dyDescent="0.2">
      <c r="A6789" s="26"/>
      <c r="B6789" s="27"/>
      <c r="C6789" s="28" t="s">
        <v>4584</v>
      </c>
      <c r="D6789" s="28"/>
      <c r="E6789" s="28"/>
      <c r="F6789" s="29">
        <v>729.56</v>
      </c>
    </row>
    <row r="6790" spans="1:6" x14ac:dyDescent="0.2">
      <c r="A6790" s="26"/>
      <c r="B6790" s="27"/>
      <c r="C6790" s="28" t="s">
        <v>917</v>
      </c>
      <c r="D6790" s="28"/>
      <c r="E6790" s="28"/>
      <c r="F6790" s="29">
        <v>5579.87</v>
      </c>
    </row>
    <row r="6791" spans="1:6" ht="22.5" customHeight="1" x14ac:dyDescent="0.2">
      <c r="A6791" s="21">
        <v>162</v>
      </c>
      <c r="B6791" s="22" t="s">
        <v>1771</v>
      </c>
      <c r="C6791" s="23" t="s">
        <v>1772</v>
      </c>
      <c r="D6791" s="43">
        <v>-4.2750000000000002E-3</v>
      </c>
      <c r="E6791" s="25">
        <v>15620</v>
      </c>
      <c r="F6791" s="25">
        <v>-1411.63</v>
      </c>
    </row>
    <row r="6792" spans="1:6" ht="33.75" customHeight="1" x14ac:dyDescent="0.2">
      <c r="A6792" s="21">
        <v>163</v>
      </c>
      <c r="B6792" s="22" t="s">
        <v>4391</v>
      </c>
      <c r="C6792" s="23" t="s">
        <v>4392</v>
      </c>
      <c r="D6792" s="24">
        <v>7.125</v>
      </c>
      <c r="E6792" s="25">
        <v>139.51</v>
      </c>
      <c r="F6792" s="25">
        <v>4035.68</v>
      </c>
    </row>
    <row r="6793" spans="1:6" ht="33.75" customHeight="1" x14ac:dyDescent="0.2">
      <c r="A6793" s="21">
        <v>164</v>
      </c>
      <c r="B6793" s="22" t="s">
        <v>4393</v>
      </c>
      <c r="C6793" s="23" t="s">
        <v>4394</v>
      </c>
      <c r="D6793" s="24">
        <v>0.47499999999999998</v>
      </c>
      <c r="E6793" s="25">
        <v>543.15</v>
      </c>
      <c r="F6793" s="25">
        <v>10102.99</v>
      </c>
    </row>
    <row r="6794" spans="1:6" x14ac:dyDescent="0.2">
      <c r="A6794" s="26"/>
      <c r="B6794" s="27"/>
      <c r="C6794" s="28" t="s">
        <v>4585</v>
      </c>
      <c r="D6794" s="28"/>
      <c r="E6794" s="28"/>
      <c r="F6794" s="29">
        <v>9704.4</v>
      </c>
    </row>
    <row r="6795" spans="1:6" x14ac:dyDescent="0.2">
      <c r="A6795" s="26"/>
      <c r="B6795" s="27"/>
      <c r="C6795" s="28" t="s">
        <v>4586</v>
      </c>
      <c r="D6795" s="28"/>
      <c r="E6795" s="28"/>
      <c r="F6795" s="29">
        <v>4041.88</v>
      </c>
    </row>
    <row r="6796" spans="1:6" x14ac:dyDescent="0.2">
      <c r="A6796" s="26"/>
      <c r="B6796" s="27"/>
      <c r="C6796" s="28" t="s">
        <v>917</v>
      </c>
      <c r="D6796" s="28"/>
      <c r="E6796" s="28"/>
      <c r="F6796" s="29">
        <v>23849.27</v>
      </c>
    </row>
    <row r="6797" spans="1:6" ht="33.75" customHeight="1" x14ac:dyDescent="0.2">
      <c r="A6797" s="21">
        <v>165</v>
      </c>
      <c r="B6797" s="22" t="s">
        <v>4397</v>
      </c>
      <c r="C6797" s="23" t="s">
        <v>4398</v>
      </c>
      <c r="D6797" s="33">
        <v>1.17E-2</v>
      </c>
      <c r="E6797" s="25">
        <v>15223</v>
      </c>
      <c r="F6797" s="25">
        <v>886.98</v>
      </c>
    </row>
    <row r="6798" spans="1:6" ht="11.25" customHeight="1" x14ac:dyDescent="0.2">
      <c r="A6798" s="435" t="s">
        <v>1007</v>
      </c>
      <c r="B6798" s="436"/>
      <c r="C6798" s="436"/>
      <c r="D6798" s="436"/>
      <c r="E6798" s="437"/>
      <c r="F6798" s="36">
        <v>1520822.17</v>
      </c>
    </row>
    <row r="6799" spans="1:6" x14ac:dyDescent="0.2">
      <c r="A6799" s="435" t="s">
        <v>1008</v>
      </c>
      <c r="B6799" s="436"/>
      <c r="C6799" s="436"/>
      <c r="D6799" s="436"/>
      <c r="E6799" s="437"/>
      <c r="F6799" s="36">
        <v>349996.64</v>
      </c>
    </row>
    <row r="6800" spans="1:6" x14ac:dyDescent="0.2">
      <c r="A6800" s="435" t="s">
        <v>1009</v>
      </c>
      <c r="B6800" s="436"/>
      <c r="C6800" s="436"/>
      <c r="D6800" s="436"/>
      <c r="E6800" s="437"/>
      <c r="F6800" s="36">
        <v>178160.66</v>
      </c>
    </row>
    <row r="6801" spans="1:6" ht="11.25" customHeight="1" x14ac:dyDescent="0.2">
      <c r="A6801" s="435" t="s">
        <v>4587</v>
      </c>
      <c r="B6801" s="436"/>
      <c r="C6801" s="436"/>
      <c r="D6801" s="436"/>
      <c r="E6801" s="437"/>
      <c r="F6801" s="36">
        <v>2048979.47</v>
      </c>
    </row>
    <row r="6802" spans="1:6" ht="11.25" customHeight="1" x14ac:dyDescent="0.2">
      <c r="A6802" s="435" t="s">
        <v>1023</v>
      </c>
      <c r="B6802" s="436"/>
      <c r="C6802" s="436"/>
      <c r="D6802" s="436"/>
      <c r="E6802" s="437"/>
      <c r="F6802" s="36">
        <v>16656295.039999999</v>
      </c>
    </row>
    <row r="6803" spans="1:6" x14ac:dyDescent="0.2">
      <c r="A6803" s="435" t="s">
        <v>1008</v>
      </c>
      <c r="B6803" s="436"/>
      <c r="C6803" s="436"/>
      <c r="D6803" s="436"/>
      <c r="E6803" s="437"/>
      <c r="F6803" s="36">
        <v>2762819.16</v>
      </c>
    </row>
    <row r="6804" spans="1:6" x14ac:dyDescent="0.2">
      <c r="A6804" s="435" t="s">
        <v>1009</v>
      </c>
      <c r="B6804" s="436"/>
      <c r="C6804" s="436"/>
      <c r="D6804" s="436"/>
      <c r="E6804" s="437"/>
      <c r="F6804" s="36">
        <v>1406077.3</v>
      </c>
    </row>
    <row r="6805" spans="1:6" x14ac:dyDescent="0.2">
      <c r="A6805" s="435" t="s">
        <v>1024</v>
      </c>
      <c r="B6805" s="436"/>
      <c r="C6805" s="436"/>
      <c r="D6805" s="436"/>
      <c r="E6805" s="437"/>
      <c r="F6805" s="36">
        <v>20825191.5</v>
      </c>
    </row>
    <row r="6806" spans="1:6" x14ac:dyDescent="0.2">
      <c r="A6806" s="38"/>
      <c r="B6806" s="38"/>
      <c r="C6806" s="38"/>
      <c r="D6806" s="38"/>
      <c r="E6806" s="38"/>
      <c r="F6806" s="38"/>
    </row>
    <row r="6807" spans="1:6" ht="14.4" x14ac:dyDescent="0.3">
      <c r="A6807" s="3"/>
      <c r="B6807" s="3"/>
      <c r="C6807" s="3"/>
      <c r="D6807" s="3"/>
      <c r="E6807" s="3"/>
      <c r="F6807" s="3"/>
    </row>
    <row r="6808" spans="1:6" x14ac:dyDescent="0.2">
      <c r="A6808" s="41" t="s">
        <v>1025</v>
      </c>
      <c r="B6808" s="428"/>
      <c r="C6808" s="428"/>
      <c r="D6808" s="428"/>
      <c r="E6808" s="428"/>
      <c r="F6808" s="428"/>
    </row>
    <row r="6809" spans="1:6" x14ac:dyDescent="0.2">
      <c r="A6809" s="4"/>
      <c r="B6809" s="427" t="s">
        <v>1027</v>
      </c>
      <c r="C6809" s="427"/>
      <c r="D6809" s="427"/>
      <c r="E6809" s="427"/>
      <c r="F6809" s="427"/>
    </row>
    <row r="6810" spans="1:6" x14ac:dyDescent="0.2">
      <c r="A6810" s="41" t="s">
        <v>1028</v>
      </c>
      <c r="B6810" s="428"/>
      <c r="C6810" s="428"/>
      <c r="D6810" s="428"/>
      <c r="E6810" s="428"/>
      <c r="F6810" s="428"/>
    </row>
    <row r="6811" spans="1:6" x14ac:dyDescent="0.2">
      <c r="A6811" s="10"/>
      <c r="B6811" s="427" t="s">
        <v>1027</v>
      </c>
      <c r="C6811" s="427"/>
      <c r="D6811" s="427"/>
      <c r="E6811" s="427"/>
      <c r="F6811" s="427"/>
    </row>
    <row r="6812" spans="1:6" ht="14.4" x14ac:dyDescent="0.3">
      <c r="A6812" s="3"/>
      <c r="B6812" s="3"/>
      <c r="C6812" s="3"/>
      <c r="D6812" s="3"/>
      <c r="E6812" s="3"/>
      <c r="F6812" s="3"/>
    </row>
    <row r="6813" spans="1:6" ht="14.4" x14ac:dyDescent="0.3">
      <c r="A6813" s="3"/>
      <c r="B6813" s="3"/>
      <c r="C6813" s="3"/>
      <c r="D6813" s="3"/>
      <c r="E6813" s="3"/>
      <c r="F6813" s="3"/>
    </row>
    <row r="6814" spans="1:6" ht="17.399999999999999" x14ac:dyDescent="0.3">
      <c r="A6814" s="438" t="s">
        <v>4588</v>
      </c>
      <c r="B6814" s="438"/>
      <c r="C6814" s="438"/>
      <c r="D6814" s="438"/>
      <c r="E6814" s="438"/>
      <c r="F6814" s="438"/>
    </row>
    <row r="6815" spans="1:6" x14ac:dyDescent="0.2">
      <c r="A6815" s="6"/>
      <c r="B6815" s="6"/>
      <c r="C6815" s="6"/>
      <c r="D6815" s="6"/>
      <c r="E6815" s="6"/>
      <c r="F6815" s="6"/>
    </row>
    <row r="6816" spans="1:6" ht="12.75" customHeight="1" x14ac:dyDescent="0.25">
      <c r="A6816" s="439" t="s">
        <v>4589</v>
      </c>
      <c r="B6816" s="439"/>
      <c r="C6816" s="439"/>
      <c r="D6816" s="439"/>
      <c r="E6816" s="439"/>
      <c r="F6816" s="439"/>
    </row>
    <row r="6817" spans="1:6" x14ac:dyDescent="0.2">
      <c r="A6817" s="440" t="s">
        <v>903</v>
      </c>
      <c r="B6817" s="440"/>
      <c r="C6817" s="440"/>
      <c r="D6817" s="440"/>
      <c r="E6817" s="440"/>
      <c r="F6817" s="440"/>
    </row>
    <row r="6818" spans="1:6" x14ac:dyDescent="0.2">
      <c r="A6818" s="9"/>
      <c r="B6818" s="9"/>
      <c r="C6818" s="9"/>
      <c r="D6818" s="9"/>
      <c r="E6818" s="9"/>
      <c r="F6818" s="9"/>
    </row>
    <row r="6819" spans="1:6" ht="14.4" x14ac:dyDescent="0.3">
      <c r="A6819" s="10" t="s">
        <v>904</v>
      </c>
      <c r="B6819" s="10"/>
      <c r="C6819" s="11"/>
      <c r="D6819" s="12"/>
      <c r="E6819" s="12"/>
      <c r="F6819" s="3"/>
    </row>
    <row r="6820" spans="1:6" ht="14.4" x14ac:dyDescent="0.3">
      <c r="A6820" s="10"/>
      <c r="B6820" s="10"/>
      <c r="C6820" s="3"/>
      <c r="D6820" s="15"/>
      <c r="E6820" s="16"/>
      <c r="F6820" s="3"/>
    </row>
    <row r="6821" spans="1:6" ht="14.4" x14ac:dyDescent="0.3">
      <c r="A6821" s="18"/>
      <c r="B6821" s="3"/>
      <c r="C6821" s="3"/>
      <c r="D6821" s="3"/>
      <c r="E6821" s="3"/>
      <c r="F6821" s="3"/>
    </row>
    <row r="6822" spans="1:6" ht="11.25" customHeight="1" x14ac:dyDescent="0.2">
      <c r="A6822" s="441" t="s">
        <v>906</v>
      </c>
      <c r="B6822" s="441" t="s">
        <v>907</v>
      </c>
      <c r="C6822" s="441" t="s">
        <v>908</v>
      </c>
      <c r="D6822" s="441" t="s">
        <v>909</v>
      </c>
      <c r="E6822" s="441" t="s">
        <v>910</v>
      </c>
      <c r="F6822" s="441" t="s">
        <v>911</v>
      </c>
    </row>
    <row r="6823" spans="1:6" ht="11.25" customHeight="1" x14ac:dyDescent="0.2">
      <c r="A6823" s="442"/>
      <c r="B6823" s="442"/>
      <c r="C6823" s="442"/>
      <c r="D6823" s="442"/>
      <c r="E6823" s="442"/>
      <c r="F6823" s="442"/>
    </row>
    <row r="6824" spans="1:6" ht="11.4" x14ac:dyDescent="0.2">
      <c r="A6824" s="19">
        <v>1</v>
      </c>
      <c r="B6824" s="19">
        <v>2</v>
      </c>
      <c r="C6824" s="429">
        <v>3</v>
      </c>
      <c r="D6824" s="430"/>
      <c r="E6824" s="431"/>
      <c r="F6824" s="19">
        <v>4</v>
      </c>
    </row>
    <row r="6825" spans="1:6" ht="12.75" customHeight="1" x14ac:dyDescent="0.2">
      <c r="A6825" s="432" t="s">
        <v>4590</v>
      </c>
      <c r="B6825" s="433"/>
      <c r="C6825" s="433"/>
      <c r="D6825" s="433"/>
      <c r="E6825" s="433"/>
      <c r="F6825" s="434"/>
    </row>
    <row r="6826" spans="1:6" ht="11.4" x14ac:dyDescent="0.2">
      <c r="A6826" s="443" t="s">
        <v>4591</v>
      </c>
      <c r="B6826" s="444"/>
      <c r="C6826" s="444"/>
      <c r="D6826" s="444"/>
      <c r="E6826" s="444"/>
      <c r="F6826" s="445"/>
    </row>
    <row r="6827" spans="1:6" ht="33.75" customHeight="1" x14ac:dyDescent="0.2">
      <c r="A6827" s="21">
        <v>1</v>
      </c>
      <c r="B6827" s="22" t="s">
        <v>3910</v>
      </c>
      <c r="C6827" s="23" t="s">
        <v>3916</v>
      </c>
      <c r="D6827" s="32">
        <v>1.6</v>
      </c>
      <c r="E6827" s="25">
        <v>314.2</v>
      </c>
      <c r="F6827" s="25">
        <v>10494</v>
      </c>
    </row>
    <row r="6828" spans="1:6" x14ac:dyDescent="0.2">
      <c r="A6828" s="26"/>
      <c r="B6828" s="27"/>
      <c r="C6828" s="28" t="s">
        <v>4592</v>
      </c>
      <c r="D6828" s="28"/>
      <c r="E6828" s="28"/>
      <c r="F6828" s="29">
        <v>7106.4</v>
      </c>
    </row>
    <row r="6829" spans="1:6" x14ac:dyDescent="0.2">
      <c r="A6829" s="26"/>
      <c r="B6829" s="27"/>
      <c r="C6829" s="28" t="s">
        <v>4593</v>
      </c>
      <c r="D6829" s="28"/>
      <c r="E6829" s="28"/>
      <c r="F6829" s="29">
        <v>3736.36</v>
      </c>
    </row>
    <row r="6830" spans="1:6" x14ac:dyDescent="0.2">
      <c r="A6830" s="26"/>
      <c r="B6830" s="27"/>
      <c r="C6830" s="28" t="s">
        <v>917</v>
      </c>
      <c r="D6830" s="28"/>
      <c r="E6830" s="28"/>
      <c r="F6830" s="29">
        <v>21336.76</v>
      </c>
    </row>
    <row r="6831" spans="1:6" ht="45" customHeight="1" x14ac:dyDescent="0.2">
      <c r="A6831" s="21">
        <v>2</v>
      </c>
      <c r="B6831" s="22" t="s">
        <v>4594</v>
      </c>
      <c r="C6831" s="23" t="s">
        <v>4595</v>
      </c>
      <c r="D6831" s="31">
        <v>1</v>
      </c>
      <c r="E6831" s="25">
        <v>46984.639999999999</v>
      </c>
      <c r="F6831" s="25">
        <v>279558.61</v>
      </c>
    </row>
    <row r="6832" spans="1:6" ht="45" customHeight="1" x14ac:dyDescent="0.2">
      <c r="A6832" s="21">
        <v>3</v>
      </c>
      <c r="B6832" s="22" t="s">
        <v>4596</v>
      </c>
      <c r="C6832" s="23" t="s">
        <v>4597</v>
      </c>
      <c r="D6832" s="31">
        <v>1</v>
      </c>
      <c r="E6832" s="25">
        <v>15719.68</v>
      </c>
      <c r="F6832" s="25">
        <v>93532.1</v>
      </c>
    </row>
    <row r="6833" spans="1:6" ht="33.75" customHeight="1" x14ac:dyDescent="0.2">
      <c r="A6833" s="21">
        <v>4</v>
      </c>
      <c r="B6833" s="22" t="s">
        <v>4598</v>
      </c>
      <c r="C6833" s="23" t="s">
        <v>4599</v>
      </c>
      <c r="D6833" s="32">
        <v>1.2</v>
      </c>
      <c r="E6833" s="25">
        <v>264.54000000000002</v>
      </c>
      <c r="F6833" s="25">
        <v>6621.72</v>
      </c>
    </row>
    <row r="6834" spans="1:6" x14ac:dyDescent="0.2">
      <c r="A6834" s="26"/>
      <c r="B6834" s="27"/>
      <c r="C6834" s="28" t="s">
        <v>4600</v>
      </c>
      <c r="D6834" s="28"/>
      <c r="E6834" s="28"/>
      <c r="F6834" s="29">
        <v>4446.97</v>
      </c>
    </row>
    <row r="6835" spans="1:6" x14ac:dyDescent="0.2">
      <c r="A6835" s="26"/>
      <c r="B6835" s="27"/>
      <c r="C6835" s="28" t="s">
        <v>4601</v>
      </c>
      <c r="D6835" s="28"/>
      <c r="E6835" s="28"/>
      <c r="F6835" s="29">
        <v>2338.1</v>
      </c>
    </row>
    <row r="6836" spans="1:6" x14ac:dyDescent="0.2">
      <c r="A6836" s="26"/>
      <c r="B6836" s="27"/>
      <c r="C6836" s="28" t="s">
        <v>917</v>
      </c>
      <c r="D6836" s="28"/>
      <c r="E6836" s="28"/>
      <c r="F6836" s="29">
        <v>13406.79</v>
      </c>
    </row>
    <row r="6837" spans="1:6" ht="45" customHeight="1" x14ac:dyDescent="0.2">
      <c r="A6837" s="21">
        <v>5</v>
      </c>
      <c r="B6837" s="22" t="s">
        <v>4602</v>
      </c>
      <c r="C6837" s="23" t="s">
        <v>4603</v>
      </c>
      <c r="D6837" s="31">
        <v>1</v>
      </c>
      <c r="E6837" s="25">
        <v>35106.51</v>
      </c>
      <c r="F6837" s="25">
        <v>208883.73</v>
      </c>
    </row>
    <row r="6838" spans="1:6" ht="45" customHeight="1" x14ac:dyDescent="0.2">
      <c r="A6838" s="21">
        <v>6</v>
      </c>
      <c r="B6838" s="22" t="s">
        <v>4604</v>
      </c>
      <c r="C6838" s="23" t="s">
        <v>4605</v>
      </c>
      <c r="D6838" s="31">
        <v>1</v>
      </c>
      <c r="E6838" s="25">
        <v>35106.51</v>
      </c>
      <c r="F6838" s="25">
        <v>208883.73</v>
      </c>
    </row>
    <row r="6839" spans="1:6" ht="33.75" customHeight="1" x14ac:dyDescent="0.2">
      <c r="A6839" s="21">
        <v>7</v>
      </c>
      <c r="B6839" s="22" t="s">
        <v>4606</v>
      </c>
      <c r="C6839" s="23" t="s">
        <v>4607</v>
      </c>
      <c r="D6839" s="31">
        <v>11</v>
      </c>
      <c r="E6839" s="25">
        <v>227.41</v>
      </c>
      <c r="F6839" s="25">
        <v>34747.129999999997</v>
      </c>
    </row>
    <row r="6840" spans="1:6" x14ac:dyDescent="0.2">
      <c r="A6840" s="26"/>
      <c r="B6840" s="27"/>
      <c r="C6840" s="28" t="s">
        <v>4608</v>
      </c>
      <c r="D6840" s="28"/>
      <c r="E6840" s="28"/>
      <c r="F6840" s="29">
        <v>13140.32</v>
      </c>
    </row>
    <row r="6841" spans="1:6" x14ac:dyDescent="0.2">
      <c r="A6841" s="26"/>
      <c r="B6841" s="27"/>
      <c r="C6841" s="28" t="s">
        <v>4609</v>
      </c>
      <c r="D6841" s="28"/>
      <c r="E6841" s="28"/>
      <c r="F6841" s="29">
        <v>6908.83</v>
      </c>
    </row>
    <row r="6842" spans="1:6" x14ac:dyDescent="0.2">
      <c r="A6842" s="26"/>
      <c r="B6842" s="27"/>
      <c r="C6842" s="28" t="s">
        <v>917</v>
      </c>
      <c r="D6842" s="28"/>
      <c r="E6842" s="28"/>
      <c r="F6842" s="29">
        <v>54796.28</v>
      </c>
    </row>
    <row r="6843" spans="1:6" ht="45" customHeight="1" x14ac:dyDescent="0.2">
      <c r="A6843" s="21">
        <v>8</v>
      </c>
      <c r="B6843" s="22" t="s">
        <v>4610</v>
      </c>
      <c r="C6843" s="23" t="s">
        <v>4611</v>
      </c>
      <c r="D6843" s="31">
        <v>1</v>
      </c>
      <c r="E6843" s="25">
        <v>6533.13</v>
      </c>
      <c r="F6843" s="25">
        <v>38872.120000000003</v>
      </c>
    </row>
    <row r="6844" spans="1:6" ht="45" customHeight="1" x14ac:dyDescent="0.2">
      <c r="A6844" s="21">
        <v>9</v>
      </c>
      <c r="B6844" s="22" t="s">
        <v>4612</v>
      </c>
      <c r="C6844" s="23" t="s">
        <v>4613</v>
      </c>
      <c r="D6844" s="31">
        <v>1</v>
      </c>
      <c r="E6844" s="25">
        <v>7118.84</v>
      </c>
      <c r="F6844" s="25">
        <v>42357.1</v>
      </c>
    </row>
    <row r="6845" spans="1:6" ht="45" customHeight="1" x14ac:dyDescent="0.2">
      <c r="A6845" s="21">
        <v>10</v>
      </c>
      <c r="B6845" s="22" t="s">
        <v>4614</v>
      </c>
      <c r="C6845" s="23" t="s">
        <v>4615</v>
      </c>
      <c r="D6845" s="31">
        <v>1</v>
      </c>
      <c r="E6845" s="25">
        <v>6670.21</v>
      </c>
      <c r="F6845" s="25">
        <v>39687.75</v>
      </c>
    </row>
    <row r="6846" spans="1:6" ht="22.5" customHeight="1" x14ac:dyDescent="0.2">
      <c r="A6846" s="21">
        <v>11</v>
      </c>
      <c r="B6846" s="22" t="s">
        <v>4616</v>
      </c>
      <c r="C6846" s="23" t="s">
        <v>4617</v>
      </c>
      <c r="D6846" s="31">
        <v>1</v>
      </c>
      <c r="E6846" s="25">
        <v>2579.2399999999998</v>
      </c>
      <c r="F6846" s="25">
        <v>15346.46</v>
      </c>
    </row>
    <row r="6847" spans="1:6" ht="22.5" customHeight="1" x14ac:dyDescent="0.2">
      <c r="A6847" s="21">
        <v>12</v>
      </c>
      <c r="B6847" s="22" t="s">
        <v>4618</v>
      </c>
      <c r="C6847" s="23" t="s">
        <v>4619</v>
      </c>
      <c r="D6847" s="31">
        <v>1</v>
      </c>
      <c r="E6847" s="25">
        <v>5542.92</v>
      </c>
      <c r="F6847" s="25">
        <v>32980.35</v>
      </c>
    </row>
    <row r="6848" spans="1:6" ht="22.5" customHeight="1" x14ac:dyDescent="0.2">
      <c r="A6848" s="21">
        <v>13</v>
      </c>
      <c r="B6848" s="22" t="s">
        <v>4620</v>
      </c>
      <c r="C6848" s="23" t="s">
        <v>4621</v>
      </c>
      <c r="D6848" s="31">
        <v>1</v>
      </c>
      <c r="E6848" s="25">
        <v>5278.07</v>
      </c>
      <c r="F6848" s="25">
        <v>31404.54</v>
      </c>
    </row>
    <row r="6849" spans="1:6" ht="45" customHeight="1" x14ac:dyDescent="0.2">
      <c r="A6849" s="21">
        <v>14</v>
      </c>
      <c r="B6849" s="22" t="s">
        <v>4622</v>
      </c>
      <c r="C6849" s="23" t="s">
        <v>4623</v>
      </c>
      <c r="D6849" s="31">
        <v>1</v>
      </c>
      <c r="E6849" s="25">
        <v>6198.7</v>
      </c>
      <c r="F6849" s="25">
        <v>36882.269999999997</v>
      </c>
    </row>
    <row r="6850" spans="1:6" ht="56.25" customHeight="1" x14ac:dyDescent="0.2">
      <c r="A6850" s="21">
        <v>15</v>
      </c>
      <c r="B6850" s="22" t="s">
        <v>4624</v>
      </c>
      <c r="C6850" s="23" t="s">
        <v>4625</v>
      </c>
      <c r="D6850" s="31">
        <v>1</v>
      </c>
      <c r="E6850" s="25">
        <v>9254.6299999999992</v>
      </c>
      <c r="F6850" s="25">
        <v>55065.05</v>
      </c>
    </row>
    <row r="6851" spans="1:6" ht="56.25" customHeight="1" x14ac:dyDescent="0.2">
      <c r="A6851" s="21">
        <v>16</v>
      </c>
      <c r="B6851" s="22" t="s">
        <v>4626</v>
      </c>
      <c r="C6851" s="23" t="s">
        <v>4627</v>
      </c>
      <c r="D6851" s="31">
        <v>1</v>
      </c>
      <c r="E6851" s="25">
        <v>14669.26</v>
      </c>
      <c r="F6851" s="25">
        <v>87282.1</v>
      </c>
    </row>
    <row r="6852" spans="1:6" ht="45" customHeight="1" x14ac:dyDescent="0.2">
      <c r="A6852" s="21">
        <v>17</v>
      </c>
      <c r="B6852" s="22" t="s">
        <v>4628</v>
      </c>
      <c r="C6852" s="23" t="s">
        <v>4629</v>
      </c>
      <c r="D6852" s="31">
        <v>1</v>
      </c>
      <c r="E6852" s="25">
        <v>7772.57</v>
      </c>
      <c r="F6852" s="25">
        <v>46246.79</v>
      </c>
    </row>
    <row r="6853" spans="1:6" ht="56.25" customHeight="1" x14ac:dyDescent="0.2">
      <c r="A6853" s="21">
        <v>18</v>
      </c>
      <c r="B6853" s="22" t="s">
        <v>4630</v>
      </c>
      <c r="C6853" s="23" t="s">
        <v>4631</v>
      </c>
      <c r="D6853" s="31">
        <v>1</v>
      </c>
      <c r="E6853" s="25">
        <v>6799.63</v>
      </c>
      <c r="F6853" s="25">
        <v>40457.800000000003</v>
      </c>
    </row>
    <row r="6854" spans="1:6" ht="33.75" customHeight="1" x14ac:dyDescent="0.2">
      <c r="A6854" s="21">
        <v>19</v>
      </c>
      <c r="B6854" s="22" t="s">
        <v>2765</v>
      </c>
      <c r="C6854" s="23" t="s">
        <v>4632</v>
      </c>
      <c r="D6854" s="31">
        <v>1</v>
      </c>
      <c r="E6854" s="25">
        <v>7.28</v>
      </c>
      <c r="F6854" s="25">
        <v>289.39</v>
      </c>
    </row>
    <row r="6855" spans="1:6" x14ac:dyDescent="0.2">
      <c r="A6855" s="26"/>
      <c r="B6855" s="27"/>
      <c r="C6855" s="28" t="s">
        <v>2770</v>
      </c>
      <c r="D6855" s="28"/>
      <c r="E6855" s="28"/>
      <c r="F6855" s="29">
        <v>251.95</v>
      </c>
    </row>
    <row r="6856" spans="1:6" x14ac:dyDescent="0.2">
      <c r="A6856" s="26"/>
      <c r="B6856" s="27"/>
      <c r="C6856" s="28" t="s">
        <v>2771</v>
      </c>
      <c r="D6856" s="28"/>
      <c r="E6856" s="28"/>
      <c r="F6856" s="29">
        <v>128.77000000000001</v>
      </c>
    </row>
    <row r="6857" spans="1:6" x14ac:dyDescent="0.2">
      <c r="A6857" s="26"/>
      <c r="B6857" s="27"/>
      <c r="C6857" s="28" t="s">
        <v>917</v>
      </c>
      <c r="D6857" s="28"/>
      <c r="E6857" s="28"/>
      <c r="F6857" s="29">
        <v>670.11</v>
      </c>
    </row>
    <row r="6858" spans="1:6" ht="22.5" customHeight="1" x14ac:dyDescent="0.2">
      <c r="A6858" s="21">
        <v>20</v>
      </c>
      <c r="B6858" s="22" t="s">
        <v>4633</v>
      </c>
      <c r="C6858" s="23" t="s">
        <v>4634</v>
      </c>
      <c r="D6858" s="31">
        <v>1</v>
      </c>
      <c r="E6858" s="25">
        <v>171.43</v>
      </c>
      <c r="F6858" s="25">
        <v>1429.7</v>
      </c>
    </row>
    <row r="6859" spans="1:6" ht="11.4" x14ac:dyDescent="0.2">
      <c r="A6859" s="443" t="s">
        <v>4635</v>
      </c>
      <c r="B6859" s="444"/>
      <c r="C6859" s="444"/>
      <c r="D6859" s="444"/>
      <c r="E6859" s="444"/>
      <c r="F6859" s="445"/>
    </row>
    <row r="6860" spans="1:6" ht="22.5" customHeight="1" x14ac:dyDescent="0.2">
      <c r="A6860" s="21">
        <v>21</v>
      </c>
      <c r="B6860" s="22" t="s">
        <v>4636</v>
      </c>
      <c r="C6860" s="23" t="s">
        <v>4637</v>
      </c>
      <c r="D6860" s="31">
        <v>20</v>
      </c>
      <c r="E6860" s="25">
        <v>48.89</v>
      </c>
      <c r="F6860" s="25">
        <v>38673.57</v>
      </c>
    </row>
    <row r="6861" spans="1:6" x14ac:dyDescent="0.2">
      <c r="A6861" s="26"/>
      <c r="B6861" s="27"/>
      <c r="C6861" s="28" t="s">
        <v>4638</v>
      </c>
      <c r="D6861" s="28"/>
      <c r="E6861" s="28"/>
      <c r="F6861" s="29">
        <v>35170.480000000003</v>
      </c>
    </row>
    <row r="6862" spans="1:6" x14ac:dyDescent="0.2">
      <c r="A6862" s="26"/>
      <c r="B6862" s="27"/>
      <c r="C6862" s="28" t="s">
        <v>4639</v>
      </c>
      <c r="D6862" s="28"/>
      <c r="E6862" s="28"/>
      <c r="F6862" s="29">
        <v>19621.43</v>
      </c>
    </row>
    <row r="6863" spans="1:6" x14ac:dyDescent="0.2">
      <c r="A6863" s="26"/>
      <c r="B6863" s="27"/>
      <c r="C6863" s="28" t="s">
        <v>917</v>
      </c>
      <c r="D6863" s="28"/>
      <c r="E6863" s="28"/>
      <c r="F6863" s="29">
        <v>93465.48</v>
      </c>
    </row>
    <row r="6864" spans="1:6" ht="45" customHeight="1" x14ac:dyDescent="0.2">
      <c r="A6864" s="21">
        <v>22</v>
      </c>
      <c r="B6864" s="22" t="s">
        <v>4640</v>
      </c>
      <c r="C6864" s="23" t="s">
        <v>4641</v>
      </c>
      <c r="D6864" s="31">
        <v>3</v>
      </c>
      <c r="E6864" s="25">
        <v>5623.59</v>
      </c>
      <c r="F6864" s="25">
        <v>140702.22</v>
      </c>
    </row>
    <row r="6865" spans="1:6" ht="45" customHeight="1" x14ac:dyDescent="0.2">
      <c r="A6865" s="21">
        <v>23</v>
      </c>
      <c r="B6865" s="22" t="s">
        <v>4642</v>
      </c>
      <c r="C6865" s="23" t="s">
        <v>4643</v>
      </c>
      <c r="D6865" s="31">
        <v>7</v>
      </c>
      <c r="E6865" s="25">
        <v>5623.59</v>
      </c>
      <c r="F6865" s="25">
        <v>328305.18</v>
      </c>
    </row>
    <row r="6866" spans="1:6" ht="45" customHeight="1" x14ac:dyDescent="0.2">
      <c r="A6866" s="21">
        <v>24</v>
      </c>
      <c r="B6866" s="22" t="s">
        <v>4644</v>
      </c>
      <c r="C6866" s="23" t="s">
        <v>4645</v>
      </c>
      <c r="D6866" s="31">
        <v>1</v>
      </c>
      <c r="E6866" s="25">
        <v>5623.59</v>
      </c>
      <c r="F6866" s="25">
        <v>46900.74</v>
      </c>
    </row>
    <row r="6867" spans="1:6" ht="45" customHeight="1" x14ac:dyDescent="0.2">
      <c r="A6867" s="21">
        <v>25</v>
      </c>
      <c r="B6867" s="22" t="s">
        <v>4646</v>
      </c>
      <c r="C6867" s="23" t="s">
        <v>4647</v>
      </c>
      <c r="D6867" s="31">
        <v>4</v>
      </c>
      <c r="E6867" s="25">
        <v>7190.49</v>
      </c>
      <c r="F6867" s="25">
        <v>239874.75</v>
      </c>
    </row>
    <row r="6868" spans="1:6" ht="45" customHeight="1" x14ac:dyDescent="0.2">
      <c r="A6868" s="21">
        <v>26</v>
      </c>
      <c r="B6868" s="22" t="s">
        <v>4648</v>
      </c>
      <c r="C6868" s="23" t="s">
        <v>4649</v>
      </c>
      <c r="D6868" s="31">
        <v>1</v>
      </c>
      <c r="E6868" s="25">
        <v>7190.49</v>
      </c>
      <c r="F6868" s="25">
        <v>59968.69</v>
      </c>
    </row>
    <row r="6869" spans="1:6" ht="45" customHeight="1" x14ac:dyDescent="0.2">
      <c r="A6869" s="21">
        <v>27</v>
      </c>
      <c r="B6869" s="22" t="s">
        <v>4650</v>
      </c>
      <c r="C6869" s="23" t="s">
        <v>4651</v>
      </c>
      <c r="D6869" s="31">
        <v>4</v>
      </c>
      <c r="E6869" s="25">
        <v>7703.48</v>
      </c>
      <c r="F6869" s="25">
        <v>256988.09</v>
      </c>
    </row>
    <row r="6870" spans="1:6" ht="33.75" customHeight="1" x14ac:dyDescent="0.2">
      <c r="A6870" s="21">
        <v>28</v>
      </c>
      <c r="B6870" s="22" t="s">
        <v>2765</v>
      </c>
      <c r="C6870" s="23" t="s">
        <v>4632</v>
      </c>
      <c r="D6870" s="31">
        <v>3</v>
      </c>
      <c r="E6870" s="25">
        <v>7.28</v>
      </c>
      <c r="F6870" s="25">
        <v>868.17</v>
      </c>
    </row>
    <row r="6871" spans="1:6" x14ac:dyDescent="0.2">
      <c r="A6871" s="26"/>
      <c r="B6871" s="27"/>
      <c r="C6871" s="28" t="s">
        <v>4652</v>
      </c>
      <c r="D6871" s="28"/>
      <c r="E6871" s="28"/>
      <c r="F6871" s="29">
        <v>755.84</v>
      </c>
    </row>
    <row r="6872" spans="1:6" x14ac:dyDescent="0.2">
      <c r="A6872" s="26"/>
      <c r="B6872" s="27"/>
      <c r="C6872" s="28" t="s">
        <v>4653</v>
      </c>
      <c r="D6872" s="28"/>
      <c r="E6872" s="28"/>
      <c r="F6872" s="29">
        <v>386.32</v>
      </c>
    </row>
    <row r="6873" spans="1:6" x14ac:dyDescent="0.2">
      <c r="A6873" s="26"/>
      <c r="B6873" s="27"/>
      <c r="C6873" s="28" t="s">
        <v>917</v>
      </c>
      <c r="D6873" s="28"/>
      <c r="E6873" s="28"/>
      <c r="F6873" s="29">
        <v>2010.33</v>
      </c>
    </row>
    <row r="6874" spans="1:6" ht="22.5" customHeight="1" x14ac:dyDescent="0.2">
      <c r="A6874" s="21">
        <v>29</v>
      </c>
      <c r="B6874" s="22" t="s">
        <v>4654</v>
      </c>
      <c r="C6874" s="23" t="s">
        <v>4655</v>
      </c>
      <c r="D6874" s="31">
        <v>3</v>
      </c>
      <c r="E6874" s="25">
        <v>41.92</v>
      </c>
      <c r="F6874" s="25">
        <v>1048.93</v>
      </c>
    </row>
    <row r="6875" spans="1:6" ht="33.75" customHeight="1" x14ac:dyDescent="0.2">
      <c r="A6875" s="21">
        <v>30</v>
      </c>
      <c r="B6875" s="22" t="s">
        <v>2765</v>
      </c>
      <c r="C6875" s="23" t="s">
        <v>4632</v>
      </c>
      <c r="D6875" s="31">
        <v>1</v>
      </c>
      <c r="E6875" s="25">
        <v>7.28</v>
      </c>
      <c r="F6875" s="25">
        <v>289.39</v>
      </c>
    </row>
    <row r="6876" spans="1:6" x14ac:dyDescent="0.2">
      <c r="A6876" s="26"/>
      <c r="B6876" s="27"/>
      <c r="C6876" s="28" t="s">
        <v>2770</v>
      </c>
      <c r="D6876" s="28"/>
      <c r="E6876" s="28"/>
      <c r="F6876" s="29">
        <v>251.95</v>
      </c>
    </row>
    <row r="6877" spans="1:6" x14ac:dyDescent="0.2">
      <c r="A6877" s="26"/>
      <c r="B6877" s="27"/>
      <c r="C6877" s="28" t="s">
        <v>2771</v>
      </c>
      <c r="D6877" s="28"/>
      <c r="E6877" s="28"/>
      <c r="F6877" s="29">
        <v>128.77000000000001</v>
      </c>
    </row>
    <row r="6878" spans="1:6" x14ac:dyDescent="0.2">
      <c r="A6878" s="26"/>
      <c r="B6878" s="27"/>
      <c r="C6878" s="28" t="s">
        <v>917</v>
      </c>
      <c r="D6878" s="28"/>
      <c r="E6878" s="28"/>
      <c r="F6878" s="29">
        <v>670.11</v>
      </c>
    </row>
    <row r="6879" spans="1:6" ht="22.5" customHeight="1" x14ac:dyDescent="0.2">
      <c r="A6879" s="21">
        <v>31</v>
      </c>
      <c r="B6879" s="22" t="s">
        <v>4656</v>
      </c>
      <c r="C6879" s="23" t="s">
        <v>4657</v>
      </c>
      <c r="D6879" s="31">
        <v>1</v>
      </c>
      <c r="E6879" s="25">
        <v>239.88</v>
      </c>
      <c r="F6879" s="25">
        <v>2000.59</v>
      </c>
    </row>
    <row r="6880" spans="1:6" ht="12" customHeight="1" x14ac:dyDescent="0.2">
      <c r="A6880" s="443" t="s">
        <v>4658</v>
      </c>
      <c r="B6880" s="444"/>
      <c r="C6880" s="444"/>
      <c r="D6880" s="444"/>
      <c r="E6880" s="444"/>
      <c r="F6880" s="445"/>
    </row>
    <row r="6881" spans="1:6" ht="33.75" customHeight="1" x14ac:dyDescent="0.2">
      <c r="A6881" s="21">
        <v>32</v>
      </c>
      <c r="B6881" s="22" t="s">
        <v>4659</v>
      </c>
      <c r="C6881" s="23" t="s">
        <v>4660</v>
      </c>
      <c r="D6881" s="33">
        <v>1.9E-3</v>
      </c>
      <c r="E6881" s="25">
        <v>3170.89</v>
      </c>
      <c r="F6881" s="25">
        <v>136.08000000000001</v>
      </c>
    </row>
    <row r="6882" spans="1:6" x14ac:dyDescent="0.2">
      <c r="A6882" s="26"/>
      <c r="B6882" s="27"/>
      <c r="C6882" s="28" t="s">
        <v>4661</v>
      </c>
      <c r="D6882" s="28"/>
      <c r="E6882" s="28"/>
      <c r="F6882" s="29">
        <v>112.79</v>
      </c>
    </row>
    <row r="6883" spans="1:6" x14ac:dyDescent="0.2">
      <c r="A6883" s="26"/>
      <c r="B6883" s="27"/>
      <c r="C6883" s="28" t="s">
        <v>4662</v>
      </c>
      <c r="D6883" s="28"/>
      <c r="E6883" s="28"/>
      <c r="F6883" s="29">
        <v>59.3</v>
      </c>
    </row>
    <row r="6884" spans="1:6" x14ac:dyDescent="0.2">
      <c r="A6884" s="26"/>
      <c r="B6884" s="27"/>
      <c r="C6884" s="28" t="s">
        <v>917</v>
      </c>
      <c r="D6884" s="28"/>
      <c r="E6884" s="28"/>
      <c r="F6884" s="29">
        <v>308.17</v>
      </c>
    </row>
    <row r="6885" spans="1:6" ht="45" customHeight="1" x14ac:dyDescent="0.2">
      <c r="A6885" s="21">
        <v>33</v>
      </c>
      <c r="B6885" s="22" t="s">
        <v>4663</v>
      </c>
      <c r="C6885" s="23" t="s">
        <v>4664</v>
      </c>
      <c r="D6885" s="31">
        <v>1</v>
      </c>
      <c r="E6885" s="25">
        <v>490615.96</v>
      </c>
      <c r="F6885" s="25">
        <v>4091737.11</v>
      </c>
    </row>
    <row r="6886" spans="1:6" ht="67.5" customHeight="1" x14ac:dyDescent="0.2">
      <c r="A6886" s="21">
        <v>34</v>
      </c>
      <c r="B6886" s="22" t="s">
        <v>4665</v>
      </c>
      <c r="C6886" s="23" t="s">
        <v>4666</v>
      </c>
      <c r="D6886" s="31">
        <v>3</v>
      </c>
      <c r="E6886" s="25">
        <v>73.92</v>
      </c>
      <c r="F6886" s="25">
        <v>5339.69</v>
      </c>
    </row>
    <row r="6887" spans="1:6" x14ac:dyDescent="0.2">
      <c r="A6887" s="26"/>
      <c r="B6887" s="27"/>
      <c r="C6887" s="28" t="s">
        <v>4667</v>
      </c>
      <c r="D6887" s="28"/>
      <c r="E6887" s="28"/>
      <c r="F6887" s="29">
        <v>3361.13</v>
      </c>
    </row>
    <row r="6888" spans="1:6" x14ac:dyDescent="0.2">
      <c r="A6888" s="26"/>
      <c r="B6888" s="27"/>
      <c r="C6888" s="28" t="s">
        <v>4668</v>
      </c>
      <c r="D6888" s="28"/>
      <c r="E6888" s="28"/>
      <c r="F6888" s="29">
        <v>1767.19</v>
      </c>
    </row>
    <row r="6889" spans="1:6" x14ac:dyDescent="0.2">
      <c r="A6889" s="26"/>
      <c r="B6889" s="27"/>
      <c r="C6889" s="28" t="s">
        <v>917</v>
      </c>
      <c r="D6889" s="28"/>
      <c r="E6889" s="28"/>
      <c r="F6889" s="29">
        <v>10468.01</v>
      </c>
    </row>
    <row r="6890" spans="1:6" ht="33.75" customHeight="1" x14ac:dyDescent="0.2">
      <c r="A6890" s="21">
        <v>35</v>
      </c>
      <c r="B6890" s="22" t="s">
        <v>4669</v>
      </c>
      <c r="C6890" s="23" t="s">
        <v>4670</v>
      </c>
      <c r="D6890" s="31">
        <v>3</v>
      </c>
      <c r="E6890" s="25">
        <v>985.68</v>
      </c>
      <c r="F6890" s="25">
        <v>17594.32</v>
      </c>
    </row>
    <row r="6891" spans="1:6" ht="33.75" customHeight="1" x14ac:dyDescent="0.2">
      <c r="A6891" s="21">
        <v>36</v>
      </c>
      <c r="B6891" s="22" t="s">
        <v>4671</v>
      </c>
      <c r="C6891" s="23" t="s">
        <v>4672</v>
      </c>
      <c r="D6891" s="32">
        <v>0.5</v>
      </c>
      <c r="E6891" s="25">
        <v>204.43</v>
      </c>
      <c r="F6891" s="25">
        <v>3115.05</v>
      </c>
    </row>
    <row r="6892" spans="1:6" x14ac:dyDescent="0.2">
      <c r="A6892" s="26"/>
      <c r="B6892" s="27"/>
      <c r="C6892" s="28" t="s">
        <v>4673</v>
      </c>
      <c r="D6892" s="28"/>
      <c r="E6892" s="28"/>
      <c r="F6892" s="29">
        <v>2585.6999999999998</v>
      </c>
    </row>
    <row r="6893" spans="1:6" x14ac:dyDescent="0.2">
      <c r="A6893" s="26"/>
      <c r="B6893" s="27"/>
      <c r="C6893" s="28" t="s">
        <v>4674</v>
      </c>
      <c r="D6893" s="28"/>
      <c r="E6893" s="28"/>
      <c r="F6893" s="29">
        <v>1359.49</v>
      </c>
    </row>
    <row r="6894" spans="1:6" x14ac:dyDescent="0.2">
      <c r="A6894" s="26"/>
      <c r="B6894" s="27"/>
      <c r="C6894" s="28" t="s">
        <v>917</v>
      </c>
      <c r="D6894" s="28"/>
      <c r="E6894" s="28"/>
      <c r="F6894" s="29">
        <v>7060.24</v>
      </c>
    </row>
    <row r="6895" spans="1:6" ht="45" customHeight="1" x14ac:dyDescent="0.2">
      <c r="A6895" s="21">
        <v>37</v>
      </c>
      <c r="B6895" s="22" t="s">
        <v>4675</v>
      </c>
      <c r="C6895" s="23" t="s">
        <v>4676</v>
      </c>
      <c r="D6895" s="31">
        <v>51</v>
      </c>
      <c r="E6895" s="25">
        <v>268.16000000000003</v>
      </c>
      <c r="F6895" s="25">
        <v>114058.13</v>
      </c>
    </row>
    <row r="6896" spans="1:6" ht="45" customHeight="1" x14ac:dyDescent="0.2">
      <c r="A6896" s="21">
        <v>38</v>
      </c>
      <c r="B6896" s="22" t="s">
        <v>4677</v>
      </c>
      <c r="C6896" s="23" t="s">
        <v>4678</v>
      </c>
      <c r="D6896" s="31">
        <v>10</v>
      </c>
      <c r="E6896" s="25">
        <v>212.68</v>
      </c>
      <c r="F6896" s="25">
        <v>49152.29</v>
      </c>
    </row>
    <row r="6897" spans="1:6" x14ac:dyDescent="0.2">
      <c r="A6897" s="26"/>
      <c r="B6897" s="27"/>
      <c r="C6897" s="28" t="s">
        <v>4679</v>
      </c>
      <c r="D6897" s="28"/>
      <c r="E6897" s="28"/>
      <c r="F6897" s="29">
        <v>45155.839999999997</v>
      </c>
    </row>
    <row r="6898" spans="1:6" x14ac:dyDescent="0.2">
      <c r="A6898" s="26"/>
      <c r="B6898" s="27"/>
      <c r="C6898" s="28" t="s">
        <v>4680</v>
      </c>
      <c r="D6898" s="28"/>
      <c r="E6898" s="28"/>
      <c r="F6898" s="29">
        <v>24369.82</v>
      </c>
    </row>
    <row r="6899" spans="1:6" x14ac:dyDescent="0.2">
      <c r="A6899" s="26"/>
      <c r="B6899" s="27"/>
      <c r="C6899" s="28" t="s">
        <v>917</v>
      </c>
      <c r="D6899" s="28"/>
      <c r="E6899" s="28"/>
      <c r="F6899" s="29">
        <v>118677.95</v>
      </c>
    </row>
    <row r="6900" spans="1:6" ht="45" customHeight="1" x14ac:dyDescent="0.2">
      <c r="A6900" s="21">
        <v>39</v>
      </c>
      <c r="B6900" s="22" t="s">
        <v>4681</v>
      </c>
      <c r="C6900" s="23" t="s">
        <v>4682</v>
      </c>
      <c r="D6900" s="31">
        <v>10</v>
      </c>
      <c r="E6900" s="25">
        <v>313.88</v>
      </c>
      <c r="F6900" s="25">
        <v>26177.21</v>
      </c>
    </row>
    <row r="6901" spans="1:6" ht="22.5" customHeight="1" x14ac:dyDescent="0.2">
      <c r="A6901" s="21">
        <v>40</v>
      </c>
      <c r="B6901" s="22" t="s">
        <v>4683</v>
      </c>
      <c r="C6901" s="23" t="s">
        <v>4684</v>
      </c>
      <c r="D6901" s="30">
        <v>1.29</v>
      </c>
      <c r="E6901" s="25">
        <v>523.54999999999995</v>
      </c>
      <c r="F6901" s="25">
        <v>25493.96</v>
      </c>
    </row>
    <row r="6902" spans="1:6" x14ac:dyDescent="0.2">
      <c r="A6902" s="26"/>
      <c r="B6902" s="27"/>
      <c r="C6902" s="28" t="s">
        <v>4685</v>
      </c>
      <c r="D6902" s="28"/>
      <c r="E6902" s="28"/>
      <c r="F6902" s="29">
        <v>23317.32</v>
      </c>
    </row>
    <row r="6903" spans="1:6" x14ac:dyDescent="0.2">
      <c r="A6903" s="26"/>
      <c r="B6903" s="27"/>
      <c r="C6903" s="28" t="s">
        <v>4686</v>
      </c>
      <c r="D6903" s="28"/>
      <c r="E6903" s="28"/>
      <c r="F6903" s="29">
        <v>12259.62</v>
      </c>
    </row>
    <row r="6904" spans="1:6" x14ac:dyDescent="0.2">
      <c r="A6904" s="26"/>
      <c r="B6904" s="27"/>
      <c r="C6904" s="28" t="s">
        <v>917</v>
      </c>
      <c r="D6904" s="28"/>
      <c r="E6904" s="28"/>
      <c r="F6904" s="29">
        <v>61070.9</v>
      </c>
    </row>
    <row r="6905" spans="1:6" ht="33.75" customHeight="1" x14ac:dyDescent="0.2">
      <c r="A6905" s="21">
        <v>41</v>
      </c>
      <c r="B6905" s="22" t="s">
        <v>4687</v>
      </c>
      <c r="C6905" s="23" t="s">
        <v>4688</v>
      </c>
      <c r="D6905" s="31">
        <v>76</v>
      </c>
      <c r="E6905" s="25">
        <v>30.21</v>
      </c>
      <c r="F6905" s="25">
        <v>19146.78</v>
      </c>
    </row>
    <row r="6906" spans="1:6" ht="33.75" customHeight="1" x14ac:dyDescent="0.2">
      <c r="A6906" s="21">
        <v>42</v>
      </c>
      <c r="B6906" s="22" t="s">
        <v>4689</v>
      </c>
      <c r="C6906" s="23" t="s">
        <v>4690</v>
      </c>
      <c r="D6906" s="31">
        <v>53</v>
      </c>
      <c r="E6906" s="25">
        <v>51.11</v>
      </c>
      <c r="F6906" s="25">
        <v>22590.28</v>
      </c>
    </row>
    <row r="6907" spans="1:6" ht="22.5" customHeight="1" x14ac:dyDescent="0.2">
      <c r="A6907" s="21">
        <v>43</v>
      </c>
      <c r="B6907" s="22" t="s">
        <v>4691</v>
      </c>
      <c r="C6907" s="23" t="s">
        <v>4692</v>
      </c>
      <c r="D6907" s="30">
        <v>0.02</v>
      </c>
      <c r="E6907" s="25">
        <v>899.12</v>
      </c>
      <c r="F6907" s="25">
        <v>703.02</v>
      </c>
    </row>
    <row r="6908" spans="1:6" x14ac:dyDescent="0.2">
      <c r="A6908" s="26"/>
      <c r="B6908" s="27"/>
      <c r="C6908" s="28" t="s">
        <v>4693</v>
      </c>
      <c r="D6908" s="28"/>
      <c r="E6908" s="28"/>
      <c r="F6908" s="29">
        <v>637.75</v>
      </c>
    </row>
    <row r="6909" spans="1:6" x14ac:dyDescent="0.2">
      <c r="A6909" s="26"/>
      <c r="B6909" s="27"/>
      <c r="C6909" s="28" t="s">
        <v>4694</v>
      </c>
      <c r="D6909" s="28"/>
      <c r="E6909" s="28"/>
      <c r="F6909" s="29">
        <v>335.31</v>
      </c>
    </row>
    <row r="6910" spans="1:6" x14ac:dyDescent="0.2">
      <c r="A6910" s="26"/>
      <c r="B6910" s="27"/>
      <c r="C6910" s="28" t="s">
        <v>917</v>
      </c>
      <c r="D6910" s="28"/>
      <c r="E6910" s="28"/>
      <c r="F6910" s="29">
        <v>1676.08</v>
      </c>
    </row>
    <row r="6911" spans="1:6" ht="22.5" customHeight="1" x14ac:dyDescent="0.2">
      <c r="A6911" s="21">
        <v>44</v>
      </c>
      <c r="B6911" s="22" t="s">
        <v>4695</v>
      </c>
      <c r="C6911" s="23" t="s">
        <v>4696</v>
      </c>
      <c r="D6911" s="31">
        <v>2</v>
      </c>
      <c r="E6911" s="25">
        <v>224.88</v>
      </c>
      <c r="F6911" s="25">
        <v>3750.98</v>
      </c>
    </row>
    <row r="6912" spans="1:6" ht="33.75" customHeight="1" x14ac:dyDescent="0.2">
      <c r="A6912" s="21">
        <v>45</v>
      </c>
      <c r="B6912" s="22" t="s">
        <v>2765</v>
      </c>
      <c r="C6912" s="23" t="s">
        <v>4697</v>
      </c>
      <c r="D6912" s="31">
        <v>10</v>
      </c>
      <c r="E6912" s="25">
        <v>7.28</v>
      </c>
      <c r="F6912" s="25">
        <v>2893.9</v>
      </c>
    </row>
    <row r="6913" spans="1:6" x14ac:dyDescent="0.2">
      <c r="A6913" s="26"/>
      <c r="B6913" s="27"/>
      <c r="C6913" s="28" t="s">
        <v>4698</v>
      </c>
      <c r="D6913" s="28"/>
      <c r="E6913" s="28"/>
      <c r="F6913" s="29">
        <v>2519.46</v>
      </c>
    </row>
    <row r="6914" spans="1:6" x14ac:dyDescent="0.2">
      <c r="A6914" s="26"/>
      <c r="B6914" s="27"/>
      <c r="C6914" s="28" t="s">
        <v>4699</v>
      </c>
      <c r="D6914" s="28"/>
      <c r="E6914" s="28"/>
      <c r="F6914" s="29">
        <v>1287.72</v>
      </c>
    </row>
    <row r="6915" spans="1:6" x14ac:dyDescent="0.2">
      <c r="A6915" s="26"/>
      <c r="B6915" s="27"/>
      <c r="C6915" s="28" t="s">
        <v>917</v>
      </c>
      <c r="D6915" s="28"/>
      <c r="E6915" s="28"/>
      <c r="F6915" s="29">
        <v>6701.08</v>
      </c>
    </row>
    <row r="6916" spans="1:6" ht="33.75" customHeight="1" x14ac:dyDescent="0.2">
      <c r="A6916" s="21">
        <v>46</v>
      </c>
      <c r="B6916" s="22" t="s">
        <v>4700</v>
      </c>
      <c r="C6916" s="23" t="s">
        <v>4701</v>
      </c>
      <c r="D6916" s="31">
        <v>10</v>
      </c>
      <c r="E6916" s="25">
        <v>104.23</v>
      </c>
      <c r="F6916" s="25">
        <v>8692.41</v>
      </c>
    </row>
    <row r="6917" spans="1:6" ht="33.75" customHeight="1" x14ac:dyDescent="0.2">
      <c r="A6917" s="21">
        <v>47</v>
      </c>
      <c r="B6917" s="22" t="s">
        <v>4702</v>
      </c>
      <c r="C6917" s="23" t="s">
        <v>4703</v>
      </c>
      <c r="D6917" s="30">
        <v>0.08</v>
      </c>
      <c r="E6917" s="25">
        <v>487.72</v>
      </c>
      <c r="F6917" s="25">
        <v>1451.38</v>
      </c>
    </row>
    <row r="6918" spans="1:6" x14ac:dyDescent="0.2">
      <c r="A6918" s="26"/>
      <c r="B6918" s="27"/>
      <c r="C6918" s="28" t="s">
        <v>4704</v>
      </c>
      <c r="D6918" s="28"/>
      <c r="E6918" s="28"/>
      <c r="F6918" s="29">
        <v>1322.39</v>
      </c>
    </row>
    <row r="6919" spans="1:6" x14ac:dyDescent="0.2">
      <c r="A6919" s="26"/>
      <c r="B6919" s="27"/>
      <c r="C6919" s="28" t="s">
        <v>4705</v>
      </c>
      <c r="D6919" s="28"/>
      <c r="E6919" s="28"/>
      <c r="F6919" s="29">
        <v>695.28</v>
      </c>
    </row>
    <row r="6920" spans="1:6" x14ac:dyDescent="0.2">
      <c r="A6920" s="26"/>
      <c r="B6920" s="27"/>
      <c r="C6920" s="28" t="s">
        <v>917</v>
      </c>
      <c r="D6920" s="28"/>
      <c r="E6920" s="28"/>
      <c r="F6920" s="29">
        <v>3469.05</v>
      </c>
    </row>
    <row r="6921" spans="1:6" ht="33.75" customHeight="1" x14ac:dyDescent="0.2">
      <c r="A6921" s="21">
        <v>48</v>
      </c>
      <c r="B6921" s="22" t="s">
        <v>4706</v>
      </c>
      <c r="C6921" s="23" t="s">
        <v>4707</v>
      </c>
      <c r="D6921" s="31">
        <v>8</v>
      </c>
      <c r="E6921" s="25">
        <v>26.78</v>
      </c>
      <c r="F6921" s="25">
        <v>1786.64</v>
      </c>
    </row>
    <row r="6922" spans="1:6" ht="11.25" customHeight="1" x14ac:dyDescent="0.2">
      <c r="A6922" s="435" t="s">
        <v>1007</v>
      </c>
      <c r="B6922" s="436"/>
      <c r="C6922" s="436"/>
      <c r="D6922" s="436"/>
      <c r="E6922" s="437"/>
      <c r="F6922" s="36">
        <v>6820461.9900000002</v>
      </c>
    </row>
    <row r="6923" spans="1:6" x14ac:dyDescent="0.2">
      <c r="A6923" s="435" t="s">
        <v>1008</v>
      </c>
      <c r="B6923" s="436"/>
      <c r="C6923" s="436"/>
      <c r="D6923" s="436"/>
      <c r="E6923" s="437"/>
      <c r="F6923" s="36">
        <v>140136.28</v>
      </c>
    </row>
    <row r="6924" spans="1:6" x14ac:dyDescent="0.2">
      <c r="A6924" s="435" t="s">
        <v>1009</v>
      </c>
      <c r="B6924" s="436"/>
      <c r="C6924" s="436"/>
      <c r="D6924" s="436"/>
      <c r="E6924" s="437"/>
      <c r="F6924" s="36">
        <v>75382.320000000007</v>
      </c>
    </row>
    <row r="6925" spans="1:6" ht="11.25" customHeight="1" x14ac:dyDescent="0.2">
      <c r="A6925" s="435" t="s">
        <v>4708</v>
      </c>
      <c r="B6925" s="436"/>
      <c r="C6925" s="436"/>
      <c r="D6925" s="436"/>
      <c r="E6925" s="437"/>
      <c r="F6925" s="36">
        <v>7035980.5899999999</v>
      </c>
    </row>
    <row r="6926" spans="1:6" ht="13.2" x14ac:dyDescent="0.2">
      <c r="A6926" s="432" t="s">
        <v>4709</v>
      </c>
      <c r="B6926" s="433"/>
      <c r="C6926" s="433"/>
      <c r="D6926" s="433"/>
      <c r="E6926" s="433"/>
      <c r="F6926" s="434"/>
    </row>
    <row r="6927" spans="1:6" ht="11.4" x14ac:dyDescent="0.2">
      <c r="A6927" s="443" t="s">
        <v>4710</v>
      </c>
      <c r="B6927" s="444"/>
      <c r="C6927" s="444"/>
      <c r="D6927" s="444"/>
      <c r="E6927" s="444"/>
      <c r="F6927" s="445"/>
    </row>
    <row r="6928" spans="1:6" ht="45" customHeight="1" x14ac:dyDescent="0.2">
      <c r="A6928" s="21">
        <v>49</v>
      </c>
      <c r="B6928" s="22" t="s">
        <v>4711</v>
      </c>
      <c r="C6928" s="23" t="s">
        <v>4712</v>
      </c>
      <c r="D6928" s="30">
        <v>16.75</v>
      </c>
      <c r="E6928" s="25">
        <v>223.28</v>
      </c>
      <c r="F6928" s="25">
        <v>121276.67</v>
      </c>
    </row>
    <row r="6929" spans="1:7" x14ac:dyDescent="0.2">
      <c r="A6929" s="26"/>
      <c r="B6929" s="27"/>
      <c r="C6929" s="28" t="s">
        <v>4713</v>
      </c>
      <c r="D6929" s="28"/>
      <c r="E6929" s="28"/>
      <c r="F6929" s="29">
        <v>103633.18</v>
      </c>
    </row>
    <row r="6930" spans="1:7" x14ac:dyDescent="0.2">
      <c r="A6930" s="26"/>
      <c r="B6930" s="27"/>
      <c r="C6930" s="28" t="s">
        <v>4714</v>
      </c>
      <c r="D6930" s="28"/>
      <c r="E6930" s="28"/>
      <c r="F6930" s="29">
        <v>54487.55</v>
      </c>
    </row>
    <row r="6931" spans="1:7" x14ac:dyDescent="0.2">
      <c r="A6931" s="26"/>
      <c r="B6931" s="27"/>
      <c r="C6931" s="28" t="s">
        <v>917</v>
      </c>
      <c r="D6931" s="28"/>
      <c r="E6931" s="28"/>
      <c r="F6931" s="29">
        <v>279397.40000000002</v>
      </c>
    </row>
    <row r="6932" spans="1:7" ht="22.5" customHeight="1" x14ac:dyDescent="0.2">
      <c r="A6932" s="21">
        <v>50</v>
      </c>
      <c r="B6932" s="22" t="s">
        <v>4715</v>
      </c>
      <c r="C6932" s="23" t="s">
        <v>4716</v>
      </c>
      <c r="D6932" s="32">
        <v>265.2</v>
      </c>
      <c r="E6932" s="25">
        <v>61.66</v>
      </c>
      <c r="F6932" s="25">
        <v>136367.87</v>
      </c>
    </row>
    <row r="6933" spans="1:7" ht="22.5" customHeight="1" x14ac:dyDescent="0.2">
      <c r="A6933" s="21">
        <v>51</v>
      </c>
      <c r="B6933" s="22" t="s">
        <v>4717</v>
      </c>
      <c r="C6933" s="23" t="s">
        <v>4718</v>
      </c>
      <c r="D6933" s="32">
        <v>275.39999999999998</v>
      </c>
      <c r="E6933" s="25">
        <v>14.2</v>
      </c>
      <c r="F6933" s="25">
        <v>32608.05</v>
      </c>
    </row>
    <row r="6934" spans="1:7" ht="22.5" customHeight="1" x14ac:dyDescent="0.2">
      <c r="A6934" s="21">
        <v>52</v>
      </c>
      <c r="B6934" s="22" t="s">
        <v>4719</v>
      </c>
      <c r="C6934" s="23" t="s">
        <v>4720</v>
      </c>
      <c r="D6934" s="32">
        <v>122.4</v>
      </c>
      <c r="E6934" s="25">
        <v>305.8</v>
      </c>
      <c r="F6934" s="25">
        <v>312162.63</v>
      </c>
    </row>
    <row r="6935" spans="1:7" ht="22.5" customHeight="1" x14ac:dyDescent="0.2">
      <c r="A6935" s="21">
        <v>53</v>
      </c>
      <c r="B6935" s="22" t="s">
        <v>4721</v>
      </c>
      <c r="C6935" s="23" t="s">
        <v>4722</v>
      </c>
      <c r="D6935" s="32">
        <v>147.9</v>
      </c>
      <c r="E6935" s="25">
        <v>48.3</v>
      </c>
      <c r="F6935" s="25">
        <v>59581.03</v>
      </c>
    </row>
    <row r="6936" spans="1:7" ht="22.5" customHeight="1" x14ac:dyDescent="0.2">
      <c r="A6936" s="21">
        <v>54</v>
      </c>
      <c r="B6936" s="22" t="s">
        <v>4723</v>
      </c>
      <c r="C6936" s="23" t="s">
        <v>4724</v>
      </c>
      <c r="D6936" s="32">
        <v>40.799999999999997</v>
      </c>
      <c r="E6936" s="25">
        <v>730.21</v>
      </c>
      <c r="F6936" s="25">
        <v>248471.67999999999</v>
      </c>
    </row>
    <row r="6937" spans="1:7" ht="22.5" customHeight="1" x14ac:dyDescent="0.2">
      <c r="A6937" s="21">
        <v>55</v>
      </c>
      <c r="B6937" s="22" t="s">
        <v>4725</v>
      </c>
      <c r="C6937" s="23" t="s">
        <v>4726</v>
      </c>
      <c r="D6937" s="32">
        <v>30.6</v>
      </c>
      <c r="E6937" s="25">
        <v>264.83</v>
      </c>
      <c r="F6937" s="25">
        <v>67586.289999999994</v>
      </c>
    </row>
    <row r="6938" spans="1:7" ht="22.5" customHeight="1" x14ac:dyDescent="0.2">
      <c r="A6938" s="21">
        <v>56</v>
      </c>
      <c r="B6938" s="22" t="s">
        <v>4727</v>
      </c>
      <c r="C6938" s="23" t="s">
        <v>4728</v>
      </c>
      <c r="D6938" s="32">
        <v>30.6</v>
      </c>
      <c r="E6938" s="25">
        <v>14.3</v>
      </c>
      <c r="F6938" s="25">
        <v>3649.72</v>
      </c>
    </row>
    <row r="6939" spans="1:7" ht="22.5" customHeight="1" x14ac:dyDescent="0.2">
      <c r="A6939" s="21">
        <v>57</v>
      </c>
      <c r="B6939" s="22" t="s">
        <v>4729</v>
      </c>
      <c r="C6939" s="23" t="s">
        <v>4730</v>
      </c>
      <c r="D6939" s="32">
        <v>163.19999999999999</v>
      </c>
      <c r="E6939" s="25">
        <v>9.48</v>
      </c>
      <c r="F6939" s="25">
        <v>12896.38</v>
      </c>
    </row>
    <row r="6940" spans="1:7" ht="22.5" customHeight="1" x14ac:dyDescent="0.2">
      <c r="A6940" s="21">
        <v>58</v>
      </c>
      <c r="B6940" s="22" t="s">
        <v>4731</v>
      </c>
      <c r="C6940" s="23" t="s">
        <v>4732</v>
      </c>
      <c r="D6940" s="32">
        <v>122.4</v>
      </c>
      <c r="E6940" s="25">
        <v>14.42</v>
      </c>
      <c r="F6940" s="25">
        <v>14715.92</v>
      </c>
    </row>
    <row r="6941" spans="1:7" ht="22.5" customHeight="1" x14ac:dyDescent="0.2">
      <c r="A6941" s="21">
        <v>59</v>
      </c>
      <c r="B6941" s="22" t="s">
        <v>4733</v>
      </c>
      <c r="C6941" s="23" t="s">
        <v>4734</v>
      </c>
      <c r="D6941" s="32">
        <v>61.2</v>
      </c>
      <c r="E6941" s="25">
        <v>34.630000000000003</v>
      </c>
      <c r="F6941" s="25">
        <v>17674</v>
      </c>
    </row>
    <row r="6942" spans="1:7" ht="22.5" customHeight="1" x14ac:dyDescent="0.2">
      <c r="A6942" s="21">
        <v>60</v>
      </c>
      <c r="B6942" s="22" t="s">
        <v>4735</v>
      </c>
      <c r="C6942" s="23" t="s">
        <v>4736</v>
      </c>
      <c r="D6942" s="32">
        <v>448.8</v>
      </c>
      <c r="E6942" s="25">
        <v>795.11</v>
      </c>
      <c r="F6942" s="25">
        <v>2976098.63</v>
      </c>
    </row>
    <row r="6943" spans="1:7" ht="33.75" customHeight="1" x14ac:dyDescent="0.2">
      <c r="A6943" s="21">
        <v>61</v>
      </c>
      <c r="B6943" s="22" t="s">
        <v>4737</v>
      </c>
      <c r="C6943" s="23" t="s">
        <v>4738</v>
      </c>
      <c r="D6943" s="32">
        <v>6.6</v>
      </c>
      <c r="E6943" s="25">
        <v>132.24</v>
      </c>
      <c r="F6943" s="25">
        <v>7279.02</v>
      </c>
      <c r="G6943" s="194">
        <f>F6943/D6943/10*1.2*1.0224*1.0192</f>
        <v>137.90832350766547</v>
      </c>
    </row>
    <row r="6944" spans="1:7" ht="22.5" customHeight="1" x14ac:dyDescent="0.2">
      <c r="A6944" s="21">
        <v>62</v>
      </c>
      <c r="B6944" s="22" t="s">
        <v>4739</v>
      </c>
      <c r="C6944" s="23" t="s">
        <v>4740</v>
      </c>
      <c r="D6944" s="31">
        <v>200</v>
      </c>
      <c r="E6944" s="25">
        <v>5.91</v>
      </c>
      <c r="F6944" s="25">
        <v>9858.18</v>
      </c>
    </row>
    <row r="6945" spans="1:7" ht="11.4" x14ac:dyDescent="0.2">
      <c r="A6945" s="443" t="s">
        <v>4741</v>
      </c>
      <c r="B6945" s="444"/>
      <c r="C6945" s="444"/>
      <c r="D6945" s="444"/>
      <c r="E6945" s="444"/>
      <c r="F6945" s="445"/>
    </row>
    <row r="6946" spans="1:7" ht="45" customHeight="1" x14ac:dyDescent="0.2">
      <c r="A6946" s="21">
        <v>63</v>
      </c>
      <c r="B6946" s="22" t="s">
        <v>4742</v>
      </c>
      <c r="C6946" s="23" t="s">
        <v>4743</v>
      </c>
      <c r="D6946" s="30">
        <v>26.75</v>
      </c>
      <c r="E6946" s="25">
        <v>79.63</v>
      </c>
      <c r="F6946" s="25">
        <v>79833.31</v>
      </c>
    </row>
    <row r="6947" spans="1:7" x14ac:dyDescent="0.2">
      <c r="A6947" s="26"/>
      <c r="B6947" s="27"/>
      <c r="C6947" s="28" t="s">
        <v>4744</v>
      </c>
      <c r="D6947" s="28"/>
      <c r="E6947" s="28"/>
      <c r="F6947" s="29">
        <v>72032.2</v>
      </c>
    </row>
    <row r="6948" spans="1:7" x14ac:dyDescent="0.2">
      <c r="A6948" s="26"/>
      <c r="B6948" s="27"/>
      <c r="C6948" s="28" t="s">
        <v>4745</v>
      </c>
      <c r="D6948" s="28"/>
      <c r="E6948" s="28"/>
      <c r="F6948" s="29">
        <v>37872.6</v>
      </c>
    </row>
    <row r="6949" spans="1:7" x14ac:dyDescent="0.2">
      <c r="A6949" s="26"/>
      <c r="B6949" s="27"/>
      <c r="C6949" s="28" t="s">
        <v>917</v>
      </c>
      <c r="D6949" s="28"/>
      <c r="E6949" s="28"/>
      <c r="F6949" s="29">
        <v>189738.11</v>
      </c>
    </row>
    <row r="6950" spans="1:7" ht="22.5" customHeight="1" x14ac:dyDescent="0.2">
      <c r="A6950" s="21">
        <v>64</v>
      </c>
      <c r="B6950" s="22" t="s">
        <v>4729</v>
      </c>
      <c r="C6950" s="23" t="s">
        <v>4730</v>
      </c>
      <c r="D6950" s="32">
        <v>1397.4</v>
      </c>
      <c r="E6950" s="25">
        <v>9.48</v>
      </c>
      <c r="F6950" s="25">
        <v>110425.25</v>
      </c>
    </row>
    <row r="6951" spans="1:7" ht="22.5" customHeight="1" x14ac:dyDescent="0.2">
      <c r="A6951" s="21">
        <v>65</v>
      </c>
      <c r="B6951" s="22" t="s">
        <v>4746</v>
      </c>
      <c r="C6951" s="23" t="s">
        <v>4747</v>
      </c>
      <c r="D6951" s="32">
        <v>1331.1</v>
      </c>
      <c r="E6951" s="25">
        <v>11.11</v>
      </c>
      <c r="F6951" s="25">
        <v>123353.56</v>
      </c>
    </row>
    <row r="6952" spans="1:7" ht="45" customHeight="1" x14ac:dyDescent="0.2">
      <c r="A6952" s="21">
        <v>66</v>
      </c>
      <c r="B6952" s="22" t="s">
        <v>4748</v>
      </c>
      <c r="C6952" s="23" t="s">
        <v>4749</v>
      </c>
      <c r="D6952" s="30">
        <v>17.25</v>
      </c>
      <c r="E6952" s="25">
        <v>100.16</v>
      </c>
      <c r="F6952" s="25">
        <v>62126.32</v>
      </c>
    </row>
    <row r="6953" spans="1:7" x14ac:dyDescent="0.2">
      <c r="A6953" s="26"/>
      <c r="B6953" s="27"/>
      <c r="C6953" s="28" t="s">
        <v>4750</v>
      </c>
      <c r="D6953" s="28"/>
      <c r="E6953" s="28"/>
      <c r="F6953" s="29">
        <v>54366.43</v>
      </c>
    </row>
    <row r="6954" spans="1:7" x14ac:dyDescent="0.2">
      <c r="A6954" s="26"/>
      <c r="B6954" s="27"/>
      <c r="C6954" s="28" t="s">
        <v>4751</v>
      </c>
      <c r="D6954" s="28"/>
      <c r="E6954" s="28"/>
      <c r="F6954" s="29">
        <v>28584.41</v>
      </c>
    </row>
    <row r="6955" spans="1:7" x14ac:dyDescent="0.2">
      <c r="A6955" s="26"/>
      <c r="B6955" s="27"/>
      <c r="C6955" s="28" t="s">
        <v>917</v>
      </c>
      <c r="D6955" s="28"/>
      <c r="E6955" s="28"/>
      <c r="F6955" s="29">
        <v>145077.16</v>
      </c>
    </row>
    <row r="6956" spans="1:7" ht="22.5" customHeight="1" x14ac:dyDescent="0.2">
      <c r="A6956" s="21">
        <v>67</v>
      </c>
      <c r="B6956" s="22" t="s">
        <v>4752</v>
      </c>
      <c r="C6956" s="23" t="s">
        <v>4753</v>
      </c>
      <c r="D6956" s="32">
        <v>30.6</v>
      </c>
      <c r="E6956" s="25">
        <v>17.61</v>
      </c>
      <c r="F6956" s="25">
        <v>4492.9799999999996</v>
      </c>
    </row>
    <row r="6957" spans="1:7" ht="22.5" customHeight="1" x14ac:dyDescent="0.2">
      <c r="A6957" s="21">
        <v>68</v>
      </c>
      <c r="B6957" s="22" t="s">
        <v>4754</v>
      </c>
      <c r="C6957" s="23" t="s">
        <v>4755</v>
      </c>
      <c r="D6957" s="32">
        <v>30.6</v>
      </c>
      <c r="E6957" s="25">
        <v>33.700000000000003</v>
      </c>
      <c r="F6957" s="25">
        <v>8600.25</v>
      </c>
    </row>
    <row r="6958" spans="1:7" ht="22.5" customHeight="1" x14ac:dyDescent="0.2">
      <c r="A6958" s="21">
        <v>69</v>
      </c>
      <c r="B6958" s="22" t="s">
        <v>4731</v>
      </c>
      <c r="C6958" s="23" t="s">
        <v>4732</v>
      </c>
      <c r="D6958" s="31">
        <v>663</v>
      </c>
      <c r="E6958" s="25">
        <v>14.42</v>
      </c>
      <c r="F6958" s="25">
        <v>79711.23</v>
      </c>
    </row>
    <row r="6959" spans="1:7" ht="22.5" customHeight="1" x14ac:dyDescent="0.2">
      <c r="A6959" s="21">
        <v>70</v>
      </c>
      <c r="B6959" s="22" t="s">
        <v>4727</v>
      </c>
      <c r="C6959" s="23" t="s">
        <v>4728</v>
      </c>
      <c r="D6959" s="32">
        <v>1035.3</v>
      </c>
      <c r="E6959" s="25">
        <v>14.3</v>
      </c>
      <c r="F6959" s="25">
        <v>123482.13</v>
      </c>
      <c r="G6959" s="211">
        <f>F6959/D6959*1.2*1.0224*1.0192</f>
        <v>149.14180678350672</v>
      </c>
    </row>
    <row r="6960" spans="1:7" ht="45" customHeight="1" x14ac:dyDescent="0.2">
      <c r="A6960" s="21">
        <v>71</v>
      </c>
      <c r="B6960" s="22" t="s">
        <v>4756</v>
      </c>
      <c r="C6960" s="23" t="s">
        <v>4757</v>
      </c>
      <c r="D6960" s="32">
        <v>4.9000000000000004</v>
      </c>
      <c r="E6960" s="25">
        <v>150.53</v>
      </c>
      <c r="F6960" s="25">
        <v>25546.29</v>
      </c>
    </row>
    <row r="6961" spans="1:7" x14ac:dyDescent="0.2">
      <c r="A6961" s="26"/>
      <c r="B6961" s="27"/>
      <c r="C6961" s="28" t="s">
        <v>4758</v>
      </c>
      <c r="D6961" s="28"/>
      <c r="E6961" s="28"/>
      <c r="F6961" s="29">
        <v>22106.32</v>
      </c>
    </row>
    <row r="6962" spans="1:7" x14ac:dyDescent="0.2">
      <c r="A6962" s="26"/>
      <c r="B6962" s="27"/>
      <c r="C6962" s="28" t="s">
        <v>4759</v>
      </c>
      <c r="D6962" s="28"/>
      <c r="E6962" s="28"/>
      <c r="F6962" s="29">
        <v>11622.91</v>
      </c>
    </row>
    <row r="6963" spans="1:7" x14ac:dyDescent="0.2">
      <c r="A6963" s="26"/>
      <c r="B6963" s="27"/>
      <c r="C6963" s="28" t="s">
        <v>917</v>
      </c>
      <c r="D6963" s="28"/>
      <c r="E6963" s="28"/>
      <c r="F6963" s="29">
        <v>59275.519999999997</v>
      </c>
      <c r="G6963" s="211">
        <f>F6963/D6960/100*H2*I2*J2</f>
        <v>151.26581595340798</v>
      </c>
    </row>
    <row r="6964" spans="1:7" ht="22.5" customHeight="1" x14ac:dyDescent="0.2">
      <c r="A6964" s="21">
        <v>72</v>
      </c>
      <c r="B6964" s="22" t="s">
        <v>4760</v>
      </c>
      <c r="C6964" s="23" t="s">
        <v>4761</v>
      </c>
      <c r="D6964" s="32">
        <v>81.599999999999994</v>
      </c>
      <c r="E6964" s="25">
        <v>24.06</v>
      </c>
      <c r="F6964" s="25">
        <v>16372.3</v>
      </c>
    </row>
    <row r="6965" spans="1:7" ht="22.5" customHeight="1" x14ac:dyDescent="0.2">
      <c r="A6965" s="21">
        <v>73</v>
      </c>
      <c r="B6965" s="22" t="s">
        <v>4762</v>
      </c>
      <c r="C6965" s="23" t="s">
        <v>4763</v>
      </c>
      <c r="D6965" s="32">
        <v>35.700000000000003</v>
      </c>
      <c r="E6965" s="25">
        <v>24.6</v>
      </c>
      <c r="F6965" s="25">
        <v>7324.26</v>
      </c>
    </row>
    <row r="6966" spans="1:7" ht="22.5" customHeight="1" x14ac:dyDescent="0.2">
      <c r="A6966" s="21">
        <v>74</v>
      </c>
      <c r="B6966" s="22" t="s">
        <v>4764</v>
      </c>
      <c r="C6966" s="23" t="s">
        <v>4765</v>
      </c>
      <c r="D6966" s="32">
        <v>132.6</v>
      </c>
      <c r="E6966" s="25">
        <v>33.86</v>
      </c>
      <c r="F6966" s="25">
        <v>37440.65</v>
      </c>
    </row>
    <row r="6967" spans="1:7" ht="22.5" customHeight="1" x14ac:dyDescent="0.2">
      <c r="A6967" s="21">
        <v>75</v>
      </c>
      <c r="B6967" s="22" t="s">
        <v>4766</v>
      </c>
      <c r="C6967" s="23" t="s">
        <v>4767</v>
      </c>
      <c r="D6967" s="32">
        <v>117.3</v>
      </c>
      <c r="E6967" s="25">
        <v>38.520000000000003</v>
      </c>
      <c r="F6967" s="25">
        <v>37678.730000000003</v>
      </c>
    </row>
    <row r="6968" spans="1:7" ht="22.5" customHeight="1" x14ac:dyDescent="0.2">
      <c r="A6968" s="21">
        <v>76</v>
      </c>
      <c r="B6968" s="22" t="s">
        <v>4768</v>
      </c>
      <c r="C6968" s="23" t="s">
        <v>4769</v>
      </c>
      <c r="D6968" s="32">
        <v>132.6</v>
      </c>
      <c r="E6968" s="25">
        <v>49.06</v>
      </c>
      <c r="F6968" s="25">
        <v>54258.97</v>
      </c>
      <c r="G6968" s="211">
        <f>F6968/D6968*1.2*1.0224*1.0192</f>
        <v>511.66949185355304</v>
      </c>
    </row>
    <row r="6969" spans="1:7" ht="45" customHeight="1" x14ac:dyDescent="0.2">
      <c r="A6969" s="21">
        <v>77</v>
      </c>
      <c r="B6969" s="22" t="s">
        <v>4770</v>
      </c>
      <c r="C6969" s="23" t="s">
        <v>4771</v>
      </c>
      <c r="D6969" s="32">
        <v>0.1</v>
      </c>
      <c r="E6969" s="25">
        <v>202.5</v>
      </c>
      <c r="F6969" s="25">
        <v>691.82</v>
      </c>
    </row>
    <row r="6970" spans="1:7" x14ac:dyDescent="0.2">
      <c r="A6970" s="26"/>
      <c r="B6970" s="27"/>
      <c r="C6970" s="28" t="s">
        <v>4772</v>
      </c>
      <c r="D6970" s="28"/>
      <c r="E6970" s="28"/>
      <c r="F6970" s="29">
        <v>592.34</v>
      </c>
    </row>
    <row r="6971" spans="1:7" x14ac:dyDescent="0.2">
      <c r="A6971" s="26"/>
      <c r="B6971" s="27"/>
      <c r="C6971" s="28" t="s">
        <v>4773</v>
      </c>
      <c r="D6971" s="28"/>
      <c r="E6971" s="28"/>
      <c r="F6971" s="29">
        <v>311.44</v>
      </c>
    </row>
    <row r="6972" spans="1:7" x14ac:dyDescent="0.2">
      <c r="A6972" s="26"/>
      <c r="B6972" s="27"/>
      <c r="C6972" s="28" t="s">
        <v>917</v>
      </c>
      <c r="D6972" s="28"/>
      <c r="E6972" s="28"/>
      <c r="F6972" s="29">
        <v>1595.6</v>
      </c>
      <c r="G6972" s="211">
        <f>F6972/D6969/100*$H$2*$I$2*$J$2</f>
        <v>199.51958347775997</v>
      </c>
    </row>
    <row r="6973" spans="1:7" ht="22.5" customHeight="1" x14ac:dyDescent="0.2">
      <c r="A6973" s="21">
        <v>78</v>
      </c>
      <c r="B6973" s="22" t="s">
        <v>4774</v>
      </c>
      <c r="C6973" s="23" t="s">
        <v>4775</v>
      </c>
      <c r="D6973" s="32">
        <v>10.199999999999999</v>
      </c>
      <c r="E6973" s="25">
        <v>82.95</v>
      </c>
      <c r="F6973" s="25">
        <v>7056.48</v>
      </c>
      <c r="G6973" s="222">
        <f>F6973/D6973*1.2*1.0224*1.0192</f>
        <v>865.06640222569433</v>
      </c>
    </row>
    <row r="6974" spans="1:7" ht="45" customHeight="1" x14ac:dyDescent="0.2">
      <c r="A6974" s="21">
        <v>79</v>
      </c>
      <c r="B6974" s="22" t="s">
        <v>4776</v>
      </c>
      <c r="C6974" s="23" t="s">
        <v>4777</v>
      </c>
      <c r="D6974" s="30">
        <v>0.25</v>
      </c>
      <c r="E6974" s="25">
        <v>413.31</v>
      </c>
      <c r="F6974" s="25">
        <v>3295.68</v>
      </c>
    </row>
    <row r="6975" spans="1:7" x14ac:dyDescent="0.2">
      <c r="A6975" s="26"/>
      <c r="B6975" s="27"/>
      <c r="C6975" s="28" t="s">
        <v>4778</v>
      </c>
      <c r="D6975" s="28"/>
      <c r="E6975" s="28"/>
      <c r="F6975" s="29">
        <v>2740.55</v>
      </c>
    </row>
    <row r="6976" spans="1:7" x14ac:dyDescent="0.2">
      <c r="A6976" s="26"/>
      <c r="B6976" s="27"/>
      <c r="C6976" s="28" t="s">
        <v>4779</v>
      </c>
      <c r="D6976" s="28"/>
      <c r="E6976" s="28"/>
      <c r="F6976" s="29">
        <v>1440.91</v>
      </c>
    </row>
    <row r="6977" spans="1:7" x14ac:dyDescent="0.2">
      <c r="A6977" s="26"/>
      <c r="B6977" s="27"/>
      <c r="C6977" s="28" t="s">
        <v>917</v>
      </c>
      <c r="D6977" s="28"/>
      <c r="E6977" s="28"/>
      <c r="F6977" s="29">
        <v>7477.14</v>
      </c>
      <c r="G6977" s="211">
        <f>F6977/D6974/100*$H$2*$I$2*$J$2</f>
        <v>373.98743003381759</v>
      </c>
    </row>
    <row r="6978" spans="1:7" ht="22.5" customHeight="1" x14ac:dyDescent="0.2">
      <c r="A6978" s="21">
        <v>80</v>
      </c>
      <c r="B6978" s="22" t="s">
        <v>4725</v>
      </c>
      <c r="C6978" s="23" t="s">
        <v>4726</v>
      </c>
      <c r="D6978" s="32">
        <v>25.5</v>
      </c>
      <c r="E6978" s="25">
        <v>264.83</v>
      </c>
      <c r="F6978" s="25">
        <v>56321.91</v>
      </c>
    </row>
    <row r="6979" spans="1:7" ht="45" customHeight="1" x14ac:dyDescent="0.2">
      <c r="A6979" s="21">
        <v>81</v>
      </c>
      <c r="B6979" s="22" t="s">
        <v>3929</v>
      </c>
      <c r="C6979" s="23" t="s">
        <v>4780</v>
      </c>
      <c r="D6979" s="30">
        <v>1.45</v>
      </c>
      <c r="E6979" s="25">
        <v>611.28</v>
      </c>
      <c r="F6979" s="25">
        <v>28446.51</v>
      </c>
    </row>
    <row r="6980" spans="1:7" x14ac:dyDescent="0.2">
      <c r="A6980" s="26"/>
      <c r="B6980" s="27"/>
      <c r="C6980" s="28" t="s">
        <v>4781</v>
      </c>
      <c r="D6980" s="28"/>
      <c r="E6980" s="28"/>
      <c r="F6980" s="29">
        <v>23164.04</v>
      </c>
    </row>
    <row r="6981" spans="1:7" x14ac:dyDescent="0.2">
      <c r="A6981" s="26"/>
      <c r="B6981" s="27"/>
      <c r="C6981" s="28" t="s">
        <v>4782</v>
      </c>
      <c r="D6981" s="28"/>
      <c r="E6981" s="28"/>
      <c r="F6981" s="29">
        <v>12179.03</v>
      </c>
    </row>
    <row r="6982" spans="1:7" x14ac:dyDescent="0.2">
      <c r="A6982" s="26"/>
      <c r="B6982" s="27"/>
      <c r="C6982" s="28" t="s">
        <v>917</v>
      </c>
      <c r="D6982" s="28"/>
      <c r="E6982" s="28"/>
      <c r="F6982" s="29">
        <v>63789.58</v>
      </c>
      <c r="G6982" s="211">
        <f>F6982/D6979/100*$H$2*$I$2*$J$2</f>
        <v>550.10202331503228</v>
      </c>
    </row>
    <row r="6983" spans="1:7" ht="22.5" customHeight="1" x14ac:dyDescent="0.2">
      <c r="A6983" s="21">
        <v>82</v>
      </c>
      <c r="B6983" s="22" t="s">
        <v>4723</v>
      </c>
      <c r="C6983" s="23" t="s">
        <v>4724</v>
      </c>
      <c r="D6983" s="32">
        <v>76.5</v>
      </c>
      <c r="E6983" s="25">
        <v>730.21</v>
      </c>
      <c r="F6983" s="25">
        <v>465884.39</v>
      </c>
    </row>
    <row r="6984" spans="1:7" ht="22.5" customHeight="1" x14ac:dyDescent="0.2">
      <c r="A6984" s="21">
        <v>83</v>
      </c>
      <c r="B6984" s="22" t="s">
        <v>4783</v>
      </c>
      <c r="C6984" s="23" t="s">
        <v>4784</v>
      </c>
      <c r="D6984" s="32">
        <v>71.400000000000006</v>
      </c>
      <c r="E6984" s="25">
        <v>699.97</v>
      </c>
      <c r="F6984" s="25">
        <v>416812.71</v>
      </c>
      <c r="G6984" s="222">
        <f>F6984/D6984*1.2*1.0224*1.0192</f>
        <v>7299.687084812047</v>
      </c>
    </row>
    <row r="6985" spans="1:7" ht="12" customHeight="1" x14ac:dyDescent="0.2">
      <c r="A6985" s="443" t="s">
        <v>4785</v>
      </c>
      <c r="B6985" s="444"/>
      <c r="C6985" s="444"/>
      <c r="D6985" s="444"/>
      <c r="E6985" s="444"/>
      <c r="F6985" s="445"/>
    </row>
    <row r="6986" spans="1:7" ht="45" customHeight="1" x14ac:dyDescent="0.2">
      <c r="A6986" s="21">
        <v>84</v>
      </c>
      <c r="B6986" s="22" t="s">
        <v>4711</v>
      </c>
      <c r="C6986" s="23" t="s">
        <v>4712</v>
      </c>
      <c r="D6986" s="31">
        <v>2</v>
      </c>
      <c r="E6986" s="25">
        <v>223.28</v>
      </c>
      <c r="F6986" s="25">
        <v>14480.8</v>
      </c>
    </row>
    <row r="6987" spans="1:7" x14ac:dyDescent="0.2">
      <c r="A6987" s="26"/>
      <c r="B6987" s="27"/>
      <c r="C6987" s="28" t="s">
        <v>4786</v>
      </c>
      <c r="D6987" s="28"/>
      <c r="E6987" s="28"/>
      <c r="F6987" s="29">
        <v>12374.12</v>
      </c>
    </row>
    <row r="6988" spans="1:7" x14ac:dyDescent="0.2">
      <c r="A6988" s="26"/>
      <c r="B6988" s="27"/>
      <c r="C6988" s="28" t="s">
        <v>4787</v>
      </c>
      <c r="D6988" s="28"/>
      <c r="E6988" s="28"/>
      <c r="F6988" s="29">
        <v>6505.98</v>
      </c>
    </row>
    <row r="6989" spans="1:7" x14ac:dyDescent="0.2">
      <c r="A6989" s="26"/>
      <c r="B6989" s="27"/>
      <c r="C6989" s="28" t="s">
        <v>917</v>
      </c>
      <c r="D6989" s="28"/>
      <c r="E6989" s="28"/>
      <c r="F6989" s="29">
        <v>33360.9</v>
      </c>
    </row>
    <row r="6990" spans="1:7" ht="22.5" customHeight="1" x14ac:dyDescent="0.2">
      <c r="A6990" s="21">
        <v>85</v>
      </c>
      <c r="B6990" s="22" t="s">
        <v>4721</v>
      </c>
      <c r="C6990" s="23" t="s">
        <v>4722</v>
      </c>
      <c r="D6990" s="31">
        <v>204</v>
      </c>
      <c r="E6990" s="25">
        <v>48.3</v>
      </c>
      <c r="F6990" s="25">
        <v>82180.73</v>
      </c>
    </row>
    <row r="6991" spans="1:7" ht="11.4" x14ac:dyDescent="0.2">
      <c r="A6991" s="443" t="s">
        <v>4788</v>
      </c>
      <c r="B6991" s="444"/>
      <c r="C6991" s="444"/>
      <c r="D6991" s="444"/>
      <c r="E6991" s="444"/>
      <c r="F6991" s="445"/>
    </row>
    <row r="6992" spans="1:7" ht="33.75" customHeight="1" x14ac:dyDescent="0.2">
      <c r="A6992" s="21">
        <v>86</v>
      </c>
      <c r="B6992" s="22" t="s">
        <v>4789</v>
      </c>
      <c r="C6992" s="23" t="s">
        <v>4790</v>
      </c>
      <c r="D6992" s="32">
        <v>5.8</v>
      </c>
      <c r="E6992" s="25">
        <v>390.97</v>
      </c>
      <c r="F6992" s="25">
        <v>76687.360000000001</v>
      </c>
    </row>
    <row r="6993" spans="1:7" x14ac:dyDescent="0.2">
      <c r="A6993" s="26"/>
      <c r="B6993" s="27"/>
      <c r="C6993" s="28" t="s">
        <v>4791</v>
      </c>
      <c r="D6993" s="28"/>
      <c r="E6993" s="28"/>
      <c r="F6993" s="29">
        <v>67637.14</v>
      </c>
    </row>
    <row r="6994" spans="1:7" x14ac:dyDescent="0.2">
      <c r="A6994" s="26"/>
      <c r="B6994" s="27"/>
      <c r="C6994" s="28" t="s">
        <v>4792</v>
      </c>
      <c r="D6994" s="28"/>
      <c r="E6994" s="28"/>
      <c r="F6994" s="29">
        <v>35561.800000000003</v>
      </c>
    </row>
    <row r="6995" spans="1:7" x14ac:dyDescent="0.2">
      <c r="A6995" s="26"/>
      <c r="B6995" s="27"/>
      <c r="C6995" s="28" t="s">
        <v>917</v>
      </c>
      <c r="D6995" s="28"/>
      <c r="E6995" s="28"/>
      <c r="F6995" s="29">
        <v>179886.3</v>
      </c>
    </row>
    <row r="6996" spans="1:7" ht="22.5" customHeight="1" x14ac:dyDescent="0.2">
      <c r="A6996" s="21">
        <v>87</v>
      </c>
      <c r="B6996" s="22" t="s">
        <v>4793</v>
      </c>
      <c r="C6996" s="23" t="s">
        <v>4794</v>
      </c>
      <c r="D6996" s="32">
        <v>591.6</v>
      </c>
      <c r="E6996" s="25">
        <v>572.16999999999996</v>
      </c>
      <c r="F6996" s="25">
        <v>2823065.85</v>
      </c>
    </row>
    <row r="6997" spans="1:7" ht="12" customHeight="1" x14ac:dyDescent="0.2">
      <c r="A6997" s="443" t="s">
        <v>4795</v>
      </c>
      <c r="B6997" s="444"/>
      <c r="C6997" s="444"/>
      <c r="D6997" s="444"/>
      <c r="E6997" s="444"/>
      <c r="F6997" s="445"/>
    </row>
    <row r="6998" spans="1:7" ht="45" customHeight="1" x14ac:dyDescent="0.2">
      <c r="A6998" s="21">
        <v>88</v>
      </c>
      <c r="B6998" s="22" t="s">
        <v>4748</v>
      </c>
      <c r="C6998" s="23" t="s">
        <v>4749</v>
      </c>
      <c r="D6998" s="32">
        <v>9.4</v>
      </c>
      <c r="E6998" s="25">
        <v>100.16</v>
      </c>
      <c r="F6998" s="25">
        <v>33854.35</v>
      </c>
    </row>
    <row r="6999" spans="1:7" x14ac:dyDescent="0.2">
      <c r="A6999" s="26"/>
      <c r="B6999" s="27"/>
      <c r="C6999" s="28" t="s">
        <v>4796</v>
      </c>
      <c r="D6999" s="28"/>
      <c r="E6999" s="28"/>
      <c r="F6999" s="29">
        <v>29625.78</v>
      </c>
    </row>
    <row r="7000" spans="1:7" x14ac:dyDescent="0.2">
      <c r="A7000" s="26"/>
      <c r="B7000" s="27"/>
      <c r="C7000" s="28" t="s">
        <v>4797</v>
      </c>
      <c r="D7000" s="28"/>
      <c r="E7000" s="28"/>
      <c r="F7000" s="29">
        <v>15576.44</v>
      </c>
    </row>
    <row r="7001" spans="1:7" x14ac:dyDescent="0.2">
      <c r="A7001" s="26"/>
      <c r="B7001" s="27"/>
      <c r="C7001" s="28" t="s">
        <v>917</v>
      </c>
      <c r="D7001" s="28"/>
      <c r="E7001" s="28"/>
      <c r="F7001" s="29">
        <v>79056.570000000007</v>
      </c>
    </row>
    <row r="7002" spans="1:7" ht="22.5" customHeight="1" x14ac:dyDescent="0.2">
      <c r="A7002" s="21">
        <v>89</v>
      </c>
      <c r="B7002" s="22" t="s">
        <v>4727</v>
      </c>
      <c r="C7002" s="23" t="s">
        <v>4728</v>
      </c>
      <c r="D7002" s="32">
        <v>958.8</v>
      </c>
      <c r="E7002" s="25">
        <v>14.3</v>
      </c>
      <c r="F7002" s="25">
        <v>114357.83</v>
      </c>
      <c r="G7002" s="194">
        <f>F7002/D7002*1.2*1.0224*1.0192</f>
        <v>149.14180068025831</v>
      </c>
    </row>
    <row r="7003" spans="1:7" ht="45" customHeight="1" x14ac:dyDescent="0.2">
      <c r="A7003" s="21">
        <v>90</v>
      </c>
      <c r="B7003" s="22" t="s">
        <v>4756</v>
      </c>
      <c r="C7003" s="23" t="s">
        <v>4757</v>
      </c>
      <c r="D7003" s="30">
        <v>0.05</v>
      </c>
      <c r="E7003" s="25">
        <v>150.53</v>
      </c>
      <c r="F7003" s="25">
        <v>260.68</v>
      </c>
    </row>
    <row r="7004" spans="1:7" x14ac:dyDescent="0.2">
      <c r="A7004" s="26"/>
      <c r="B7004" s="27"/>
      <c r="C7004" s="28" t="s">
        <v>4798</v>
      </c>
      <c r="D7004" s="28"/>
      <c r="E7004" s="28"/>
      <c r="F7004" s="29">
        <v>225.58</v>
      </c>
    </row>
    <row r="7005" spans="1:7" x14ac:dyDescent="0.2">
      <c r="A7005" s="26"/>
      <c r="B7005" s="27"/>
      <c r="C7005" s="28" t="s">
        <v>4799</v>
      </c>
      <c r="D7005" s="28"/>
      <c r="E7005" s="28"/>
      <c r="F7005" s="29">
        <v>118.61</v>
      </c>
    </row>
    <row r="7006" spans="1:7" x14ac:dyDescent="0.2">
      <c r="A7006" s="26"/>
      <c r="B7006" s="27"/>
      <c r="C7006" s="28" t="s">
        <v>917</v>
      </c>
      <c r="D7006" s="28"/>
      <c r="E7006" s="28"/>
      <c r="F7006" s="29">
        <v>604.87</v>
      </c>
    </row>
    <row r="7007" spans="1:7" ht="22.5" customHeight="1" x14ac:dyDescent="0.2">
      <c r="A7007" s="21">
        <v>91</v>
      </c>
      <c r="B7007" s="22" t="s">
        <v>4766</v>
      </c>
      <c r="C7007" s="23" t="s">
        <v>4767</v>
      </c>
      <c r="D7007" s="32">
        <v>5.0999999999999996</v>
      </c>
      <c r="E7007" s="25">
        <v>38.520000000000003</v>
      </c>
      <c r="F7007" s="25">
        <v>1638.21</v>
      </c>
      <c r="G7007" s="194">
        <f>F7007/D7007*1.2*1.0224*1.0192</f>
        <v>401.66214055454122</v>
      </c>
    </row>
    <row r="7008" spans="1:7" ht="12" customHeight="1" x14ac:dyDescent="0.2">
      <c r="A7008" s="443" t="s">
        <v>4800</v>
      </c>
      <c r="B7008" s="444"/>
      <c r="C7008" s="444"/>
      <c r="D7008" s="444"/>
      <c r="E7008" s="444"/>
      <c r="F7008" s="445"/>
    </row>
    <row r="7009" spans="1:7" ht="45" customHeight="1" x14ac:dyDescent="0.2">
      <c r="A7009" s="21">
        <v>92</v>
      </c>
      <c r="B7009" s="22" t="s">
        <v>4711</v>
      </c>
      <c r="C7009" s="23" t="s">
        <v>4712</v>
      </c>
      <c r="D7009" s="32">
        <v>3.7</v>
      </c>
      <c r="E7009" s="25">
        <v>223.28</v>
      </c>
      <c r="F7009" s="25">
        <v>26789.48</v>
      </c>
    </row>
    <row r="7010" spans="1:7" x14ac:dyDescent="0.2">
      <c r="A7010" s="26"/>
      <c r="B7010" s="27"/>
      <c r="C7010" s="28" t="s">
        <v>4801</v>
      </c>
      <c r="D7010" s="28"/>
      <c r="E7010" s="28"/>
      <c r="F7010" s="29">
        <v>22892.11</v>
      </c>
    </row>
    <row r="7011" spans="1:7" x14ac:dyDescent="0.2">
      <c r="A7011" s="26"/>
      <c r="B7011" s="27"/>
      <c r="C7011" s="28" t="s">
        <v>4802</v>
      </c>
      <c r="D7011" s="28"/>
      <c r="E7011" s="28"/>
      <c r="F7011" s="29">
        <v>12036.06</v>
      </c>
    </row>
    <row r="7012" spans="1:7" x14ac:dyDescent="0.2">
      <c r="A7012" s="26"/>
      <c r="B7012" s="27"/>
      <c r="C7012" s="28" t="s">
        <v>917</v>
      </c>
      <c r="D7012" s="28"/>
      <c r="E7012" s="28"/>
      <c r="F7012" s="29">
        <v>61717.65</v>
      </c>
    </row>
    <row r="7013" spans="1:7" ht="22.5" customHeight="1" x14ac:dyDescent="0.2">
      <c r="A7013" s="21">
        <v>93</v>
      </c>
      <c r="B7013" s="22" t="s">
        <v>4729</v>
      </c>
      <c r="C7013" s="23" t="s">
        <v>4730</v>
      </c>
      <c r="D7013" s="32">
        <v>377.4</v>
      </c>
      <c r="E7013" s="25">
        <v>9.48</v>
      </c>
      <c r="F7013" s="25">
        <v>29822.880000000001</v>
      </c>
    </row>
    <row r="7014" spans="1:7" ht="11.4" x14ac:dyDescent="0.2">
      <c r="A7014" s="443" t="s">
        <v>4803</v>
      </c>
      <c r="B7014" s="444"/>
      <c r="C7014" s="444"/>
      <c r="D7014" s="444"/>
      <c r="E7014" s="444"/>
      <c r="F7014" s="445"/>
    </row>
    <row r="7015" spans="1:7" ht="33.75" customHeight="1" x14ac:dyDescent="0.2">
      <c r="A7015" s="21">
        <v>94</v>
      </c>
      <c r="B7015" s="22" t="s">
        <v>4804</v>
      </c>
      <c r="C7015" s="23" t="s">
        <v>4805</v>
      </c>
      <c r="D7015" s="32">
        <v>2.2000000000000002</v>
      </c>
      <c r="E7015" s="25">
        <v>253.75</v>
      </c>
      <c r="F7015" s="25">
        <v>18231.41</v>
      </c>
    </row>
    <row r="7016" spans="1:7" x14ac:dyDescent="0.2">
      <c r="A7016" s="26"/>
      <c r="B7016" s="27"/>
      <c r="C7016" s="28" t="s">
        <v>4806</v>
      </c>
      <c r="D7016" s="28"/>
      <c r="E7016" s="28"/>
      <c r="F7016" s="29">
        <v>15903.84</v>
      </c>
    </row>
    <row r="7017" spans="1:7" x14ac:dyDescent="0.2">
      <c r="A7017" s="26"/>
      <c r="B7017" s="27"/>
      <c r="C7017" s="28" t="s">
        <v>4807</v>
      </c>
      <c r="D7017" s="28"/>
      <c r="E7017" s="28"/>
      <c r="F7017" s="29">
        <v>8361.81</v>
      </c>
    </row>
    <row r="7018" spans="1:7" x14ac:dyDescent="0.2">
      <c r="A7018" s="26"/>
      <c r="B7018" s="27"/>
      <c r="C7018" s="28" t="s">
        <v>917</v>
      </c>
      <c r="D7018" s="28"/>
      <c r="E7018" s="28"/>
      <c r="F7018" s="29">
        <v>42497.06</v>
      </c>
    </row>
    <row r="7019" spans="1:7" ht="22.5" customHeight="1" x14ac:dyDescent="0.2">
      <c r="A7019" s="21">
        <v>95</v>
      </c>
      <c r="B7019" s="22" t="s">
        <v>4808</v>
      </c>
      <c r="C7019" s="23" t="s">
        <v>4809</v>
      </c>
      <c r="D7019" s="32">
        <v>224.4</v>
      </c>
      <c r="E7019" s="25">
        <v>23.84</v>
      </c>
      <c r="F7019" s="25">
        <v>44614.17</v>
      </c>
      <c r="G7019" s="194">
        <f>F7019/D7019*1.2*1.0224*1.0192</f>
        <v>248.60592050392299</v>
      </c>
    </row>
    <row r="7020" spans="1:7" ht="12" customHeight="1" x14ac:dyDescent="0.2">
      <c r="A7020" s="443" t="s">
        <v>4810</v>
      </c>
      <c r="B7020" s="444"/>
      <c r="C7020" s="444"/>
      <c r="D7020" s="444"/>
      <c r="E7020" s="444"/>
      <c r="F7020" s="445"/>
    </row>
    <row r="7021" spans="1:7" ht="45" customHeight="1" x14ac:dyDescent="0.2">
      <c r="A7021" s="21">
        <v>96</v>
      </c>
      <c r="B7021" s="22" t="s">
        <v>4748</v>
      </c>
      <c r="C7021" s="23" t="s">
        <v>4749</v>
      </c>
      <c r="D7021" s="30">
        <v>0.55000000000000004</v>
      </c>
      <c r="E7021" s="25">
        <v>100.16</v>
      </c>
      <c r="F7021" s="25">
        <v>1980.84</v>
      </c>
    </row>
    <row r="7022" spans="1:7" x14ac:dyDescent="0.2">
      <c r="A7022" s="26"/>
      <c r="B7022" s="27"/>
      <c r="C7022" s="28" t="s">
        <v>4811</v>
      </c>
      <c r="D7022" s="28"/>
      <c r="E7022" s="28"/>
      <c r="F7022" s="29">
        <v>1733.43</v>
      </c>
    </row>
    <row r="7023" spans="1:7" x14ac:dyDescent="0.2">
      <c r="A7023" s="26"/>
      <c r="B7023" s="27"/>
      <c r="C7023" s="28" t="s">
        <v>4812</v>
      </c>
      <c r="D7023" s="28"/>
      <c r="E7023" s="28"/>
      <c r="F7023" s="29">
        <v>911.39</v>
      </c>
    </row>
    <row r="7024" spans="1:7" x14ac:dyDescent="0.2">
      <c r="A7024" s="26"/>
      <c r="B7024" s="27"/>
      <c r="C7024" s="28" t="s">
        <v>917</v>
      </c>
      <c r="D7024" s="28"/>
      <c r="E7024" s="28"/>
      <c r="F7024" s="29">
        <v>4625.66</v>
      </c>
    </row>
    <row r="7025" spans="1:7" ht="22.5" customHeight="1" x14ac:dyDescent="0.2">
      <c r="A7025" s="21">
        <v>97</v>
      </c>
      <c r="B7025" s="22" t="s">
        <v>4727</v>
      </c>
      <c r="C7025" s="23" t="s">
        <v>4728</v>
      </c>
      <c r="D7025" s="32">
        <v>56.1</v>
      </c>
      <c r="E7025" s="25">
        <v>14.3</v>
      </c>
      <c r="F7025" s="25">
        <v>6691.15</v>
      </c>
    </row>
    <row r="7026" spans="1:7" ht="45" customHeight="1" x14ac:dyDescent="0.2">
      <c r="A7026" s="21">
        <v>98</v>
      </c>
      <c r="B7026" s="22" t="s">
        <v>4756</v>
      </c>
      <c r="C7026" s="23" t="s">
        <v>4757</v>
      </c>
      <c r="D7026" s="32">
        <v>0.4</v>
      </c>
      <c r="E7026" s="25">
        <v>150.53</v>
      </c>
      <c r="F7026" s="25">
        <v>2085.41</v>
      </c>
    </row>
    <row r="7027" spans="1:7" x14ac:dyDescent="0.2">
      <c r="A7027" s="26"/>
      <c r="B7027" s="27"/>
      <c r="C7027" s="28" t="s">
        <v>4813</v>
      </c>
      <c r="D7027" s="28"/>
      <c r="E7027" s="28"/>
      <c r="F7027" s="29">
        <v>1804.6</v>
      </c>
    </row>
    <row r="7028" spans="1:7" x14ac:dyDescent="0.2">
      <c r="A7028" s="26"/>
      <c r="B7028" s="27"/>
      <c r="C7028" s="28" t="s">
        <v>4814</v>
      </c>
      <c r="D7028" s="28"/>
      <c r="E7028" s="28"/>
      <c r="F7028" s="29">
        <v>948.81</v>
      </c>
    </row>
    <row r="7029" spans="1:7" x14ac:dyDescent="0.2">
      <c r="A7029" s="26"/>
      <c r="B7029" s="27"/>
      <c r="C7029" s="28" t="s">
        <v>917</v>
      </c>
      <c r="D7029" s="28"/>
      <c r="E7029" s="28"/>
      <c r="F7029" s="29">
        <v>4838.82</v>
      </c>
    </row>
    <row r="7030" spans="1:7" ht="22.5" customHeight="1" x14ac:dyDescent="0.2">
      <c r="A7030" s="21">
        <v>99</v>
      </c>
      <c r="B7030" s="22" t="s">
        <v>4766</v>
      </c>
      <c r="C7030" s="23" t="s">
        <v>4767</v>
      </c>
      <c r="D7030" s="32">
        <v>40.799999999999997</v>
      </c>
      <c r="E7030" s="25">
        <v>38.520000000000003</v>
      </c>
      <c r="F7030" s="25">
        <v>13105.64</v>
      </c>
    </row>
    <row r="7031" spans="1:7" ht="11.4" x14ac:dyDescent="0.2">
      <c r="A7031" s="443" t="s">
        <v>4815</v>
      </c>
      <c r="B7031" s="444"/>
      <c r="C7031" s="444"/>
      <c r="D7031" s="444"/>
      <c r="E7031" s="444"/>
      <c r="F7031" s="445"/>
    </row>
    <row r="7032" spans="1:7" ht="45" customHeight="1" x14ac:dyDescent="0.2">
      <c r="A7032" s="21">
        <v>100</v>
      </c>
      <c r="B7032" s="22" t="s">
        <v>3929</v>
      </c>
      <c r="C7032" s="23" t="s">
        <v>3930</v>
      </c>
      <c r="D7032" s="32">
        <v>0.1</v>
      </c>
      <c r="E7032" s="25">
        <v>611.28</v>
      </c>
      <c r="F7032" s="25">
        <v>1961.83</v>
      </c>
    </row>
    <row r="7033" spans="1:7" x14ac:dyDescent="0.2">
      <c r="A7033" s="26"/>
      <c r="B7033" s="27"/>
      <c r="C7033" s="28" t="s">
        <v>4816</v>
      </c>
      <c r="D7033" s="28"/>
      <c r="E7033" s="28"/>
      <c r="F7033" s="29">
        <v>1597.51</v>
      </c>
    </row>
    <row r="7034" spans="1:7" x14ac:dyDescent="0.2">
      <c r="A7034" s="26"/>
      <c r="B7034" s="27"/>
      <c r="C7034" s="28" t="s">
        <v>4817</v>
      </c>
      <c r="D7034" s="28"/>
      <c r="E7034" s="28"/>
      <c r="F7034" s="29">
        <v>839.93</v>
      </c>
    </row>
    <row r="7035" spans="1:7" x14ac:dyDescent="0.2">
      <c r="A7035" s="26"/>
      <c r="B7035" s="27"/>
      <c r="C7035" s="28" t="s">
        <v>917</v>
      </c>
      <c r="D7035" s="28"/>
      <c r="E7035" s="28"/>
      <c r="F7035" s="29">
        <v>4399.2700000000004</v>
      </c>
      <c r="G7035" s="222">
        <f>F7035/D7032/100*H2*I2*J2</f>
        <v>550.10060040499206</v>
      </c>
    </row>
    <row r="7036" spans="1:7" ht="22.5" customHeight="1" x14ac:dyDescent="0.2">
      <c r="A7036" s="21">
        <v>101</v>
      </c>
      <c r="B7036" s="22" t="s">
        <v>4818</v>
      </c>
      <c r="C7036" s="23" t="s">
        <v>4819</v>
      </c>
      <c r="D7036" s="32">
        <v>10.199999999999999</v>
      </c>
      <c r="E7036" s="25">
        <v>305.97000000000003</v>
      </c>
      <c r="F7036" s="25">
        <v>26028.63</v>
      </c>
      <c r="G7036" s="194">
        <f>F7036/D7036*1.2*1.0224*1.0192</f>
        <v>3190.8959295518121</v>
      </c>
    </row>
    <row r="7037" spans="1:7" ht="11.4" x14ac:dyDescent="0.2">
      <c r="A7037" s="443" t="s">
        <v>4820</v>
      </c>
      <c r="B7037" s="444"/>
      <c r="C7037" s="444"/>
      <c r="D7037" s="444"/>
      <c r="E7037" s="444"/>
      <c r="F7037" s="445"/>
    </row>
    <row r="7038" spans="1:7" ht="45" customHeight="1" x14ac:dyDescent="0.2">
      <c r="A7038" s="21">
        <v>102</v>
      </c>
      <c r="B7038" s="22" t="s">
        <v>4711</v>
      </c>
      <c r="C7038" s="23" t="s">
        <v>4712</v>
      </c>
      <c r="D7038" s="30">
        <v>0.55000000000000004</v>
      </c>
      <c r="E7038" s="25">
        <v>223.28</v>
      </c>
      <c r="F7038" s="25">
        <v>3982.22</v>
      </c>
    </row>
    <row r="7039" spans="1:7" x14ac:dyDescent="0.2">
      <c r="A7039" s="26"/>
      <c r="B7039" s="27"/>
      <c r="C7039" s="28" t="s">
        <v>4821</v>
      </c>
      <c r="D7039" s="28"/>
      <c r="E7039" s="28"/>
      <c r="F7039" s="29">
        <v>3402.88</v>
      </c>
    </row>
    <row r="7040" spans="1:7" x14ac:dyDescent="0.2">
      <c r="A7040" s="26"/>
      <c r="B7040" s="27"/>
      <c r="C7040" s="28" t="s">
        <v>4822</v>
      </c>
      <c r="D7040" s="28"/>
      <c r="E7040" s="28"/>
      <c r="F7040" s="29">
        <v>1789.14</v>
      </c>
    </row>
    <row r="7041" spans="1:6" x14ac:dyDescent="0.2">
      <c r="A7041" s="26"/>
      <c r="B7041" s="27"/>
      <c r="C7041" s="28" t="s">
        <v>917</v>
      </c>
      <c r="D7041" s="28"/>
      <c r="E7041" s="28"/>
      <c r="F7041" s="29">
        <v>9174.24</v>
      </c>
    </row>
    <row r="7042" spans="1:6" ht="22.5" customHeight="1" x14ac:dyDescent="0.2">
      <c r="A7042" s="21">
        <v>103</v>
      </c>
      <c r="B7042" s="22" t="s">
        <v>4808</v>
      </c>
      <c r="C7042" s="23" t="s">
        <v>4809</v>
      </c>
      <c r="D7042" s="32">
        <v>56.1</v>
      </c>
      <c r="E7042" s="25">
        <v>23.84</v>
      </c>
      <c r="F7042" s="25">
        <v>11153.54</v>
      </c>
    </row>
    <row r="7043" spans="1:6" ht="11.4" x14ac:dyDescent="0.2">
      <c r="A7043" s="443" t="s">
        <v>4823</v>
      </c>
      <c r="B7043" s="444"/>
      <c r="C7043" s="444"/>
      <c r="D7043" s="444"/>
      <c r="E7043" s="444"/>
      <c r="F7043" s="445"/>
    </row>
    <row r="7044" spans="1:6" ht="45" customHeight="1" x14ac:dyDescent="0.2">
      <c r="A7044" s="21">
        <v>104</v>
      </c>
      <c r="B7044" s="22" t="s">
        <v>4677</v>
      </c>
      <c r="C7044" s="23" t="s">
        <v>4678</v>
      </c>
      <c r="D7044" s="31">
        <v>18</v>
      </c>
      <c r="E7044" s="25">
        <v>212.68</v>
      </c>
      <c r="F7044" s="25">
        <v>88474.11</v>
      </c>
    </row>
    <row r="7045" spans="1:6" x14ac:dyDescent="0.2">
      <c r="A7045" s="26"/>
      <c r="B7045" s="27"/>
      <c r="C7045" s="28" t="s">
        <v>4824</v>
      </c>
      <c r="D7045" s="28"/>
      <c r="E7045" s="28"/>
      <c r="F7045" s="29">
        <v>81280.509999999995</v>
      </c>
    </row>
    <row r="7046" spans="1:6" x14ac:dyDescent="0.2">
      <c r="A7046" s="26"/>
      <c r="B7046" s="27"/>
      <c r="C7046" s="28" t="s">
        <v>4825</v>
      </c>
      <c r="D7046" s="28"/>
      <c r="E7046" s="28"/>
      <c r="F7046" s="29">
        <v>43865.67</v>
      </c>
    </row>
    <row r="7047" spans="1:6" x14ac:dyDescent="0.2">
      <c r="A7047" s="26"/>
      <c r="B7047" s="27"/>
      <c r="C7047" s="28" t="s">
        <v>917</v>
      </c>
      <c r="D7047" s="28"/>
      <c r="E7047" s="28"/>
      <c r="F7047" s="29">
        <v>213620.29</v>
      </c>
    </row>
    <row r="7048" spans="1:6" ht="45" customHeight="1" x14ac:dyDescent="0.2">
      <c r="A7048" s="21">
        <v>105</v>
      </c>
      <c r="B7048" s="22" t="s">
        <v>4681</v>
      </c>
      <c r="C7048" s="23" t="s">
        <v>4682</v>
      </c>
      <c r="D7048" s="31">
        <v>16</v>
      </c>
      <c r="E7048" s="25">
        <v>313.88</v>
      </c>
      <c r="F7048" s="25">
        <v>41883.54</v>
      </c>
    </row>
    <row r="7049" spans="1:6" ht="45" customHeight="1" x14ac:dyDescent="0.2">
      <c r="A7049" s="21">
        <v>106</v>
      </c>
      <c r="B7049" s="22" t="s">
        <v>4826</v>
      </c>
      <c r="C7049" s="23" t="s">
        <v>4827</v>
      </c>
      <c r="D7049" s="31">
        <v>2</v>
      </c>
      <c r="E7049" s="25">
        <v>346.57</v>
      </c>
      <c r="F7049" s="25">
        <v>5780.86</v>
      </c>
    </row>
    <row r="7050" spans="1:6" ht="45" customHeight="1" x14ac:dyDescent="0.2">
      <c r="A7050" s="21">
        <v>107</v>
      </c>
      <c r="B7050" s="22" t="s">
        <v>4828</v>
      </c>
      <c r="C7050" s="23" t="s">
        <v>4829</v>
      </c>
      <c r="D7050" s="31">
        <v>30</v>
      </c>
      <c r="E7050" s="25">
        <v>242.7</v>
      </c>
      <c r="F7050" s="25">
        <v>188162.93</v>
      </c>
    </row>
    <row r="7051" spans="1:6" x14ac:dyDescent="0.2">
      <c r="A7051" s="26"/>
      <c r="B7051" s="27"/>
      <c r="C7051" s="28" t="s">
        <v>4830</v>
      </c>
      <c r="D7051" s="28"/>
      <c r="E7051" s="28"/>
      <c r="F7051" s="29">
        <v>185778.65</v>
      </c>
    </row>
    <row r="7052" spans="1:6" x14ac:dyDescent="0.2">
      <c r="A7052" s="26"/>
      <c r="B7052" s="27"/>
      <c r="C7052" s="28" t="s">
        <v>4831</v>
      </c>
      <c r="D7052" s="28"/>
      <c r="E7052" s="28"/>
      <c r="F7052" s="29">
        <v>100261.49</v>
      </c>
    </row>
    <row r="7053" spans="1:6" x14ac:dyDescent="0.2">
      <c r="A7053" s="26"/>
      <c r="B7053" s="27"/>
      <c r="C7053" s="28" t="s">
        <v>917</v>
      </c>
      <c r="D7053" s="28"/>
      <c r="E7053" s="28"/>
      <c r="F7053" s="29">
        <v>474203.07</v>
      </c>
    </row>
    <row r="7054" spans="1:6" ht="45" customHeight="1" x14ac:dyDescent="0.2">
      <c r="A7054" s="21">
        <v>108</v>
      </c>
      <c r="B7054" s="22" t="s">
        <v>4832</v>
      </c>
      <c r="C7054" s="23" t="s">
        <v>4833</v>
      </c>
      <c r="D7054" s="31">
        <v>8</v>
      </c>
      <c r="E7054" s="25">
        <v>398.89</v>
      </c>
      <c r="F7054" s="25">
        <v>26613.96</v>
      </c>
    </row>
    <row r="7055" spans="1:6" ht="45" customHeight="1" x14ac:dyDescent="0.2">
      <c r="A7055" s="21">
        <v>109</v>
      </c>
      <c r="B7055" s="22" t="s">
        <v>4834</v>
      </c>
      <c r="C7055" s="23" t="s">
        <v>4835</v>
      </c>
      <c r="D7055" s="31">
        <v>20</v>
      </c>
      <c r="E7055" s="25">
        <v>436.49</v>
      </c>
      <c r="F7055" s="25">
        <v>72806.240000000005</v>
      </c>
    </row>
    <row r="7056" spans="1:6" ht="45" customHeight="1" x14ac:dyDescent="0.2">
      <c r="A7056" s="21">
        <v>110</v>
      </c>
      <c r="B7056" s="22" t="s">
        <v>4836</v>
      </c>
      <c r="C7056" s="23" t="s">
        <v>4837</v>
      </c>
      <c r="D7056" s="31">
        <v>2</v>
      </c>
      <c r="E7056" s="25">
        <v>401.35</v>
      </c>
      <c r="F7056" s="25">
        <v>6694.52</v>
      </c>
    </row>
    <row r="7057" spans="1:6" ht="11.4" x14ac:dyDescent="0.2">
      <c r="A7057" s="443" t="s">
        <v>4838</v>
      </c>
      <c r="B7057" s="444"/>
      <c r="C7057" s="444"/>
      <c r="D7057" s="444"/>
      <c r="E7057" s="444"/>
      <c r="F7057" s="445"/>
    </row>
    <row r="7058" spans="1:6" ht="33.75" customHeight="1" x14ac:dyDescent="0.2">
      <c r="A7058" s="21">
        <v>111</v>
      </c>
      <c r="B7058" s="22" t="s">
        <v>4839</v>
      </c>
      <c r="C7058" s="23" t="s">
        <v>4840</v>
      </c>
      <c r="D7058" s="33">
        <v>2.6928000000000001</v>
      </c>
      <c r="E7058" s="25">
        <v>931.34</v>
      </c>
      <c r="F7058" s="25">
        <v>77929.13</v>
      </c>
    </row>
    <row r="7059" spans="1:6" x14ac:dyDescent="0.2">
      <c r="A7059" s="26"/>
      <c r="B7059" s="27"/>
      <c r="C7059" s="28" t="s">
        <v>4841</v>
      </c>
      <c r="D7059" s="28"/>
      <c r="E7059" s="28"/>
      <c r="F7059" s="29">
        <v>66360.02</v>
      </c>
    </row>
    <row r="7060" spans="1:6" x14ac:dyDescent="0.2">
      <c r="A7060" s="26"/>
      <c r="B7060" s="27"/>
      <c r="C7060" s="28" t="s">
        <v>4842</v>
      </c>
      <c r="D7060" s="28"/>
      <c r="E7060" s="28"/>
      <c r="F7060" s="29">
        <v>34890.32</v>
      </c>
    </row>
    <row r="7061" spans="1:6" x14ac:dyDescent="0.2">
      <c r="A7061" s="26"/>
      <c r="B7061" s="27"/>
      <c r="C7061" s="28" t="s">
        <v>917</v>
      </c>
      <c r="D7061" s="28"/>
      <c r="E7061" s="28"/>
      <c r="F7061" s="29">
        <v>179179.47</v>
      </c>
    </row>
    <row r="7062" spans="1:6" ht="22.5" customHeight="1" x14ac:dyDescent="0.2">
      <c r="A7062" s="21">
        <v>112</v>
      </c>
      <c r="B7062" s="22" t="s">
        <v>4843</v>
      </c>
      <c r="C7062" s="23" t="s">
        <v>4844</v>
      </c>
      <c r="D7062" s="43">
        <v>-4.7931840000000001</v>
      </c>
      <c r="E7062" s="25">
        <v>9.0399999999999991</v>
      </c>
      <c r="F7062" s="25">
        <v>-590.59</v>
      </c>
    </row>
    <row r="7063" spans="1:6" ht="33.75" customHeight="1" x14ac:dyDescent="0.2">
      <c r="A7063" s="21">
        <v>113</v>
      </c>
      <c r="B7063" s="22" t="s">
        <v>4845</v>
      </c>
      <c r="C7063" s="23" t="s">
        <v>4846</v>
      </c>
      <c r="D7063" s="31">
        <v>480</v>
      </c>
      <c r="E7063" s="25">
        <v>217.83</v>
      </c>
      <c r="F7063" s="25">
        <v>872026.63</v>
      </c>
    </row>
    <row r="7064" spans="1:6" ht="33.75" customHeight="1" x14ac:dyDescent="0.2">
      <c r="A7064" s="21">
        <v>114</v>
      </c>
      <c r="B7064" s="22" t="s">
        <v>4847</v>
      </c>
      <c r="C7064" s="23" t="s">
        <v>4848</v>
      </c>
      <c r="D7064" s="31">
        <v>480</v>
      </c>
      <c r="E7064" s="25">
        <v>155.28</v>
      </c>
      <c r="F7064" s="25">
        <v>621618.37</v>
      </c>
    </row>
    <row r="7065" spans="1:6" ht="22.5" customHeight="1" x14ac:dyDescent="0.2">
      <c r="A7065" s="21">
        <v>115</v>
      </c>
      <c r="B7065" s="22" t="s">
        <v>4849</v>
      </c>
      <c r="C7065" s="23" t="s">
        <v>4850</v>
      </c>
      <c r="D7065" s="31">
        <v>480</v>
      </c>
      <c r="E7065" s="25">
        <v>0.71</v>
      </c>
      <c r="F7065" s="25">
        <v>2837.49</v>
      </c>
    </row>
    <row r="7066" spans="1:6" ht="22.5" customHeight="1" x14ac:dyDescent="0.2">
      <c r="A7066" s="21">
        <v>116</v>
      </c>
      <c r="B7066" s="22" t="s">
        <v>4851</v>
      </c>
      <c r="C7066" s="23" t="s">
        <v>4852</v>
      </c>
      <c r="D7066" s="31">
        <v>480</v>
      </c>
      <c r="E7066" s="25">
        <v>0.74</v>
      </c>
      <c r="F7066" s="25">
        <v>2962.67</v>
      </c>
    </row>
    <row r="7067" spans="1:6" ht="22.5" customHeight="1" x14ac:dyDescent="0.2">
      <c r="A7067" s="21">
        <v>117</v>
      </c>
      <c r="B7067" s="22" t="s">
        <v>4853</v>
      </c>
      <c r="C7067" s="23" t="s">
        <v>4854</v>
      </c>
      <c r="D7067" s="31">
        <v>160</v>
      </c>
      <c r="E7067" s="25">
        <v>0.88</v>
      </c>
      <c r="F7067" s="25">
        <v>1168.3800000000001</v>
      </c>
    </row>
    <row r="7068" spans="1:6" ht="33.75" customHeight="1" x14ac:dyDescent="0.2">
      <c r="A7068" s="21">
        <v>118</v>
      </c>
      <c r="B7068" s="22" t="s">
        <v>4855</v>
      </c>
      <c r="C7068" s="23" t="s">
        <v>4856</v>
      </c>
      <c r="D7068" s="24">
        <v>0.64800000000000002</v>
      </c>
      <c r="E7068" s="25">
        <v>5058.38</v>
      </c>
      <c r="F7068" s="25">
        <v>70478.28</v>
      </c>
    </row>
    <row r="7069" spans="1:6" x14ac:dyDescent="0.2">
      <c r="A7069" s="26"/>
      <c r="B7069" s="27"/>
      <c r="C7069" s="28" t="s">
        <v>4857</v>
      </c>
      <c r="D7069" s="28"/>
      <c r="E7069" s="28"/>
      <c r="F7069" s="29">
        <v>77449.5</v>
      </c>
    </row>
    <row r="7070" spans="1:6" x14ac:dyDescent="0.2">
      <c r="A7070" s="26"/>
      <c r="B7070" s="27"/>
      <c r="C7070" s="28" t="s">
        <v>4858</v>
      </c>
      <c r="D7070" s="28"/>
      <c r="E7070" s="28"/>
      <c r="F7070" s="29">
        <v>41798.14</v>
      </c>
    </row>
    <row r="7071" spans="1:6" x14ac:dyDescent="0.2">
      <c r="A7071" s="26"/>
      <c r="B7071" s="27"/>
      <c r="C7071" s="28" t="s">
        <v>917</v>
      </c>
      <c r="D7071" s="28"/>
      <c r="E7071" s="28"/>
      <c r="F7071" s="29">
        <v>189725.92</v>
      </c>
    </row>
    <row r="7072" spans="1:6" ht="22.5" customHeight="1" x14ac:dyDescent="0.2">
      <c r="A7072" s="21">
        <v>119</v>
      </c>
      <c r="B7072" s="22" t="s">
        <v>4859</v>
      </c>
      <c r="C7072" s="23" t="s">
        <v>4860</v>
      </c>
      <c r="D7072" s="31">
        <v>960</v>
      </c>
      <c r="E7072" s="25">
        <v>84.81</v>
      </c>
      <c r="F7072" s="25">
        <v>678994.04</v>
      </c>
    </row>
    <row r="7073" spans="1:6" ht="22.5" customHeight="1" x14ac:dyDescent="0.2">
      <c r="A7073" s="21">
        <v>120</v>
      </c>
      <c r="B7073" s="22" t="s">
        <v>4861</v>
      </c>
      <c r="C7073" s="23" t="s">
        <v>4862</v>
      </c>
      <c r="D7073" s="31">
        <v>1920</v>
      </c>
      <c r="E7073" s="25">
        <v>0.71</v>
      </c>
      <c r="F7073" s="25">
        <v>11349.95</v>
      </c>
    </row>
    <row r="7074" spans="1:6" ht="22.5" customHeight="1" x14ac:dyDescent="0.2">
      <c r="A7074" s="21">
        <v>121</v>
      </c>
      <c r="B7074" s="22" t="s">
        <v>4863</v>
      </c>
      <c r="C7074" s="23" t="s">
        <v>4864</v>
      </c>
      <c r="D7074" s="31">
        <v>1920</v>
      </c>
      <c r="E7074" s="25">
        <v>0.74</v>
      </c>
      <c r="F7074" s="25">
        <v>11850.68</v>
      </c>
    </row>
    <row r="7075" spans="1:6" ht="11.4" x14ac:dyDescent="0.2">
      <c r="A7075" s="443" t="s">
        <v>4865</v>
      </c>
      <c r="B7075" s="444"/>
      <c r="C7075" s="444"/>
      <c r="D7075" s="444"/>
      <c r="E7075" s="444"/>
      <c r="F7075" s="445"/>
    </row>
    <row r="7076" spans="1:6" ht="22.5" customHeight="1" x14ac:dyDescent="0.2">
      <c r="A7076" s="21">
        <v>122</v>
      </c>
      <c r="B7076" s="22" t="s">
        <v>4866</v>
      </c>
      <c r="C7076" s="23" t="s">
        <v>4867</v>
      </c>
      <c r="D7076" s="31">
        <v>5</v>
      </c>
      <c r="E7076" s="25">
        <v>237.81</v>
      </c>
      <c r="F7076" s="25">
        <v>44831.12</v>
      </c>
    </row>
    <row r="7077" spans="1:6" x14ac:dyDescent="0.2">
      <c r="A7077" s="26"/>
      <c r="B7077" s="27"/>
      <c r="C7077" s="28" t="s">
        <v>4868</v>
      </c>
      <c r="D7077" s="28"/>
      <c r="E7077" s="28"/>
      <c r="F7077" s="29">
        <v>40799.730000000003</v>
      </c>
    </row>
    <row r="7078" spans="1:6" x14ac:dyDescent="0.2">
      <c r="A7078" s="26"/>
      <c r="B7078" s="27"/>
      <c r="C7078" s="28" t="s">
        <v>4869</v>
      </c>
      <c r="D7078" s="28"/>
      <c r="E7078" s="28"/>
      <c r="F7078" s="29">
        <v>21451.41</v>
      </c>
    </row>
    <row r="7079" spans="1:6" x14ac:dyDescent="0.2">
      <c r="A7079" s="26"/>
      <c r="B7079" s="27"/>
      <c r="C7079" s="28" t="s">
        <v>917</v>
      </c>
      <c r="D7079" s="28"/>
      <c r="E7079" s="28"/>
      <c r="F7079" s="29">
        <v>107082.26</v>
      </c>
    </row>
    <row r="7080" spans="1:6" ht="22.5" customHeight="1" x14ac:dyDescent="0.2">
      <c r="A7080" s="21">
        <v>123</v>
      </c>
      <c r="B7080" s="22" t="s">
        <v>4870</v>
      </c>
      <c r="C7080" s="23" t="s">
        <v>4871</v>
      </c>
      <c r="D7080" s="31">
        <v>500</v>
      </c>
      <c r="E7080" s="25">
        <v>8.2100000000000009</v>
      </c>
      <c r="F7080" s="25">
        <v>34251.53</v>
      </c>
    </row>
    <row r="7081" spans="1:6" ht="22.5" customHeight="1" x14ac:dyDescent="0.2">
      <c r="A7081" s="21">
        <v>124</v>
      </c>
      <c r="B7081" s="22" t="s">
        <v>4872</v>
      </c>
      <c r="C7081" s="23" t="s">
        <v>4873</v>
      </c>
      <c r="D7081" s="31">
        <v>1</v>
      </c>
      <c r="E7081" s="25">
        <v>325.64999999999998</v>
      </c>
      <c r="F7081" s="25">
        <v>11461.05</v>
      </c>
    </row>
    <row r="7082" spans="1:6" x14ac:dyDescent="0.2">
      <c r="A7082" s="26"/>
      <c r="B7082" s="27"/>
      <c r="C7082" s="28" t="s">
        <v>4874</v>
      </c>
      <c r="D7082" s="28"/>
      <c r="E7082" s="28"/>
      <c r="F7082" s="29">
        <v>10181.780000000001</v>
      </c>
    </row>
    <row r="7083" spans="1:6" x14ac:dyDescent="0.2">
      <c r="A7083" s="26"/>
      <c r="B7083" s="27"/>
      <c r="C7083" s="28" t="s">
        <v>4875</v>
      </c>
      <c r="D7083" s="28"/>
      <c r="E7083" s="28"/>
      <c r="F7083" s="29">
        <v>5353.31</v>
      </c>
    </row>
    <row r="7084" spans="1:6" x14ac:dyDescent="0.2">
      <c r="A7084" s="26"/>
      <c r="B7084" s="27"/>
      <c r="C7084" s="28" t="s">
        <v>917</v>
      </c>
      <c r="D7084" s="28"/>
      <c r="E7084" s="28"/>
      <c r="F7084" s="29">
        <v>26996.14</v>
      </c>
    </row>
    <row r="7085" spans="1:6" ht="33.75" customHeight="1" x14ac:dyDescent="0.2">
      <c r="A7085" s="21">
        <v>125</v>
      </c>
      <c r="B7085" s="22" t="s">
        <v>4876</v>
      </c>
      <c r="C7085" s="23" t="s">
        <v>4877</v>
      </c>
      <c r="D7085" s="31">
        <v>100</v>
      </c>
      <c r="E7085" s="25">
        <v>96.23</v>
      </c>
      <c r="F7085" s="25">
        <v>80256.38</v>
      </c>
    </row>
    <row r="7086" spans="1:6" ht="11.4" x14ac:dyDescent="0.2">
      <c r="A7086" s="443" t="s">
        <v>4878</v>
      </c>
      <c r="B7086" s="444"/>
      <c r="C7086" s="444"/>
      <c r="D7086" s="444"/>
      <c r="E7086" s="444"/>
      <c r="F7086" s="445"/>
    </row>
    <row r="7087" spans="1:6" ht="45" customHeight="1" x14ac:dyDescent="0.2">
      <c r="A7087" s="21">
        <v>126</v>
      </c>
      <c r="B7087" s="22" t="s">
        <v>3923</v>
      </c>
      <c r="C7087" s="23" t="s">
        <v>3924</v>
      </c>
      <c r="D7087" s="31">
        <v>10</v>
      </c>
      <c r="E7087" s="25">
        <v>184.24</v>
      </c>
      <c r="F7087" s="25">
        <v>79887.31</v>
      </c>
    </row>
    <row r="7088" spans="1:6" x14ac:dyDescent="0.2">
      <c r="A7088" s="26"/>
      <c r="B7088" s="27"/>
      <c r="C7088" s="28" t="s">
        <v>4879</v>
      </c>
      <c r="D7088" s="28"/>
      <c r="E7088" s="28"/>
      <c r="F7088" s="29">
        <v>73432.14</v>
      </c>
    </row>
    <row r="7089" spans="1:7" x14ac:dyDescent="0.2">
      <c r="A7089" s="26"/>
      <c r="B7089" s="27"/>
      <c r="C7089" s="28" t="s">
        <v>4880</v>
      </c>
      <c r="D7089" s="28"/>
      <c r="E7089" s="28"/>
      <c r="F7089" s="29">
        <v>38608.65</v>
      </c>
    </row>
    <row r="7090" spans="1:7" x14ac:dyDescent="0.2">
      <c r="A7090" s="26"/>
      <c r="B7090" s="27"/>
      <c r="C7090" s="28" t="s">
        <v>917</v>
      </c>
      <c r="D7090" s="28"/>
      <c r="E7090" s="28"/>
      <c r="F7090" s="29">
        <v>191928.1</v>
      </c>
      <c r="G7090" s="194">
        <f>F7090/D7087/100*1.2*1.0224*1.0192</f>
        <v>239.99382407669762</v>
      </c>
    </row>
    <row r="7091" spans="1:7" ht="33.75" customHeight="1" x14ac:dyDescent="0.2">
      <c r="A7091" s="21">
        <v>127</v>
      </c>
      <c r="B7091" s="22" t="s">
        <v>4881</v>
      </c>
      <c r="C7091" s="23" t="s">
        <v>4882</v>
      </c>
      <c r="D7091" s="31">
        <v>1012</v>
      </c>
      <c r="E7091" s="25">
        <v>8.3699999999999992</v>
      </c>
      <c r="F7091" s="25">
        <v>40404</v>
      </c>
    </row>
    <row r="7092" spans="1:7" ht="22.5" customHeight="1" x14ac:dyDescent="0.2">
      <c r="A7092" s="21">
        <v>128</v>
      </c>
      <c r="B7092" s="22" t="s">
        <v>4883</v>
      </c>
      <c r="C7092" s="23" t="s">
        <v>4884</v>
      </c>
      <c r="D7092" s="31">
        <v>10</v>
      </c>
      <c r="E7092" s="25">
        <v>38</v>
      </c>
      <c r="F7092" s="25">
        <v>8059.8</v>
      </c>
    </row>
    <row r="7093" spans="1:7" ht="33.75" customHeight="1" x14ac:dyDescent="0.2">
      <c r="A7093" s="21">
        <v>129</v>
      </c>
      <c r="B7093" s="22" t="s">
        <v>4885</v>
      </c>
      <c r="C7093" s="23" t="s">
        <v>4886</v>
      </c>
      <c r="D7093" s="31">
        <v>1</v>
      </c>
      <c r="E7093" s="25">
        <v>968.55</v>
      </c>
      <c r="F7093" s="25">
        <v>24049.61</v>
      </c>
    </row>
    <row r="7094" spans="1:7" x14ac:dyDescent="0.2">
      <c r="A7094" s="26"/>
      <c r="B7094" s="27"/>
      <c r="C7094" s="28" t="s">
        <v>4887</v>
      </c>
      <c r="D7094" s="28"/>
      <c r="E7094" s="28"/>
      <c r="F7094" s="29">
        <v>17742.86</v>
      </c>
    </row>
    <row r="7095" spans="1:7" x14ac:dyDescent="0.2">
      <c r="A7095" s="26"/>
      <c r="B7095" s="27"/>
      <c r="C7095" s="28" t="s">
        <v>4888</v>
      </c>
      <c r="D7095" s="28"/>
      <c r="E7095" s="28"/>
      <c r="F7095" s="29">
        <v>9328.7199999999993</v>
      </c>
    </row>
    <row r="7096" spans="1:7" x14ac:dyDescent="0.2">
      <c r="A7096" s="26"/>
      <c r="B7096" s="27"/>
      <c r="C7096" s="28" t="s">
        <v>917</v>
      </c>
      <c r="D7096" s="28"/>
      <c r="E7096" s="28"/>
      <c r="F7096" s="29">
        <v>51121.19</v>
      </c>
      <c r="G7096" s="194">
        <f>F7096/100*1.2*1.0224*1.0192</f>
        <v>639.23781246474243</v>
      </c>
    </row>
    <row r="7097" spans="1:7" ht="45" customHeight="1" x14ac:dyDescent="0.2">
      <c r="A7097" s="21">
        <v>130</v>
      </c>
      <c r="B7097" s="22" t="s">
        <v>3619</v>
      </c>
      <c r="C7097" s="23" t="s">
        <v>3620</v>
      </c>
      <c r="D7097" s="32">
        <v>101.2</v>
      </c>
      <c r="E7097" s="25">
        <v>40.5</v>
      </c>
      <c r="F7097" s="25">
        <v>27255.69</v>
      </c>
      <c r="G7097" s="194">
        <f>F7097/D7097*1.2*1.0224*1.0192</f>
        <v>336.77370155520003</v>
      </c>
    </row>
    <row r="7098" spans="1:7" ht="22.5" customHeight="1" x14ac:dyDescent="0.2">
      <c r="A7098" s="21">
        <v>131</v>
      </c>
      <c r="B7098" s="22" t="s">
        <v>4889</v>
      </c>
      <c r="C7098" s="23" t="s">
        <v>4890</v>
      </c>
      <c r="D7098" s="32">
        <v>0.3</v>
      </c>
      <c r="E7098" s="25">
        <v>1092.06</v>
      </c>
      <c r="F7098" s="25">
        <v>6435.71</v>
      </c>
    </row>
    <row r="7099" spans="1:7" x14ac:dyDescent="0.2">
      <c r="A7099" s="26"/>
      <c r="B7099" s="27"/>
      <c r="C7099" s="28" t="s">
        <v>4891</v>
      </c>
      <c r="D7099" s="28"/>
      <c r="E7099" s="28"/>
      <c r="F7099" s="29">
        <v>4190.91</v>
      </c>
    </row>
    <row r="7100" spans="1:7" x14ac:dyDescent="0.2">
      <c r="A7100" s="26"/>
      <c r="B7100" s="27"/>
      <c r="C7100" s="28" t="s">
        <v>4892</v>
      </c>
      <c r="D7100" s="28"/>
      <c r="E7100" s="28"/>
      <c r="F7100" s="29">
        <v>2203.4699999999998</v>
      </c>
    </row>
    <row r="7101" spans="1:7" x14ac:dyDescent="0.2">
      <c r="A7101" s="26"/>
      <c r="B7101" s="27"/>
      <c r="C7101" s="28" t="s">
        <v>917</v>
      </c>
      <c r="D7101" s="28"/>
      <c r="E7101" s="28"/>
      <c r="F7101" s="29">
        <v>12830.09</v>
      </c>
    </row>
    <row r="7102" spans="1:7" ht="33.75" customHeight="1" x14ac:dyDescent="0.2">
      <c r="A7102" s="21">
        <v>132</v>
      </c>
      <c r="B7102" s="22" t="s">
        <v>4893</v>
      </c>
      <c r="C7102" s="23" t="s">
        <v>4894</v>
      </c>
      <c r="D7102" s="31">
        <v>30</v>
      </c>
      <c r="E7102" s="25">
        <v>13.25</v>
      </c>
      <c r="F7102" s="25">
        <v>2293.58</v>
      </c>
    </row>
    <row r="7103" spans="1:7" ht="45" customHeight="1" x14ac:dyDescent="0.2">
      <c r="A7103" s="21">
        <v>133</v>
      </c>
      <c r="B7103" s="22" t="s">
        <v>3923</v>
      </c>
      <c r="C7103" s="23" t="s">
        <v>3924</v>
      </c>
      <c r="D7103" s="31">
        <v>2</v>
      </c>
      <c r="E7103" s="25">
        <v>184.24</v>
      </c>
      <c r="F7103" s="25">
        <v>15977.46</v>
      </c>
    </row>
    <row r="7104" spans="1:7" x14ac:dyDescent="0.2">
      <c r="A7104" s="26"/>
      <c r="B7104" s="27"/>
      <c r="C7104" s="28" t="s">
        <v>4895</v>
      </c>
      <c r="D7104" s="28"/>
      <c r="E7104" s="28"/>
      <c r="F7104" s="29">
        <v>14686.43</v>
      </c>
    </row>
    <row r="7105" spans="1:6" x14ac:dyDescent="0.2">
      <c r="A7105" s="26"/>
      <c r="B7105" s="27"/>
      <c r="C7105" s="28" t="s">
        <v>4896</v>
      </c>
      <c r="D7105" s="28"/>
      <c r="E7105" s="28"/>
      <c r="F7105" s="29">
        <v>7721.73</v>
      </c>
    </row>
    <row r="7106" spans="1:6" x14ac:dyDescent="0.2">
      <c r="A7106" s="26"/>
      <c r="B7106" s="27"/>
      <c r="C7106" s="28" t="s">
        <v>917</v>
      </c>
      <c r="D7106" s="28"/>
      <c r="E7106" s="28"/>
      <c r="F7106" s="29">
        <v>38385.620000000003</v>
      </c>
    </row>
    <row r="7107" spans="1:6" ht="33.75" customHeight="1" x14ac:dyDescent="0.2">
      <c r="A7107" s="21">
        <v>134</v>
      </c>
      <c r="B7107" s="22" t="s">
        <v>4897</v>
      </c>
      <c r="C7107" s="23" t="s">
        <v>4898</v>
      </c>
      <c r="D7107" s="31">
        <v>200</v>
      </c>
      <c r="E7107" s="25">
        <v>4.9000000000000004</v>
      </c>
      <c r="F7107" s="25">
        <v>6291.6</v>
      </c>
    </row>
    <row r="7108" spans="1:6" ht="33.75" customHeight="1" x14ac:dyDescent="0.2">
      <c r="A7108" s="21">
        <v>135</v>
      </c>
      <c r="B7108" s="22" t="s">
        <v>4899</v>
      </c>
      <c r="C7108" s="23" t="s">
        <v>4900</v>
      </c>
      <c r="D7108" s="31">
        <v>2</v>
      </c>
      <c r="E7108" s="25">
        <v>57.4</v>
      </c>
      <c r="F7108" s="25">
        <v>475.27</v>
      </c>
    </row>
    <row r="7109" spans="1:6" ht="22.5" customHeight="1" x14ac:dyDescent="0.2">
      <c r="A7109" s="21">
        <v>136</v>
      </c>
      <c r="B7109" s="22" t="s">
        <v>4901</v>
      </c>
      <c r="C7109" s="23" t="s">
        <v>4902</v>
      </c>
      <c r="D7109" s="31">
        <v>200</v>
      </c>
      <c r="E7109" s="25">
        <v>3.08</v>
      </c>
      <c r="F7109" s="25">
        <v>5129.04</v>
      </c>
    </row>
    <row r="7110" spans="1:6" ht="22.5" customHeight="1" x14ac:dyDescent="0.2">
      <c r="A7110" s="21">
        <v>137</v>
      </c>
      <c r="B7110" s="22" t="s">
        <v>4903</v>
      </c>
      <c r="C7110" s="23" t="s">
        <v>4904</v>
      </c>
      <c r="D7110" s="31">
        <v>200</v>
      </c>
      <c r="E7110" s="25">
        <v>0.39</v>
      </c>
      <c r="F7110" s="25">
        <v>643.29999999999995</v>
      </c>
    </row>
    <row r="7111" spans="1:6" ht="22.5" customHeight="1" x14ac:dyDescent="0.2">
      <c r="A7111" s="21">
        <v>138</v>
      </c>
      <c r="B7111" s="22" t="s">
        <v>4905</v>
      </c>
      <c r="C7111" s="23" t="s">
        <v>4906</v>
      </c>
      <c r="D7111" s="32">
        <v>13.6</v>
      </c>
      <c r="E7111" s="25">
        <v>284</v>
      </c>
      <c r="F7111" s="25">
        <v>123856.5</v>
      </c>
    </row>
    <row r="7112" spans="1:6" x14ac:dyDescent="0.2">
      <c r="A7112" s="26"/>
      <c r="B7112" s="27"/>
      <c r="C7112" s="28" t="s">
        <v>4907</v>
      </c>
      <c r="D7112" s="28"/>
      <c r="E7112" s="28"/>
      <c r="F7112" s="29">
        <v>104777.36</v>
      </c>
    </row>
    <row r="7113" spans="1:6" x14ac:dyDescent="0.2">
      <c r="A7113" s="26"/>
      <c r="B7113" s="27"/>
      <c r="C7113" s="28" t="s">
        <v>4908</v>
      </c>
      <c r="D7113" s="28"/>
      <c r="E7113" s="28"/>
      <c r="F7113" s="29">
        <v>55089.13</v>
      </c>
    </row>
    <row r="7114" spans="1:6" x14ac:dyDescent="0.2">
      <c r="A7114" s="26"/>
      <c r="B7114" s="27"/>
      <c r="C7114" s="28" t="s">
        <v>917</v>
      </c>
      <c r="D7114" s="28"/>
      <c r="E7114" s="28"/>
      <c r="F7114" s="29">
        <v>283722.99</v>
      </c>
    </row>
    <row r="7115" spans="1:6" ht="33.75" customHeight="1" x14ac:dyDescent="0.2">
      <c r="A7115" s="21">
        <v>139</v>
      </c>
      <c r="B7115" s="22" t="s">
        <v>4909</v>
      </c>
      <c r="C7115" s="23" t="s">
        <v>4910</v>
      </c>
      <c r="D7115" s="32">
        <v>1387.2</v>
      </c>
      <c r="E7115" s="25">
        <v>17.28</v>
      </c>
      <c r="F7115" s="25">
        <v>173788.42</v>
      </c>
    </row>
    <row r="7116" spans="1:6" ht="22.5" customHeight="1" x14ac:dyDescent="0.2">
      <c r="A7116" s="21">
        <v>140</v>
      </c>
      <c r="B7116" s="22" t="s">
        <v>4911</v>
      </c>
      <c r="C7116" s="23" t="s">
        <v>4912</v>
      </c>
      <c r="D7116" s="32">
        <v>14.4</v>
      </c>
      <c r="E7116" s="25">
        <v>283.19</v>
      </c>
      <c r="F7116" s="25">
        <v>133346.76999999999</v>
      </c>
    </row>
    <row r="7117" spans="1:6" x14ac:dyDescent="0.2">
      <c r="A7117" s="26"/>
      <c r="B7117" s="27"/>
      <c r="C7117" s="28" t="s">
        <v>4913</v>
      </c>
      <c r="D7117" s="28"/>
      <c r="E7117" s="28"/>
      <c r="F7117" s="29">
        <v>112266.87</v>
      </c>
    </row>
    <row r="7118" spans="1:6" x14ac:dyDescent="0.2">
      <c r="A7118" s="26"/>
      <c r="B7118" s="27"/>
      <c r="C7118" s="28" t="s">
        <v>4914</v>
      </c>
      <c r="D7118" s="28"/>
      <c r="E7118" s="28"/>
      <c r="F7118" s="29">
        <v>59026.91</v>
      </c>
    </row>
    <row r="7119" spans="1:6" x14ac:dyDescent="0.2">
      <c r="A7119" s="26"/>
      <c r="B7119" s="27"/>
      <c r="C7119" s="28" t="s">
        <v>917</v>
      </c>
      <c r="D7119" s="28"/>
      <c r="E7119" s="28"/>
      <c r="F7119" s="29">
        <v>304640.55</v>
      </c>
    </row>
    <row r="7120" spans="1:6" ht="33.75" customHeight="1" x14ac:dyDescent="0.2">
      <c r="A7120" s="21">
        <v>141</v>
      </c>
      <c r="B7120" s="22" t="s">
        <v>4915</v>
      </c>
      <c r="C7120" s="23" t="s">
        <v>4916</v>
      </c>
      <c r="D7120" s="32">
        <v>1468.8</v>
      </c>
      <c r="E7120" s="25">
        <v>31.53</v>
      </c>
      <c r="F7120" s="25">
        <v>621497.16</v>
      </c>
    </row>
    <row r="7121" spans="1:6" ht="33.75" customHeight="1" x14ac:dyDescent="0.2">
      <c r="A7121" s="21">
        <v>142</v>
      </c>
      <c r="B7121" s="22" t="s">
        <v>4917</v>
      </c>
      <c r="C7121" s="23" t="s">
        <v>4918</v>
      </c>
      <c r="D7121" s="31">
        <v>7</v>
      </c>
      <c r="E7121" s="25">
        <v>19.350000000000001</v>
      </c>
      <c r="F7121" s="25">
        <v>2566.79</v>
      </c>
    </row>
    <row r="7122" spans="1:6" x14ac:dyDescent="0.2">
      <c r="A7122" s="26"/>
      <c r="B7122" s="27"/>
      <c r="C7122" s="28" t="s">
        <v>4919</v>
      </c>
      <c r="D7122" s="28"/>
      <c r="E7122" s="28"/>
      <c r="F7122" s="29">
        <v>1315.09</v>
      </c>
    </row>
    <row r="7123" spans="1:6" x14ac:dyDescent="0.2">
      <c r="A7123" s="26"/>
      <c r="B7123" s="27"/>
      <c r="C7123" s="28" t="s">
        <v>4920</v>
      </c>
      <c r="D7123" s="28"/>
      <c r="E7123" s="28"/>
      <c r="F7123" s="29">
        <v>691.44</v>
      </c>
    </row>
    <row r="7124" spans="1:6" x14ac:dyDescent="0.2">
      <c r="A7124" s="26"/>
      <c r="B7124" s="27"/>
      <c r="C7124" s="28" t="s">
        <v>917</v>
      </c>
      <c r="D7124" s="28"/>
      <c r="E7124" s="28"/>
      <c r="F7124" s="29">
        <v>4573.32</v>
      </c>
    </row>
    <row r="7125" spans="1:6" ht="22.5" customHeight="1" x14ac:dyDescent="0.2">
      <c r="A7125" s="21">
        <v>143</v>
      </c>
      <c r="B7125" s="22" t="s">
        <v>4921</v>
      </c>
      <c r="C7125" s="23" t="s">
        <v>4922</v>
      </c>
      <c r="D7125" s="35">
        <v>-4.2000000000000002E-4</v>
      </c>
      <c r="E7125" s="25">
        <v>26950</v>
      </c>
      <c r="F7125" s="25">
        <v>-272.33999999999997</v>
      </c>
    </row>
    <row r="7126" spans="1:6" ht="22.5" customHeight="1" x14ac:dyDescent="0.2">
      <c r="A7126" s="21">
        <v>144</v>
      </c>
      <c r="B7126" s="22" t="s">
        <v>4923</v>
      </c>
      <c r="C7126" s="23" t="s">
        <v>4924</v>
      </c>
      <c r="D7126" s="30">
        <v>-1.05</v>
      </c>
      <c r="E7126" s="25">
        <v>9.0399999999999991</v>
      </c>
      <c r="F7126" s="25">
        <v>-97.48</v>
      </c>
    </row>
    <row r="7127" spans="1:6" ht="22.5" customHeight="1" x14ac:dyDescent="0.2">
      <c r="A7127" s="21">
        <v>145</v>
      </c>
      <c r="B7127" s="22" t="s">
        <v>4925</v>
      </c>
      <c r="C7127" s="23" t="s">
        <v>4926</v>
      </c>
      <c r="D7127" s="30">
        <v>-5.04</v>
      </c>
      <c r="E7127" s="25">
        <v>16.7</v>
      </c>
      <c r="F7127" s="25">
        <v>-813.06</v>
      </c>
    </row>
    <row r="7128" spans="1:6" ht="22.5" customHeight="1" x14ac:dyDescent="0.2">
      <c r="A7128" s="21">
        <v>146</v>
      </c>
      <c r="B7128" s="22" t="s">
        <v>4927</v>
      </c>
      <c r="C7128" s="23" t="s">
        <v>4928</v>
      </c>
      <c r="D7128" s="31">
        <v>20</v>
      </c>
      <c r="E7128" s="25">
        <v>97.68</v>
      </c>
      <c r="F7128" s="25">
        <v>16292.95</v>
      </c>
    </row>
    <row r="7129" spans="1:6" ht="22.5" customHeight="1" x14ac:dyDescent="0.2">
      <c r="A7129" s="21">
        <v>147</v>
      </c>
      <c r="B7129" s="22" t="s">
        <v>4929</v>
      </c>
      <c r="C7129" s="23" t="s">
        <v>4930</v>
      </c>
      <c r="D7129" s="32">
        <v>0.5</v>
      </c>
      <c r="E7129" s="25">
        <v>13075.72</v>
      </c>
      <c r="F7129" s="25">
        <v>75961.72</v>
      </c>
    </row>
    <row r="7130" spans="1:6" x14ac:dyDescent="0.2">
      <c r="A7130" s="26"/>
      <c r="B7130" s="27"/>
      <c r="C7130" s="28" t="s">
        <v>4931</v>
      </c>
      <c r="D7130" s="28"/>
      <c r="E7130" s="28"/>
      <c r="F7130" s="29">
        <v>14624.07</v>
      </c>
    </row>
    <row r="7131" spans="1:6" x14ac:dyDescent="0.2">
      <c r="A7131" s="26"/>
      <c r="B7131" s="27"/>
      <c r="C7131" s="28" t="s">
        <v>4932</v>
      </c>
      <c r="D7131" s="28"/>
      <c r="E7131" s="28"/>
      <c r="F7131" s="29">
        <v>7688.94</v>
      </c>
    </row>
    <row r="7132" spans="1:6" x14ac:dyDescent="0.2">
      <c r="A7132" s="26"/>
      <c r="B7132" s="27"/>
      <c r="C7132" s="28" t="s">
        <v>917</v>
      </c>
      <c r="D7132" s="28"/>
      <c r="E7132" s="28"/>
      <c r="F7132" s="29">
        <v>98274.73</v>
      </c>
    </row>
    <row r="7133" spans="1:6" ht="11.25" customHeight="1" x14ac:dyDescent="0.2">
      <c r="A7133" s="435" t="s">
        <v>1007</v>
      </c>
      <c r="B7133" s="436"/>
      <c r="C7133" s="436"/>
      <c r="D7133" s="436"/>
      <c r="E7133" s="437"/>
      <c r="F7133" s="36">
        <v>13417225.880000001</v>
      </c>
    </row>
    <row r="7134" spans="1:6" x14ac:dyDescent="0.2">
      <c r="A7134" s="435" t="s">
        <v>1008</v>
      </c>
      <c r="B7134" s="436"/>
      <c r="C7134" s="436"/>
      <c r="D7134" s="436"/>
      <c r="E7134" s="437"/>
      <c r="F7134" s="36">
        <v>1240717.97</v>
      </c>
    </row>
    <row r="7135" spans="1:6" x14ac:dyDescent="0.2">
      <c r="A7135" s="435" t="s">
        <v>1009</v>
      </c>
      <c r="B7135" s="436"/>
      <c r="C7135" s="436"/>
      <c r="D7135" s="436"/>
      <c r="E7135" s="437"/>
      <c r="F7135" s="36">
        <v>657128.14</v>
      </c>
    </row>
    <row r="7136" spans="1:6" x14ac:dyDescent="0.2">
      <c r="A7136" s="435" t="s">
        <v>4933</v>
      </c>
      <c r="B7136" s="436"/>
      <c r="C7136" s="436"/>
      <c r="D7136" s="436"/>
      <c r="E7136" s="437"/>
      <c r="F7136" s="36">
        <v>15315071.99</v>
      </c>
    </row>
    <row r="7137" spans="1:6" ht="11.25" customHeight="1" x14ac:dyDescent="0.2">
      <c r="A7137" s="435" t="s">
        <v>1023</v>
      </c>
      <c r="B7137" s="436"/>
      <c r="C7137" s="436"/>
      <c r="D7137" s="436"/>
      <c r="E7137" s="437"/>
      <c r="F7137" s="36">
        <v>20237687.870000001</v>
      </c>
    </row>
    <row r="7138" spans="1:6" x14ac:dyDescent="0.2">
      <c r="A7138" s="435" t="s">
        <v>1008</v>
      </c>
      <c r="B7138" s="436"/>
      <c r="C7138" s="436"/>
      <c r="D7138" s="436"/>
      <c r="E7138" s="437"/>
      <c r="F7138" s="36">
        <v>1380854.25</v>
      </c>
    </row>
    <row r="7139" spans="1:6" x14ac:dyDescent="0.2">
      <c r="A7139" s="435" t="s">
        <v>1009</v>
      </c>
      <c r="B7139" s="436"/>
      <c r="C7139" s="436"/>
      <c r="D7139" s="436"/>
      <c r="E7139" s="437"/>
      <c r="F7139" s="36">
        <v>732510.46</v>
      </c>
    </row>
    <row r="7140" spans="1:6" x14ac:dyDescent="0.2">
      <c r="A7140" s="435" t="s">
        <v>1024</v>
      </c>
      <c r="B7140" s="436"/>
      <c r="C7140" s="436"/>
      <c r="D7140" s="436"/>
      <c r="E7140" s="437"/>
      <c r="F7140" s="36">
        <v>23236879.289999999</v>
      </c>
    </row>
    <row r="7141" spans="1:6" x14ac:dyDescent="0.2">
      <c r="A7141" s="38"/>
      <c r="B7141" s="38"/>
      <c r="C7141" s="38"/>
      <c r="D7141" s="38"/>
      <c r="E7141" s="38"/>
      <c r="F7141" s="38"/>
    </row>
    <row r="7142" spans="1:6" ht="14.4" x14ac:dyDescent="0.3">
      <c r="A7142" s="3"/>
      <c r="B7142" s="3"/>
      <c r="C7142" s="3"/>
      <c r="D7142" s="3"/>
      <c r="E7142" s="3"/>
      <c r="F7142" s="3"/>
    </row>
    <row r="7143" spans="1:6" x14ac:dyDescent="0.2">
      <c r="A7143" s="41" t="s">
        <v>1025</v>
      </c>
      <c r="B7143" s="428"/>
      <c r="C7143" s="428"/>
      <c r="D7143" s="428"/>
      <c r="E7143" s="428"/>
      <c r="F7143" s="428"/>
    </row>
    <row r="7144" spans="1:6" x14ac:dyDescent="0.2">
      <c r="A7144" s="4"/>
      <c r="B7144" s="427" t="s">
        <v>1027</v>
      </c>
      <c r="C7144" s="427"/>
      <c r="D7144" s="427"/>
      <c r="E7144" s="427"/>
      <c r="F7144" s="427"/>
    </row>
    <row r="7145" spans="1:6" x14ac:dyDescent="0.2">
      <c r="A7145" s="41" t="s">
        <v>1028</v>
      </c>
      <c r="B7145" s="428"/>
      <c r="C7145" s="428"/>
      <c r="D7145" s="428"/>
      <c r="E7145" s="428"/>
      <c r="F7145" s="428"/>
    </row>
    <row r="7146" spans="1:6" x14ac:dyDescent="0.2">
      <c r="A7146" s="10"/>
      <c r="B7146" s="427" t="s">
        <v>1027</v>
      </c>
      <c r="C7146" s="427"/>
      <c r="D7146" s="427"/>
      <c r="E7146" s="427"/>
      <c r="F7146" s="427"/>
    </row>
    <row r="7147" spans="1:6" ht="14.4" x14ac:dyDescent="0.3">
      <c r="A7147" s="3"/>
      <c r="B7147" s="3"/>
      <c r="C7147" s="3"/>
      <c r="D7147" s="3"/>
      <c r="E7147" s="3"/>
      <c r="F7147" s="3"/>
    </row>
    <row r="7148" spans="1:6" ht="17.399999999999999" x14ac:dyDescent="0.3">
      <c r="A7148" s="438" t="s">
        <v>4934</v>
      </c>
      <c r="B7148" s="438"/>
      <c r="C7148" s="438"/>
      <c r="D7148" s="438"/>
      <c r="E7148" s="438"/>
      <c r="F7148" s="438"/>
    </row>
    <row r="7149" spans="1:6" x14ac:dyDescent="0.2">
      <c r="A7149" s="6"/>
      <c r="B7149" s="6"/>
      <c r="C7149" s="6"/>
      <c r="D7149" s="6"/>
      <c r="E7149" s="6"/>
      <c r="F7149" s="6"/>
    </row>
    <row r="7150" spans="1:6" ht="13.2" x14ac:dyDescent="0.25">
      <c r="A7150" s="439" t="s">
        <v>4935</v>
      </c>
      <c r="B7150" s="439"/>
      <c r="C7150" s="439"/>
      <c r="D7150" s="439"/>
      <c r="E7150" s="439"/>
      <c r="F7150" s="439"/>
    </row>
    <row r="7151" spans="1:6" x14ac:dyDescent="0.2">
      <c r="A7151" s="440" t="s">
        <v>903</v>
      </c>
      <c r="B7151" s="440"/>
      <c r="C7151" s="440"/>
      <c r="D7151" s="440"/>
      <c r="E7151" s="440"/>
      <c r="F7151" s="440"/>
    </row>
    <row r="7152" spans="1:6" x14ac:dyDescent="0.2">
      <c r="A7152" s="9"/>
      <c r="B7152" s="9"/>
      <c r="C7152" s="9"/>
      <c r="D7152" s="9"/>
      <c r="E7152" s="9"/>
      <c r="F7152" s="9"/>
    </row>
    <row r="7153" spans="1:7" ht="14.4" x14ac:dyDescent="0.3">
      <c r="A7153" s="10" t="s">
        <v>904</v>
      </c>
      <c r="B7153" s="10"/>
      <c r="C7153" s="11"/>
      <c r="D7153" s="12"/>
      <c r="E7153" s="12"/>
      <c r="F7153" s="3"/>
    </row>
    <row r="7154" spans="1:7" ht="14.4" x14ac:dyDescent="0.3">
      <c r="A7154" s="10"/>
      <c r="B7154" s="10"/>
      <c r="C7154" s="3"/>
      <c r="D7154" s="15"/>
      <c r="E7154" s="16"/>
      <c r="F7154" s="3"/>
    </row>
    <row r="7155" spans="1:7" ht="14.4" x14ac:dyDescent="0.3">
      <c r="A7155" s="18"/>
      <c r="B7155" s="3"/>
      <c r="C7155" s="3"/>
      <c r="D7155" s="3"/>
      <c r="E7155" s="3"/>
      <c r="F7155" s="3"/>
    </row>
    <row r="7156" spans="1:7" ht="11.25" customHeight="1" x14ac:dyDescent="0.2">
      <c r="A7156" s="441" t="s">
        <v>906</v>
      </c>
      <c r="B7156" s="441" t="s">
        <v>907</v>
      </c>
      <c r="C7156" s="441" t="s">
        <v>908</v>
      </c>
      <c r="D7156" s="441" t="s">
        <v>909</v>
      </c>
      <c r="E7156" s="441" t="s">
        <v>910</v>
      </c>
      <c r="F7156" s="441" t="s">
        <v>911</v>
      </c>
    </row>
    <row r="7157" spans="1:7" ht="11.25" customHeight="1" x14ac:dyDescent="0.2">
      <c r="A7157" s="442"/>
      <c r="B7157" s="442"/>
      <c r="C7157" s="442"/>
      <c r="D7157" s="442"/>
      <c r="E7157" s="442"/>
      <c r="F7157" s="442"/>
    </row>
    <row r="7158" spans="1:7" ht="11.4" x14ac:dyDescent="0.2">
      <c r="A7158" s="19">
        <v>1</v>
      </c>
      <c r="B7158" s="19">
        <v>2</v>
      </c>
      <c r="C7158" s="429">
        <v>3</v>
      </c>
      <c r="D7158" s="430"/>
      <c r="E7158" s="431"/>
      <c r="F7158" s="19">
        <v>4</v>
      </c>
    </row>
    <row r="7159" spans="1:7" ht="12.75" customHeight="1" x14ac:dyDescent="0.2">
      <c r="A7159" s="432" t="s">
        <v>4936</v>
      </c>
      <c r="B7159" s="433"/>
      <c r="C7159" s="433"/>
      <c r="D7159" s="433"/>
      <c r="E7159" s="433"/>
      <c r="F7159" s="434"/>
    </row>
    <row r="7160" spans="1:7" ht="11.4" x14ac:dyDescent="0.2">
      <c r="A7160" s="443" t="s">
        <v>4591</v>
      </c>
      <c r="B7160" s="444"/>
      <c r="C7160" s="444"/>
      <c r="D7160" s="444"/>
      <c r="E7160" s="444"/>
      <c r="F7160" s="445"/>
    </row>
    <row r="7161" spans="1:7" ht="33.75" customHeight="1" x14ac:dyDescent="0.2">
      <c r="A7161" s="21">
        <v>1</v>
      </c>
      <c r="B7161" s="22" t="s">
        <v>4937</v>
      </c>
      <c r="C7161" s="23" t="s">
        <v>4938</v>
      </c>
      <c r="D7161" s="31">
        <v>1</v>
      </c>
      <c r="E7161" s="25">
        <v>85.45</v>
      </c>
      <c r="F7161" s="25">
        <v>2047.85</v>
      </c>
    </row>
    <row r="7162" spans="1:7" x14ac:dyDescent="0.2">
      <c r="A7162" s="26"/>
      <c r="B7162" s="27"/>
      <c r="C7162" s="28" t="s">
        <v>4939</v>
      </c>
      <c r="D7162" s="28"/>
      <c r="E7162" s="28"/>
      <c r="F7162" s="29">
        <v>1458.74</v>
      </c>
    </row>
    <row r="7163" spans="1:7" x14ac:dyDescent="0.2">
      <c r="A7163" s="26"/>
      <c r="B7163" s="27"/>
      <c r="C7163" s="28" t="s">
        <v>4940</v>
      </c>
      <c r="D7163" s="28"/>
      <c r="E7163" s="28"/>
      <c r="F7163" s="29">
        <v>766.97</v>
      </c>
    </row>
    <row r="7164" spans="1:7" x14ac:dyDescent="0.2">
      <c r="A7164" s="26"/>
      <c r="B7164" s="27"/>
      <c r="C7164" s="28" t="s">
        <v>917</v>
      </c>
      <c r="D7164" s="28"/>
      <c r="E7164" s="28"/>
      <c r="F7164" s="29">
        <v>4273.5600000000004</v>
      </c>
      <c r="G7164" s="194">
        <f>F7164*1.2*1.0224*1.0192</f>
        <v>5343.8136824217609</v>
      </c>
    </row>
    <row r="7165" spans="1:7" ht="56.25" customHeight="1" x14ac:dyDescent="0.2">
      <c r="A7165" s="21">
        <v>2</v>
      </c>
      <c r="B7165" s="22" t="s">
        <v>4941</v>
      </c>
      <c r="C7165" s="23" t="s">
        <v>4942</v>
      </c>
      <c r="D7165" s="31">
        <v>1</v>
      </c>
      <c r="E7165" s="25">
        <v>1423.3</v>
      </c>
      <c r="F7165" s="25">
        <v>8468.64</v>
      </c>
    </row>
    <row r="7166" spans="1:7" ht="33.75" customHeight="1" x14ac:dyDescent="0.2">
      <c r="A7166" s="21">
        <v>3</v>
      </c>
      <c r="B7166" s="22" t="s">
        <v>4943</v>
      </c>
      <c r="C7166" s="23" t="s">
        <v>4944</v>
      </c>
      <c r="D7166" s="31">
        <v>3</v>
      </c>
      <c r="E7166" s="25">
        <v>100.65</v>
      </c>
      <c r="F7166" s="25">
        <v>7578.86</v>
      </c>
    </row>
    <row r="7167" spans="1:7" x14ac:dyDescent="0.2">
      <c r="A7167" s="26"/>
      <c r="B7167" s="27"/>
      <c r="C7167" s="28" t="s">
        <v>4945</v>
      </c>
      <c r="D7167" s="28"/>
      <c r="E7167" s="28"/>
      <c r="F7167" s="29">
        <v>5544.51</v>
      </c>
    </row>
    <row r="7168" spans="1:7" x14ac:dyDescent="0.2">
      <c r="A7168" s="26"/>
      <c r="B7168" s="27"/>
      <c r="C7168" s="28" t="s">
        <v>4946</v>
      </c>
      <c r="D7168" s="28"/>
      <c r="E7168" s="28"/>
      <c r="F7168" s="29">
        <v>2915.15</v>
      </c>
    </row>
    <row r="7169" spans="1:7" x14ac:dyDescent="0.2">
      <c r="A7169" s="26"/>
      <c r="B7169" s="27"/>
      <c r="C7169" s="28" t="s">
        <v>917</v>
      </c>
      <c r="D7169" s="28"/>
      <c r="E7169" s="28"/>
      <c r="F7169" s="29">
        <v>16038.52</v>
      </c>
    </row>
    <row r="7170" spans="1:7" ht="67.5" customHeight="1" x14ac:dyDescent="0.2">
      <c r="A7170" s="21">
        <v>4</v>
      </c>
      <c r="B7170" s="22" t="s">
        <v>4947</v>
      </c>
      <c r="C7170" s="23" t="s">
        <v>4948</v>
      </c>
      <c r="D7170" s="31">
        <v>1</v>
      </c>
      <c r="E7170" s="25">
        <v>22927.7</v>
      </c>
      <c r="F7170" s="25">
        <v>136419.82</v>
      </c>
      <c r="G7170" s="194">
        <f>F7170*1.2*1.0224*1.0192</f>
        <v>170584.26713782272</v>
      </c>
    </row>
    <row r="7171" spans="1:7" ht="78.75" customHeight="1" x14ac:dyDescent="0.2">
      <c r="A7171" s="21">
        <v>5</v>
      </c>
      <c r="B7171" s="22" t="s">
        <v>4949</v>
      </c>
      <c r="C7171" s="23" t="s">
        <v>4950</v>
      </c>
      <c r="D7171" s="31">
        <v>1</v>
      </c>
      <c r="E7171" s="25">
        <v>37646.26</v>
      </c>
      <c r="F7171" s="25">
        <v>223995.25</v>
      </c>
      <c r="G7171" s="194">
        <f>F7171*1.2*1.0224*1.0192</f>
        <v>280091.74593254406</v>
      </c>
    </row>
    <row r="7172" spans="1:7" ht="101.25" customHeight="1" x14ac:dyDescent="0.2">
      <c r="A7172" s="21">
        <v>6</v>
      </c>
      <c r="B7172" s="22" t="s">
        <v>4951</v>
      </c>
      <c r="C7172" s="23" t="s">
        <v>4952</v>
      </c>
      <c r="D7172" s="31">
        <v>1</v>
      </c>
      <c r="E7172" s="25">
        <v>18353.830000000002</v>
      </c>
      <c r="F7172" s="25">
        <v>109205.29</v>
      </c>
      <c r="G7172" s="194">
        <f>F7172*1.2*1.0224*1.0192</f>
        <v>136554.23649014783</v>
      </c>
    </row>
    <row r="7173" spans="1:7" ht="33.75" customHeight="1" x14ac:dyDescent="0.2">
      <c r="A7173" s="21">
        <v>7</v>
      </c>
      <c r="B7173" s="22" t="s">
        <v>4953</v>
      </c>
      <c r="C7173" s="23" t="s">
        <v>4954</v>
      </c>
      <c r="D7173" s="31">
        <v>14</v>
      </c>
      <c r="E7173" s="25">
        <v>67.63</v>
      </c>
      <c r="F7173" s="25">
        <v>21771.19</v>
      </c>
    </row>
    <row r="7174" spans="1:7" x14ac:dyDescent="0.2">
      <c r="A7174" s="26"/>
      <c r="B7174" s="27"/>
      <c r="C7174" s="28" t="s">
        <v>4955</v>
      </c>
      <c r="D7174" s="28"/>
      <c r="E7174" s="28"/>
      <c r="F7174" s="29">
        <v>17578.669999999998</v>
      </c>
    </row>
    <row r="7175" spans="1:7" x14ac:dyDescent="0.2">
      <c r="A7175" s="26"/>
      <c r="B7175" s="27"/>
      <c r="C7175" s="28" t="s">
        <v>4956</v>
      </c>
      <c r="D7175" s="28"/>
      <c r="E7175" s="28"/>
      <c r="F7175" s="29">
        <v>9242.39</v>
      </c>
    </row>
    <row r="7176" spans="1:7" x14ac:dyDescent="0.2">
      <c r="A7176" s="26"/>
      <c r="B7176" s="27"/>
      <c r="C7176" s="28" t="s">
        <v>917</v>
      </c>
      <c r="D7176" s="28"/>
      <c r="E7176" s="28"/>
      <c r="F7176" s="29">
        <v>48592.25</v>
      </c>
    </row>
    <row r="7177" spans="1:7" ht="45" customHeight="1" x14ac:dyDescent="0.2">
      <c r="A7177" s="21">
        <v>8</v>
      </c>
      <c r="B7177" s="22" t="s">
        <v>4957</v>
      </c>
      <c r="C7177" s="23" t="s">
        <v>4958</v>
      </c>
      <c r="D7177" s="31">
        <v>1</v>
      </c>
      <c r="E7177" s="25">
        <v>4258.37</v>
      </c>
      <c r="F7177" s="25">
        <v>25337.33</v>
      </c>
    </row>
    <row r="7178" spans="1:7" ht="45" customHeight="1" x14ac:dyDescent="0.2">
      <c r="A7178" s="21">
        <v>9</v>
      </c>
      <c r="B7178" s="22" t="s">
        <v>4959</v>
      </c>
      <c r="C7178" s="23" t="s">
        <v>4960</v>
      </c>
      <c r="D7178" s="31">
        <v>1</v>
      </c>
      <c r="E7178" s="25">
        <v>4258.37</v>
      </c>
      <c r="F7178" s="25">
        <v>25337.33</v>
      </c>
    </row>
    <row r="7179" spans="1:7" ht="45" customHeight="1" x14ac:dyDescent="0.2">
      <c r="A7179" s="21">
        <v>10</v>
      </c>
      <c r="B7179" s="22" t="s">
        <v>4961</v>
      </c>
      <c r="C7179" s="23" t="s">
        <v>4962</v>
      </c>
      <c r="D7179" s="31">
        <v>1</v>
      </c>
      <c r="E7179" s="25">
        <v>4258.37</v>
      </c>
      <c r="F7179" s="25">
        <v>25337.33</v>
      </c>
    </row>
    <row r="7180" spans="1:7" ht="45" customHeight="1" x14ac:dyDescent="0.2">
      <c r="A7180" s="21">
        <v>11</v>
      </c>
      <c r="B7180" s="22" t="s">
        <v>4963</v>
      </c>
      <c r="C7180" s="23" t="s">
        <v>4964</v>
      </c>
      <c r="D7180" s="31">
        <v>1</v>
      </c>
      <c r="E7180" s="25">
        <v>1488.43</v>
      </c>
      <c r="F7180" s="25">
        <v>8856.14</v>
      </c>
    </row>
    <row r="7181" spans="1:7" ht="45" customHeight="1" x14ac:dyDescent="0.2">
      <c r="A7181" s="21">
        <v>12</v>
      </c>
      <c r="B7181" s="22" t="s">
        <v>4965</v>
      </c>
      <c r="C7181" s="23" t="s">
        <v>4966</v>
      </c>
      <c r="D7181" s="31">
        <v>1</v>
      </c>
      <c r="E7181" s="25">
        <v>1488.43</v>
      </c>
      <c r="F7181" s="25">
        <v>8856.14</v>
      </c>
    </row>
    <row r="7182" spans="1:7" ht="45" customHeight="1" x14ac:dyDescent="0.2">
      <c r="A7182" s="21">
        <v>13</v>
      </c>
      <c r="B7182" s="22" t="s">
        <v>4967</v>
      </c>
      <c r="C7182" s="23" t="s">
        <v>4968</v>
      </c>
      <c r="D7182" s="31">
        <v>1</v>
      </c>
      <c r="E7182" s="25">
        <v>1488.43</v>
      </c>
      <c r="F7182" s="25">
        <v>8856.14</v>
      </c>
    </row>
    <row r="7183" spans="1:7" ht="45" customHeight="1" x14ac:dyDescent="0.2">
      <c r="A7183" s="21">
        <v>14</v>
      </c>
      <c r="B7183" s="22" t="s">
        <v>4969</v>
      </c>
      <c r="C7183" s="23" t="s">
        <v>4970</v>
      </c>
      <c r="D7183" s="31">
        <v>1</v>
      </c>
      <c r="E7183" s="25">
        <v>1488.43</v>
      </c>
      <c r="F7183" s="25">
        <v>8856.14</v>
      </c>
    </row>
    <row r="7184" spans="1:7" ht="45" customHeight="1" x14ac:dyDescent="0.2">
      <c r="A7184" s="21">
        <v>15</v>
      </c>
      <c r="B7184" s="22" t="s">
        <v>4971</v>
      </c>
      <c r="C7184" s="23" t="s">
        <v>4972</v>
      </c>
      <c r="D7184" s="31">
        <v>1</v>
      </c>
      <c r="E7184" s="25">
        <v>1488.43</v>
      </c>
      <c r="F7184" s="25">
        <v>8856.14</v>
      </c>
    </row>
    <row r="7185" spans="1:7" ht="45" customHeight="1" x14ac:dyDescent="0.2">
      <c r="A7185" s="21">
        <v>16</v>
      </c>
      <c r="B7185" s="22" t="s">
        <v>4973</v>
      </c>
      <c r="C7185" s="23" t="s">
        <v>4974</v>
      </c>
      <c r="D7185" s="31">
        <v>1</v>
      </c>
      <c r="E7185" s="25">
        <v>1488.43</v>
      </c>
      <c r="F7185" s="25">
        <v>8856.14</v>
      </c>
    </row>
    <row r="7186" spans="1:7" ht="45" customHeight="1" x14ac:dyDescent="0.2">
      <c r="A7186" s="21">
        <v>17</v>
      </c>
      <c r="B7186" s="22" t="s">
        <v>4975</v>
      </c>
      <c r="C7186" s="23" t="s">
        <v>4976</v>
      </c>
      <c r="D7186" s="31">
        <v>1</v>
      </c>
      <c r="E7186" s="25">
        <v>1488.43</v>
      </c>
      <c r="F7186" s="25">
        <v>8856.14</v>
      </c>
    </row>
    <row r="7187" spans="1:7" ht="45" customHeight="1" x14ac:dyDescent="0.2">
      <c r="A7187" s="21">
        <v>18</v>
      </c>
      <c r="B7187" s="22" t="s">
        <v>4977</v>
      </c>
      <c r="C7187" s="23" t="s">
        <v>4978</v>
      </c>
      <c r="D7187" s="31">
        <v>1</v>
      </c>
      <c r="E7187" s="25">
        <v>1488.43</v>
      </c>
      <c r="F7187" s="25">
        <v>8856.14</v>
      </c>
    </row>
    <row r="7188" spans="1:7" ht="45" customHeight="1" x14ac:dyDescent="0.2">
      <c r="A7188" s="21">
        <v>19</v>
      </c>
      <c r="B7188" s="22" t="s">
        <v>4979</v>
      </c>
      <c r="C7188" s="23" t="s">
        <v>4980</v>
      </c>
      <c r="D7188" s="31">
        <v>1</v>
      </c>
      <c r="E7188" s="25">
        <v>2230.2800000000002</v>
      </c>
      <c r="F7188" s="25">
        <v>13270.14</v>
      </c>
    </row>
    <row r="7189" spans="1:7" ht="45" customHeight="1" x14ac:dyDescent="0.2">
      <c r="A7189" s="21">
        <v>20</v>
      </c>
      <c r="B7189" s="22" t="s">
        <v>4981</v>
      </c>
      <c r="C7189" s="23" t="s">
        <v>4982</v>
      </c>
      <c r="D7189" s="31">
        <v>1</v>
      </c>
      <c r="E7189" s="25">
        <v>2230.2800000000002</v>
      </c>
      <c r="F7189" s="25">
        <v>13270.14</v>
      </c>
    </row>
    <row r="7190" spans="1:7" ht="45" customHeight="1" x14ac:dyDescent="0.2">
      <c r="A7190" s="21">
        <v>21</v>
      </c>
      <c r="B7190" s="22" t="s">
        <v>4983</v>
      </c>
      <c r="C7190" s="23" t="s">
        <v>4984</v>
      </c>
      <c r="D7190" s="31">
        <v>1</v>
      </c>
      <c r="E7190" s="25">
        <v>2230.2800000000002</v>
      </c>
      <c r="F7190" s="25">
        <v>13270.14</v>
      </c>
    </row>
    <row r="7191" spans="1:7" ht="22.5" customHeight="1" x14ac:dyDescent="0.2">
      <c r="A7191" s="21">
        <v>22</v>
      </c>
      <c r="B7191" s="22" t="s">
        <v>4985</v>
      </c>
      <c r="C7191" s="23" t="s">
        <v>4986</v>
      </c>
      <c r="D7191" s="31">
        <v>30</v>
      </c>
      <c r="E7191" s="25">
        <v>19.41</v>
      </c>
      <c r="F7191" s="25">
        <v>20429.41</v>
      </c>
    </row>
    <row r="7192" spans="1:7" x14ac:dyDescent="0.2">
      <c r="A7192" s="26"/>
      <c r="B7192" s="27"/>
      <c r="C7192" s="28" t="s">
        <v>4987</v>
      </c>
      <c r="D7192" s="28"/>
      <c r="E7192" s="28"/>
      <c r="F7192" s="29">
        <v>18265.939999999999</v>
      </c>
    </row>
    <row r="7193" spans="1:7" x14ac:dyDescent="0.2">
      <c r="A7193" s="26"/>
      <c r="B7193" s="27"/>
      <c r="C7193" s="28" t="s">
        <v>4988</v>
      </c>
      <c r="D7193" s="28"/>
      <c r="E7193" s="28"/>
      <c r="F7193" s="29">
        <v>9603.74</v>
      </c>
    </row>
    <row r="7194" spans="1:7" x14ac:dyDescent="0.2">
      <c r="A7194" s="26"/>
      <c r="B7194" s="27"/>
      <c r="C7194" s="28" t="s">
        <v>917</v>
      </c>
      <c r="D7194" s="28"/>
      <c r="E7194" s="28"/>
      <c r="F7194" s="29">
        <v>48299.09</v>
      </c>
      <c r="G7194" s="194">
        <f>F7194/D7191*1.2*1.0224*1.0192</f>
        <v>2013.164184665088</v>
      </c>
    </row>
    <row r="7195" spans="1:7" ht="33.75" customHeight="1" x14ac:dyDescent="0.2">
      <c r="A7195" s="21">
        <v>23</v>
      </c>
      <c r="B7195" s="22" t="s">
        <v>4989</v>
      </c>
      <c r="C7195" s="23" t="s">
        <v>4990</v>
      </c>
      <c r="D7195" s="31">
        <v>30</v>
      </c>
      <c r="E7195" s="25">
        <v>211.43</v>
      </c>
      <c r="F7195" s="25">
        <v>117597.37</v>
      </c>
      <c r="G7195" s="194">
        <f>F7195/D7195*1.2*1.022*1.0192</f>
        <v>4899.6821909235205</v>
      </c>
    </row>
    <row r="7196" spans="1:7" ht="11.4" x14ac:dyDescent="0.2">
      <c r="A7196" s="443" t="s">
        <v>4991</v>
      </c>
      <c r="B7196" s="444"/>
      <c r="C7196" s="444"/>
      <c r="D7196" s="444"/>
      <c r="E7196" s="444"/>
      <c r="F7196" s="445"/>
    </row>
    <row r="7197" spans="1:7" ht="45" customHeight="1" x14ac:dyDescent="0.2">
      <c r="A7197" s="21">
        <v>24</v>
      </c>
      <c r="B7197" s="22" t="s">
        <v>3923</v>
      </c>
      <c r="C7197" s="23" t="s">
        <v>3924</v>
      </c>
      <c r="D7197" s="31">
        <v>45</v>
      </c>
      <c r="E7197" s="25">
        <v>184.24</v>
      </c>
      <c r="F7197" s="25">
        <v>359492.89</v>
      </c>
    </row>
    <row r="7198" spans="1:7" x14ac:dyDescent="0.2">
      <c r="A7198" s="26"/>
      <c r="B7198" s="27"/>
      <c r="C7198" s="28" t="s">
        <v>4992</v>
      </c>
      <c r="D7198" s="28"/>
      <c r="E7198" s="28"/>
      <c r="F7198" s="29">
        <v>330444.64</v>
      </c>
    </row>
    <row r="7199" spans="1:7" x14ac:dyDescent="0.2">
      <c r="A7199" s="26"/>
      <c r="B7199" s="27"/>
      <c r="C7199" s="28" t="s">
        <v>4993</v>
      </c>
      <c r="D7199" s="28"/>
      <c r="E7199" s="28"/>
      <c r="F7199" s="29">
        <v>173738.94</v>
      </c>
    </row>
    <row r="7200" spans="1:7" x14ac:dyDescent="0.2">
      <c r="A7200" s="26"/>
      <c r="B7200" s="27"/>
      <c r="C7200" s="28" t="s">
        <v>917</v>
      </c>
      <c r="D7200" s="28"/>
      <c r="E7200" s="28"/>
      <c r="F7200" s="29">
        <v>863676.47</v>
      </c>
      <c r="G7200" s="194">
        <f>F7200/D7197/100*1.2*1.0224*1.0192</f>
        <v>239.99382963419134</v>
      </c>
    </row>
    <row r="7201" spans="1:13" ht="33.75" customHeight="1" x14ac:dyDescent="0.2">
      <c r="A7201" s="21">
        <v>25</v>
      </c>
      <c r="B7201" s="22" t="s">
        <v>4994</v>
      </c>
      <c r="C7201" s="23" t="s">
        <v>4995</v>
      </c>
      <c r="D7201" s="31">
        <v>2346</v>
      </c>
      <c r="E7201" s="25">
        <v>7.48</v>
      </c>
      <c r="F7201" s="25">
        <v>117045.69</v>
      </c>
      <c r="G7201" s="194">
        <f>F7201/D7201*1.2*1.022*1.0192</f>
        <v>62.361847840130949</v>
      </c>
    </row>
    <row r="7202" spans="1:13" ht="33.75" customHeight="1" x14ac:dyDescent="0.2">
      <c r="A7202" s="21">
        <v>131</v>
      </c>
      <c r="B7202" s="22" t="s">
        <v>4996</v>
      </c>
      <c r="C7202" s="23" t="s">
        <v>4997</v>
      </c>
      <c r="D7202" s="31">
        <v>50</v>
      </c>
      <c r="E7202" s="25">
        <v>126.7</v>
      </c>
      <c r="F7202" s="25">
        <v>98065.8</v>
      </c>
    </row>
    <row r="7203" spans="1:13" ht="33.75" customHeight="1" x14ac:dyDescent="0.2">
      <c r="A7203" s="21">
        <v>26</v>
      </c>
      <c r="B7203" s="22" t="s">
        <v>4998</v>
      </c>
      <c r="C7203" s="23" t="s">
        <v>4999</v>
      </c>
      <c r="D7203" s="31">
        <v>1632</v>
      </c>
      <c r="E7203" s="25">
        <v>11.44</v>
      </c>
      <c r="F7203" s="25">
        <v>128823.55</v>
      </c>
      <c r="G7203" s="194">
        <f>F7203/D7203*1.2*1.022*1.0192</f>
        <v>98.665805387882372</v>
      </c>
    </row>
    <row r="7204" spans="1:13" ht="33.75" customHeight="1" x14ac:dyDescent="0.2">
      <c r="A7204" s="21">
        <v>27</v>
      </c>
      <c r="B7204" s="22" t="s">
        <v>5000</v>
      </c>
      <c r="C7204" s="23" t="s">
        <v>5001</v>
      </c>
      <c r="D7204" s="31">
        <v>612</v>
      </c>
      <c r="E7204" s="25">
        <v>3.43</v>
      </c>
      <c r="F7204" s="25">
        <v>38960.410000000003</v>
      </c>
      <c r="G7204" s="194">
        <f>F7204/D7204*1.2*1.022*1.0192</f>
        <v>79.572619155262757</v>
      </c>
    </row>
    <row r="7205" spans="1:13" ht="22.5" customHeight="1" x14ac:dyDescent="0.2">
      <c r="A7205" s="21">
        <v>28</v>
      </c>
      <c r="B7205" s="22" t="s">
        <v>4883</v>
      </c>
      <c r="C7205" s="23" t="s">
        <v>4884</v>
      </c>
      <c r="D7205" s="31">
        <v>23</v>
      </c>
      <c r="E7205" s="25">
        <v>38</v>
      </c>
      <c r="F7205" s="25">
        <v>18537.54</v>
      </c>
    </row>
    <row r="7206" spans="1:13" ht="22.5" customHeight="1" x14ac:dyDescent="0.2">
      <c r="A7206" s="21">
        <v>29</v>
      </c>
      <c r="B7206" s="22" t="s">
        <v>5002</v>
      </c>
      <c r="C7206" s="23" t="s">
        <v>5003</v>
      </c>
      <c r="D7206" s="31">
        <v>16</v>
      </c>
      <c r="E7206" s="25">
        <v>62</v>
      </c>
      <c r="F7206" s="25">
        <v>18947.2</v>
      </c>
    </row>
    <row r="7207" spans="1:13" ht="22.5" customHeight="1" x14ac:dyDescent="0.2">
      <c r="A7207" s="21">
        <v>30</v>
      </c>
      <c r="B7207" s="22" t="s">
        <v>4866</v>
      </c>
      <c r="C7207" s="23" t="s">
        <v>4867</v>
      </c>
      <c r="D7207" s="31">
        <v>1</v>
      </c>
      <c r="E7207" s="25">
        <v>237.81</v>
      </c>
      <c r="F7207" s="25">
        <v>8966.23</v>
      </c>
    </row>
    <row r="7208" spans="1:13" x14ac:dyDescent="0.2">
      <c r="A7208" s="26"/>
      <c r="B7208" s="27"/>
      <c r="C7208" s="28" t="s">
        <v>5004</v>
      </c>
      <c r="D7208" s="28"/>
      <c r="E7208" s="28"/>
      <c r="F7208" s="29">
        <v>8159.95</v>
      </c>
      <c r="G7208" s="194">
        <v>150</v>
      </c>
      <c r="L7208" s="173">
        <f>G7208*$I$7212*$J$7212*$K$7212</f>
        <v>187.56541440000001</v>
      </c>
    </row>
    <row r="7209" spans="1:13" x14ac:dyDescent="0.2">
      <c r="A7209" s="26"/>
      <c r="B7209" s="27"/>
      <c r="C7209" s="28" t="s">
        <v>5005</v>
      </c>
      <c r="D7209" s="28"/>
      <c r="E7209" s="28"/>
      <c r="F7209" s="29">
        <v>4290.28</v>
      </c>
    </row>
    <row r="7210" spans="1:13" ht="30.6" x14ac:dyDescent="0.2">
      <c r="A7210" s="26"/>
      <c r="B7210" s="27"/>
      <c r="C7210" s="28" t="s">
        <v>917</v>
      </c>
      <c r="D7210" s="28"/>
      <c r="E7210" s="28"/>
      <c r="F7210" s="29">
        <v>21416.46</v>
      </c>
      <c r="G7210" s="215" t="s">
        <v>5006</v>
      </c>
      <c r="H7210" s="2" t="s">
        <v>5007</v>
      </c>
      <c r="I7210" s="1" t="s">
        <v>899</v>
      </c>
      <c r="J7210" s="1" t="s">
        <v>5008</v>
      </c>
      <c r="K7210" s="1" t="s">
        <v>5009</v>
      </c>
      <c r="L7210" s="2" t="s">
        <v>5010</v>
      </c>
      <c r="M7210" s="2" t="s">
        <v>5011</v>
      </c>
    </row>
    <row r="7211" spans="1:13" ht="22.5" customHeight="1" x14ac:dyDescent="0.2">
      <c r="A7211" s="21">
        <v>31</v>
      </c>
      <c r="B7211" s="22" t="s">
        <v>5012</v>
      </c>
      <c r="C7211" s="23" t="s">
        <v>5013</v>
      </c>
      <c r="D7211" s="31">
        <v>100</v>
      </c>
      <c r="E7211" s="25">
        <v>2.48</v>
      </c>
      <c r="F7211" s="25">
        <v>3452.16</v>
      </c>
    </row>
    <row r="7212" spans="1:13" ht="45" customHeight="1" x14ac:dyDescent="0.2">
      <c r="A7212" s="21">
        <v>63</v>
      </c>
      <c r="B7212" s="22" t="s">
        <v>4711</v>
      </c>
      <c r="C7212" s="23" t="s">
        <v>4712</v>
      </c>
      <c r="D7212" s="30">
        <v>37.83</v>
      </c>
      <c r="E7212" s="25">
        <v>223.28</v>
      </c>
      <c r="F7212" s="25">
        <v>273904.25</v>
      </c>
      <c r="I7212" s="1">
        <v>1.2</v>
      </c>
      <c r="J7212" s="1">
        <v>1.0224</v>
      </c>
      <c r="K7212" s="1">
        <v>1.0192000000000001</v>
      </c>
      <c r="L7212" s="173">
        <f>G7215*$I$7212*$J$7212*$K$7212</f>
        <v>0</v>
      </c>
    </row>
    <row r="7213" spans="1:13" x14ac:dyDescent="0.2">
      <c r="A7213" s="26"/>
      <c r="B7213" s="27"/>
      <c r="C7213" s="28" t="s">
        <v>5014</v>
      </c>
      <c r="D7213" s="28"/>
      <c r="E7213" s="28"/>
      <c r="F7213" s="29">
        <v>234056.31</v>
      </c>
    </row>
    <row r="7214" spans="1:13" x14ac:dyDescent="0.2">
      <c r="A7214" s="26"/>
      <c r="B7214" s="27"/>
      <c r="C7214" s="28" t="s">
        <v>5015</v>
      </c>
      <c r="D7214" s="28"/>
      <c r="E7214" s="28"/>
      <c r="F7214" s="29">
        <v>123060.53</v>
      </c>
    </row>
    <row r="7215" spans="1:13" x14ac:dyDescent="0.2">
      <c r="A7215" s="26"/>
      <c r="B7215" s="27"/>
      <c r="C7215" s="28" t="s">
        <v>917</v>
      </c>
      <c r="D7215" s="28"/>
      <c r="E7215" s="28"/>
      <c r="F7215" s="29">
        <v>631021.09</v>
      </c>
    </row>
    <row r="7216" spans="1:13" ht="45" customHeight="1" x14ac:dyDescent="0.2">
      <c r="A7216" s="21">
        <v>133</v>
      </c>
      <c r="B7216" s="22" t="s">
        <v>4748</v>
      </c>
      <c r="C7216" s="23" t="s">
        <v>4749</v>
      </c>
      <c r="D7216" s="31">
        <v>45</v>
      </c>
      <c r="E7216" s="25">
        <v>100.16</v>
      </c>
      <c r="F7216" s="25">
        <v>162068.65</v>
      </c>
    </row>
    <row r="7217" spans="1:7" x14ac:dyDescent="0.2">
      <c r="A7217" s="26"/>
      <c r="B7217" s="27"/>
      <c r="C7217" s="28" t="s">
        <v>5016</v>
      </c>
      <c r="D7217" s="28"/>
      <c r="E7217" s="28"/>
      <c r="F7217" s="29">
        <v>141825.49</v>
      </c>
    </row>
    <row r="7218" spans="1:7" x14ac:dyDescent="0.2">
      <c r="A7218" s="26"/>
      <c r="B7218" s="27"/>
      <c r="C7218" s="28" t="s">
        <v>5017</v>
      </c>
      <c r="D7218" s="28"/>
      <c r="E7218" s="28"/>
      <c r="F7218" s="29">
        <v>74568.039999999994</v>
      </c>
    </row>
    <row r="7219" spans="1:7" x14ac:dyDescent="0.2">
      <c r="A7219" s="26"/>
      <c r="B7219" s="27"/>
      <c r="C7219" s="28" t="s">
        <v>917</v>
      </c>
      <c r="D7219" s="28"/>
      <c r="E7219" s="28"/>
      <c r="F7219" s="29">
        <v>378462.18</v>
      </c>
      <c r="G7219" s="194">
        <f>F7219/D7216/100*H2*I2*J2</f>
        <v>105.16506018729987</v>
      </c>
    </row>
    <row r="7220" spans="1:7" ht="22.5" customHeight="1" x14ac:dyDescent="0.2">
      <c r="A7220" s="21">
        <v>51</v>
      </c>
      <c r="B7220" s="22" t="s">
        <v>5018</v>
      </c>
      <c r="C7220" s="23" t="s">
        <v>5019</v>
      </c>
      <c r="D7220" s="31">
        <v>480</v>
      </c>
      <c r="E7220" s="25">
        <v>20.7</v>
      </c>
      <c r="F7220" s="25">
        <v>94193.279999999999</v>
      </c>
    </row>
    <row r="7221" spans="1:7" ht="33.75" customHeight="1" x14ac:dyDescent="0.2">
      <c r="A7221" s="21">
        <v>52</v>
      </c>
      <c r="B7221" s="22" t="s">
        <v>5020</v>
      </c>
      <c r="C7221" s="23" t="s">
        <v>5021</v>
      </c>
      <c r="D7221" s="31">
        <v>130</v>
      </c>
      <c r="E7221" s="25">
        <v>125.57</v>
      </c>
      <c r="F7221" s="25">
        <v>136146.35999999999</v>
      </c>
    </row>
    <row r="7222" spans="1:7" ht="33.75" customHeight="1" x14ac:dyDescent="0.2">
      <c r="A7222" s="21">
        <v>55</v>
      </c>
      <c r="B7222" s="22" t="s">
        <v>5022</v>
      </c>
      <c r="C7222" s="23" t="s">
        <v>5023</v>
      </c>
      <c r="D7222" s="31">
        <v>21</v>
      </c>
      <c r="E7222" s="25">
        <v>685</v>
      </c>
      <c r="F7222" s="25">
        <v>211171.8</v>
      </c>
    </row>
    <row r="7223" spans="1:7" ht="56.25" customHeight="1" x14ac:dyDescent="0.2">
      <c r="A7223" s="21">
        <v>38</v>
      </c>
      <c r="B7223" s="22" t="s">
        <v>5024</v>
      </c>
      <c r="C7223" s="23" t="s">
        <v>5025</v>
      </c>
      <c r="D7223" s="30">
        <v>2817.24</v>
      </c>
      <c r="E7223" s="25">
        <v>14.3</v>
      </c>
      <c r="F7223" s="25">
        <v>336017.38</v>
      </c>
      <c r="G7223" s="222">
        <f>F7223/D7223*$H$2*$I$2*$J$2</f>
        <v>149.1418057514974</v>
      </c>
    </row>
    <row r="7224" spans="1:7" ht="56.25" customHeight="1" x14ac:dyDescent="0.2">
      <c r="A7224" s="21">
        <v>39</v>
      </c>
      <c r="B7224" s="22" t="s">
        <v>5026</v>
      </c>
      <c r="C7224" s="23" t="s">
        <v>5027</v>
      </c>
      <c r="D7224" s="32">
        <v>861.9</v>
      </c>
      <c r="E7224" s="25">
        <v>23.84</v>
      </c>
      <c r="F7224" s="25">
        <v>171358.97</v>
      </c>
      <c r="G7224" s="222">
        <f>F7224/D7224*$H$2*$I$2*$J$2</f>
        <v>248.60591885529777</v>
      </c>
    </row>
    <row r="7225" spans="1:7" ht="45" customHeight="1" x14ac:dyDescent="0.2">
      <c r="A7225" s="21">
        <v>40</v>
      </c>
      <c r="B7225" s="22" t="s">
        <v>5028</v>
      </c>
      <c r="C7225" s="23" t="s">
        <v>5029</v>
      </c>
      <c r="D7225" s="30">
        <v>934.32</v>
      </c>
      <c r="E7225" s="25">
        <v>38.520000000000003</v>
      </c>
      <c r="F7225" s="25">
        <v>300119.27</v>
      </c>
      <c r="G7225" s="222">
        <f>F7225/D7225*$H$2*$I$2*$J$2</f>
        <v>401.66106720734865</v>
      </c>
    </row>
    <row r="7226" spans="1:7" ht="56.25" customHeight="1" x14ac:dyDescent="0.2">
      <c r="A7226" s="21">
        <v>41</v>
      </c>
      <c r="B7226" s="22" t="s">
        <v>5030</v>
      </c>
      <c r="C7226" s="23" t="s">
        <v>5031</v>
      </c>
      <c r="D7226" s="32">
        <v>489.6</v>
      </c>
      <c r="E7226" s="25">
        <v>10.88</v>
      </c>
      <c r="F7226" s="25">
        <v>44435.05</v>
      </c>
    </row>
    <row r="7227" spans="1:7" ht="56.25" customHeight="1" x14ac:dyDescent="0.2">
      <c r="A7227" s="21">
        <v>42</v>
      </c>
      <c r="B7227" s="22" t="s">
        <v>5032</v>
      </c>
      <c r="C7227" s="23" t="s">
        <v>5033</v>
      </c>
      <c r="D7227" s="32">
        <v>571.20000000000005</v>
      </c>
      <c r="E7227" s="25">
        <v>16.940000000000001</v>
      </c>
      <c r="F7227" s="25">
        <v>80691.05</v>
      </c>
    </row>
    <row r="7228" spans="1:7" ht="56.25" customHeight="1" x14ac:dyDescent="0.2">
      <c r="A7228" s="21">
        <v>43</v>
      </c>
      <c r="B7228" s="22" t="s">
        <v>5034</v>
      </c>
      <c r="C7228" s="23" t="s">
        <v>5035</v>
      </c>
      <c r="D7228" s="32">
        <v>770.1</v>
      </c>
      <c r="E7228" s="25">
        <v>27.86</v>
      </c>
      <c r="F7228" s="25">
        <v>178949.24</v>
      </c>
    </row>
    <row r="7229" spans="1:7" ht="56.25" customHeight="1" x14ac:dyDescent="0.2">
      <c r="A7229" s="21">
        <v>44</v>
      </c>
      <c r="B7229" s="22" t="s">
        <v>5036</v>
      </c>
      <c r="C7229" s="23" t="s">
        <v>5037</v>
      </c>
      <c r="D7229" s="32">
        <v>734.4</v>
      </c>
      <c r="E7229" s="25">
        <v>42.11</v>
      </c>
      <c r="F7229" s="25">
        <v>257927.6</v>
      </c>
      <c r="G7229" s="222">
        <f>F7229/D7229*$H$2*$I$2*$J$2</f>
        <v>439.16391774870596</v>
      </c>
    </row>
    <row r="7230" spans="1:7" ht="56.25" customHeight="1" x14ac:dyDescent="0.2">
      <c r="A7230" s="21">
        <v>45</v>
      </c>
      <c r="B7230" s="22" t="s">
        <v>5038</v>
      </c>
      <c r="C7230" s="23" t="s">
        <v>5039</v>
      </c>
      <c r="D7230" s="32">
        <v>550.79999999999995</v>
      </c>
      <c r="E7230" s="25">
        <v>15.11</v>
      </c>
      <c r="F7230" s="25">
        <v>69429.77</v>
      </c>
    </row>
    <row r="7231" spans="1:7" ht="56.25" customHeight="1" x14ac:dyDescent="0.2">
      <c r="A7231" s="21">
        <v>46</v>
      </c>
      <c r="B7231" s="22" t="s">
        <v>5040</v>
      </c>
      <c r="C7231" s="23" t="s">
        <v>5041</v>
      </c>
      <c r="D7231" s="32">
        <v>336.6</v>
      </c>
      <c r="E7231" s="25">
        <v>57.52</v>
      </c>
      <c r="F7231" s="25">
        <v>161465.45000000001</v>
      </c>
    </row>
    <row r="7232" spans="1:7" ht="56.25" customHeight="1" x14ac:dyDescent="0.2">
      <c r="A7232" s="21">
        <v>47</v>
      </c>
      <c r="B7232" s="22" t="s">
        <v>5042</v>
      </c>
      <c r="C7232" s="23" t="s">
        <v>5043</v>
      </c>
      <c r="D7232" s="32">
        <v>382.5</v>
      </c>
      <c r="E7232" s="25">
        <v>136.18</v>
      </c>
      <c r="F7232" s="25">
        <v>434434.83</v>
      </c>
    </row>
    <row r="7233" spans="1:6" ht="33.75" customHeight="1" x14ac:dyDescent="0.2">
      <c r="A7233" s="21">
        <v>48</v>
      </c>
      <c r="B7233" s="22" t="s">
        <v>4702</v>
      </c>
      <c r="C7233" s="23" t="s">
        <v>4703</v>
      </c>
      <c r="D7233" s="30">
        <v>0.35</v>
      </c>
      <c r="E7233" s="25">
        <v>487.72</v>
      </c>
      <c r="F7233" s="25">
        <v>6349.77</v>
      </c>
    </row>
    <row r="7234" spans="1:6" x14ac:dyDescent="0.2">
      <c r="A7234" s="26"/>
      <c r="B7234" s="27"/>
      <c r="C7234" s="28" t="s">
        <v>5044</v>
      </c>
      <c r="D7234" s="28"/>
      <c r="E7234" s="28"/>
      <c r="F7234" s="29">
        <v>5785.45</v>
      </c>
    </row>
    <row r="7235" spans="1:6" x14ac:dyDescent="0.2">
      <c r="A7235" s="26"/>
      <c r="B7235" s="27"/>
      <c r="C7235" s="28" t="s">
        <v>5045</v>
      </c>
      <c r="D7235" s="28"/>
      <c r="E7235" s="28"/>
      <c r="F7235" s="29">
        <v>3041.83</v>
      </c>
    </row>
    <row r="7236" spans="1:6" x14ac:dyDescent="0.2">
      <c r="A7236" s="26"/>
      <c r="B7236" s="27"/>
      <c r="C7236" s="28" t="s">
        <v>917</v>
      </c>
      <c r="D7236" s="28"/>
      <c r="E7236" s="28"/>
      <c r="F7236" s="29">
        <v>15177.05</v>
      </c>
    </row>
    <row r="7237" spans="1:6" ht="22.5" customHeight="1" x14ac:dyDescent="0.2">
      <c r="A7237" s="21">
        <v>49</v>
      </c>
      <c r="B7237" s="22" t="s">
        <v>5046</v>
      </c>
      <c r="C7237" s="23" t="s">
        <v>5047</v>
      </c>
      <c r="D7237" s="31">
        <v>35</v>
      </c>
      <c r="E7237" s="25">
        <v>50.95</v>
      </c>
      <c r="F7237" s="25">
        <v>14872.47</v>
      </c>
    </row>
    <row r="7238" spans="1:6" ht="33.75" customHeight="1" x14ac:dyDescent="0.2">
      <c r="A7238" s="21">
        <v>56</v>
      </c>
      <c r="B7238" s="22" t="s">
        <v>4917</v>
      </c>
      <c r="C7238" s="23" t="s">
        <v>4918</v>
      </c>
      <c r="D7238" s="31">
        <v>1</v>
      </c>
      <c r="E7238" s="25">
        <v>19.350000000000001</v>
      </c>
      <c r="F7238" s="25">
        <v>366.68</v>
      </c>
    </row>
    <row r="7239" spans="1:6" x14ac:dyDescent="0.2">
      <c r="A7239" s="26"/>
      <c r="B7239" s="27"/>
      <c r="C7239" s="28" t="s">
        <v>5048</v>
      </c>
      <c r="D7239" s="28"/>
      <c r="E7239" s="28"/>
      <c r="F7239" s="29">
        <v>187.87</v>
      </c>
    </row>
    <row r="7240" spans="1:6" x14ac:dyDescent="0.2">
      <c r="A7240" s="26"/>
      <c r="B7240" s="27"/>
      <c r="C7240" s="28" t="s">
        <v>5049</v>
      </c>
      <c r="D7240" s="28"/>
      <c r="E7240" s="28"/>
      <c r="F7240" s="29">
        <v>98.78</v>
      </c>
    </row>
    <row r="7241" spans="1:6" x14ac:dyDescent="0.2">
      <c r="A7241" s="26"/>
      <c r="B7241" s="27"/>
      <c r="C7241" s="28" t="s">
        <v>917</v>
      </c>
      <c r="D7241" s="28"/>
      <c r="E7241" s="28"/>
      <c r="F7241" s="29">
        <v>653.33000000000004</v>
      </c>
    </row>
    <row r="7242" spans="1:6" ht="22.5" customHeight="1" x14ac:dyDescent="0.2">
      <c r="A7242" s="21">
        <v>57</v>
      </c>
      <c r="B7242" s="22" t="s">
        <v>4921</v>
      </c>
      <c r="C7242" s="23" t="s">
        <v>4922</v>
      </c>
      <c r="D7242" s="35">
        <v>-6.0000000000000002E-5</v>
      </c>
      <c r="E7242" s="25">
        <v>26950</v>
      </c>
      <c r="F7242" s="25">
        <v>-38.909999999999997</v>
      </c>
    </row>
    <row r="7243" spans="1:6" ht="22.5" customHeight="1" x14ac:dyDescent="0.2">
      <c r="A7243" s="21">
        <v>58</v>
      </c>
      <c r="B7243" s="22" t="s">
        <v>4923</v>
      </c>
      <c r="C7243" s="23" t="s">
        <v>4924</v>
      </c>
      <c r="D7243" s="30">
        <v>-0.15</v>
      </c>
      <c r="E7243" s="25">
        <v>9.0399999999999991</v>
      </c>
      <c r="F7243" s="25">
        <v>-13.93</v>
      </c>
    </row>
    <row r="7244" spans="1:6" ht="22.5" customHeight="1" x14ac:dyDescent="0.2">
      <c r="A7244" s="21">
        <v>59</v>
      </c>
      <c r="B7244" s="22" t="s">
        <v>4925</v>
      </c>
      <c r="C7244" s="23" t="s">
        <v>4926</v>
      </c>
      <c r="D7244" s="30">
        <v>-0.72</v>
      </c>
      <c r="E7244" s="25">
        <v>16.7</v>
      </c>
      <c r="F7244" s="25">
        <v>-116.15</v>
      </c>
    </row>
    <row r="7245" spans="1:6" ht="22.5" customHeight="1" x14ac:dyDescent="0.2">
      <c r="A7245" s="21">
        <v>60</v>
      </c>
      <c r="B7245" s="22" t="s">
        <v>5050</v>
      </c>
      <c r="C7245" s="23" t="s">
        <v>5051</v>
      </c>
      <c r="D7245" s="31">
        <v>3</v>
      </c>
      <c r="E7245" s="25">
        <v>249.76</v>
      </c>
      <c r="F7245" s="25">
        <v>6578.68</v>
      </c>
    </row>
    <row r="7246" spans="1:6" ht="11.4" x14ac:dyDescent="0.2">
      <c r="A7246" s="443" t="s">
        <v>5052</v>
      </c>
      <c r="B7246" s="444"/>
      <c r="C7246" s="444"/>
      <c r="D7246" s="444"/>
      <c r="E7246" s="444"/>
      <c r="F7246" s="445"/>
    </row>
    <row r="7247" spans="1:6" ht="45" customHeight="1" x14ac:dyDescent="0.2">
      <c r="A7247" s="21">
        <v>61</v>
      </c>
      <c r="B7247" s="22" t="s">
        <v>5053</v>
      </c>
      <c r="C7247" s="23" t="s">
        <v>5054</v>
      </c>
      <c r="D7247" s="30">
        <v>1.24</v>
      </c>
      <c r="E7247" s="25">
        <v>1545.72</v>
      </c>
      <c r="F7247" s="25">
        <v>55956.18</v>
      </c>
    </row>
    <row r="7248" spans="1:6" x14ac:dyDescent="0.2">
      <c r="A7248" s="26"/>
      <c r="B7248" s="27"/>
      <c r="C7248" s="28" t="s">
        <v>5055</v>
      </c>
      <c r="D7248" s="28"/>
      <c r="E7248" s="28"/>
      <c r="F7248" s="29">
        <v>47160.59</v>
      </c>
    </row>
    <row r="7249" spans="1:7" x14ac:dyDescent="0.2">
      <c r="A7249" s="26"/>
      <c r="B7249" s="27"/>
      <c r="C7249" s="28" t="s">
        <v>5056</v>
      </c>
      <c r="D7249" s="28"/>
      <c r="E7249" s="28"/>
      <c r="F7249" s="29">
        <v>24795.78</v>
      </c>
    </row>
    <row r="7250" spans="1:7" x14ac:dyDescent="0.2">
      <c r="A7250" s="26"/>
      <c r="B7250" s="27"/>
      <c r="C7250" s="28" t="s">
        <v>917</v>
      </c>
      <c r="D7250" s="28"/>
      <c r="E7250" s="28"/>
      <c r="F7250" s="29">
        <v>127912.55</v>
      </c>
      <c r="G7250" s="211">
        <f>(F7254+F7250)/D7247/100*$H$2*$I$2</f>
        <v>1440.6480092903225</v>
      </c>
    </row>
    <row r="7251" spans="1:7" ht="22.5" customHeight="1" x14ac:dyDescent="0.2">
      <c r="A7251" s="21">
        <v>132</v>
      </c>
      <c r="B7251" s="22" t="s">
        <v>5057</v>
      </c>
      <c r="C7251" s="23" t="s">
        <v>5058</v>
      </c>
      <c r="D7251" s="24">
        <v>0.248</v>
      </c>
      <c r="E7251" s="25">
        <v>885.71</v>
      </c>
      <c r="F7251" s="25">
        <v>7485.23</v>
      </c>
    </row>
    <row r="7252" spans="1:7" x14ac:dyDescent="0.2">
      <c r="A7252" s="26"/>
      <c r="B7252" s="27"/>
      <c r="C7252" s="28" t="s">
        <v>5059</v>
      </c>
      <c r="D7252" s="28"/>
      <c r="E7252" s="28"/>
      <c r="F7252" s="29">
        <v>6690.13</v>
      </c>
    </row>
    <row r="7253" spans="1:7" x14ac:dyDescent="0.2">
      <c r="A7253" s="26"/>
      <c r="B7253" s="27"/>
      <c r="C7253" s="28" t="s">
        <v>5060</v>
      </c>
      <c r="D7253" s="28"/>
      <c r="E7253" s="28"/>
      <c r="F7253" s="29">
        <v>3517.49</v>
      </c>
    </row>
    <row r="7254" spans="1:7" x14ac:dyDescent="0.2">
      <c r="A7254" s="26"/>
      <c r="B7254" s="27"/>
      <c r="C7254" s="28" t="s">
        <v>917</v>
      </c>
      <c r="D7254" s="28"/>
      <c r="E7254" s="28"/>
      <c r="F7254" s="29">
        <v>17692.849999999999</v>
      </c>
    </row>
    <row r="7255" spans="1:7" ht="45" customHeight="1" x14ac:dyDescent="0.2">
      <c r="A7255" s="21">
        <v>62</v>
      </c>
      <c r="B7255" s="22" t="s">
        <v>5061</v>
      </c>
      <c r="C7255" s="23" t="s">
        <v>5062</v>
      </c>
      <c r="D7255" s="31">
        <v>124</v>
      </c>
      <c r="E7255" s="25">
        <v>4195.24</v>
      </c>
      <c r="F7255" s="25">
        <v>4338549.4000000004</v>
      </c>
      <c r="G7255" s="211">
        <f>F7255/D7255*1.2*1.0224*1.0192</f>
        <v>43750.635274509215</v>
      </c>
    </row>
    <row r="7256" spans="1:7" ht="45" customHeight="1" x14ac:dyDescent="0.2">
      <c r="A7256" s="21">
        <v>64</v>
      </c>
      <c r="B7256" s="22" t="s">
        <v>5053</v>
      </c>
      <c r="C7256" s="23" t="s">
        <v>5054</v>
      </c>
      <c r="D7256" s="30">
        <v>2.82</v>
      </c>
      <c r="E7256" s="25">
        <v>1545.72</v>
      </c>
      <c r="F7256" s="25">
        <v>127255.19</v>
      </c>
    </row>
    <row r="7257" spans="1:7" x14ac:dyDescent="0.2">
      <c r="A7257" s="26"/>
      <c r="B7257" s="27"/>
      <c r="C7257" s="28" t="s">
        <v>5063</v>
      </c>
      <c r="D7257" s="28"/>
      <c r="E7257" s="28"/>
      <c r="F7257" s="29">
        <v>107252.31</v>
      </c>
    </row>
    <row r="7258" spans="1:7" x14ac:dyDescent="0.2">
      <c r="A7258" s="26"/>
      <c r="B7258" s="27"/>
      <c r="C7258" s="28" t="s">
        <v>5064</v>
      </c>
      <c r="D7258" s="28"/>
      <c r="E7258" s="28"/>
      <c r="F7258" s="29">
        <v>56390.39</v>
      </c>
    </row>
    <row r="7259" spans="1:7" x14ac:dyDescent="0.2">
      <c r="A7259" s="26"/>
      <c r="B7259" s="27"/>
      <c r="C7259" s="28" t="s">
        <v>917</v>
      </c>
      <c r="D7259" s="28"/>
      <c r="E7259" s="28"/>
      <c r="F7259" s="29">
        <v>290897.89</v>
      </c>
      <c r="G7259" s="194">
        <f>F7259/D7256/100*1.2*1.0224*1.0192</f>
        <v>1289.8908578235371</v>
      </c>
    </row>
    <row r="7260" spans="1:7" ht="22.5" customHeight="1" x14ac:dyDescent="0.2">
      <c r="A7260" s="21">
        <v>65</v>
      </c>
      <c r="B7260" s="22" t="s">
        <v>5065</v>
      </c>
      <c r="C7260" s="23" t="s">
        <v>5066</v>
      </c>
      <c r="D7260" s="31">
        <v>250</v>
      </c>
      <c r="E7260" s="25">
        <v>827.03</v>
      </c>
      <c r="F7260" s="25">
        <v>1724356.03</v>
      </c>
      <c r="G7260" s="194">
        <f>F7260/D7260*H2*I2*J2</f>
        <v>8624.7880890690358</v>
      </c>
    </row>
    <row r="7261" spans="1:7" ht="22.5" customHeight="1" x14ac:dyDescent="0.2">
      <c r="A7261" s="21">
        <v>66</v>
      </c>
      <c r="B7261" s="22" t="s">
        <v>5067</v>
      </c>
      <c r="C7261" s="23" t="s">
        <v>5068</v>
      </c>
      <c r="D7261" s="31">
        <v>32</v>
      </c>
      <c r="E7261" s="25">
        <v>1094.08</v>
      </c>
      <c r="F7261" s="25">
        <v>291988.58</v>
      </c>
      <c r="G7261" s="194">
        <f>F7261/D7261*H2*I2*J2</f>
        <v>11409.783126618242</v>
      </c>
    </row>
    <row r="7262" spans="1:7" ht="45" customHeight="1" x14ac:dyDescent="0.2">
      <c r="A7262" s="21">
        <v>67</v>
      </c>
      <c r="B7262" s="22" t="s">
        <v>5053</v>
      </c>
      <c r="C7262" s="23" t="s">
        <v>5054</v>
      </c>
      <c r="D7262" s="30">
        <v>0.08</v>
      </c>
      <c r="E7262" s="25">
        <v>1545.72</v>
      </c>
      <c r="F7262" s="25">
        <v>3610.07</v>
      </c>
    </row>
    <row r="7263" spans="1:7" x14ac:dyDescent="0.2">
      <c r="A7263" s="26"/>
      <c r="B7263" s="27"/>
      <c r="C7263" s="28" t="s">
        <v>5069</v>
      </c>
      <c r="D7263" s="28"/>
      <c r="E7263" s="28"/>
      <c r="F7263" s="29">
        <v>3042.62</v>
      </c>
    </row>
    <row r="7264" spans="1:7" x14ac:dyDescent="0.2">
      <c r="A7264" s="26"/>
      <c r="B7264" s="27"/>
      <c r="C7264" s="28" t="s">
        <v>5070</v>
      </c>
      <c r="D7264" s="28"/>
      <c r="E7264" s="28"/>
      <c r="F7264" s="29">
        <v>1599.73</v>
      </c>
    </row>
    <row r="7265" spans="1:7" x14ac:dyDescent="0.2">
      <c r="A7265" s="26"/>
      <c r="B7265" s="27"/>
      <c r="C7265" s="28" t="s">
        <v>917</v>
      </c>
      <c r="D7265" s="28"/>
      <c r="E7265" s="28"/>
      <c r="F7265" s="29">
        <v>8252.42</v>
      </c>
      <c r="G7265" s="194">
        <f>F7265/D7262/100*1.2*1.0224*1.0192</f>
        <v>1289.8904809190401</v>
      </c>
    </row>
    <row r="7266" spans="1:7" ht="22.5" customHeight="1" x14ac:dyDescent="0.2">
      <c r="A7266" s="21">
        <v>68</v>
      </c>
      <c r="B7266" s="22" t="s">
        <v>5071</v>
      </c>
      <c r="C7266" s="23" t="s">
        <v>5072</v>
      </c>
      <c r="D7266" s="31">
        <v>8</v>
      </c>
      <c r="E7266" s="25">
        <v>2260.15</v>
      </c>
      <c r="F7266" s="25">
        <v>150797.15</v>
      </c>
      <c r="G7266" s="194">
        <f>F7266/D7266*$H$2*$I$2*$J$2</f>
        <v>23570.274941740798</v>
      </c>
    </row>
    <row r="7267" spans="1:7" ht="45" customHeight="1" x14ac:dyDescent="0.2">
      <c r="A7267" s="21">
        <v>69</v>
      </c>
      <c r="B7267" s="22" t="s">
        <v>5053</v>
      </c>
      <c r="C7267" s="23" t="s">
        <v>5054</v>
      </c>
      <c r="D7267" s="30">
        <v>0.02</v>
      </c>
      <c r="E7267" s="25">
        <v>1545.72</v>
      </c>
      <c r="F7267" s="25">
        <v>902.52</v>
      </c>
    </row>
    <row r="7268" spans="1:7" x14ac:dyDescent="0.2">
      <c r="A7268" s="26"/>
      <c r="B7268" s="27"/>
      <c r="C7268" s="28" t="s">
        <v>5073</v>
      </c>
      <c r="D7268" s="28"/>
      <c r="E7268" s="28"/>
      <c r="F7268" s="29">
        <v>760.65</v>
      </c>
    </row>
    <row r="7269" spans="1:7" x14ac:dyDescent="0.2">
      <c r="A7269" s="26"/>
      <c r="B7269" s="27"/>
      <c r="C7269" s="28" t="s">
        <v>5074</v>
      </c>
      <c r="D7269" s="28"/>
      <c r="E7269" s="28"/>
      <c r="F7269" s="29">
        <v>399.93</v>
      </c>
    </row>
    <row r="7270" spans="1:7" x14ac:dyDescent="0.2">
      <c r="A7270" s="26"/>
      <c r="B7270" s="27"/>
      <c r="C7270" s="28" t="s">
        <v>917</v>
      </c>
      <c r="D7270" s="28"/>
      <c r="E7270" s="28"/>
      <c r="F7270" s="29">
        <v>2063.1</v>
      </c>
      <c r="G7270" s="211">
        <f>(F7270)/D7267/100*$H$2*$I$2</f>
        <v>1265.5880639999998</v>
      </c>
    </row>
    <row r="7271" spans="1:7" ht="22.5" customHeight="1" x14ac:dyDescent="0.2">
      <c r="A7271" s="21">
        <v>70</v>
      </c>
      <c r="B7271" s="22" t="s">
        <v>5075</v>
      </c>
      <c r="C7271" s="23" t="s">
        <v>5076</v>
      </c>
      <c r="D7271" s="31">
        <v>2</v>
      </c>
      <c r="E7271" s="25">
        <v>1282.73</v>
      </c>
      <c r="F7271" s="25">
        <v>21395.9</v>
      </c>
      <c r="G7271" s="194">
        <f>F7271/D7271*$H$2*$I$2*$J$2</f>
        <v>13377.102833203202</v>
      </c>
    </row>
    <row r="7272" spans="1:7" ht="33.75" customHeight="1" x14ac:dyDescent="0.2">
      <c r="A7272" s="21">
        <v>71</v>
      </c>
      <c r="B7272" s="22" t="s">
        <v>5077</v>
      </c>
      <c r="C7272" s="23" t="s">
        <v>5078</v>
      </c>
      <c r="D7272" s="30">
        <v>0.49</v>
      </c>
      <c r="E7272" s="25">
        <v>5964.22</v>
      </c>
      <c r="F7272" s="25">
        <v>80490.94</v>
      </c>
      <c r="G7272" s="194">
        <f>D7272/100</f>
        <v>4.8999999999999998E-3</v>
      </c>
    </row>
    <row r="7273" spans="1:7" x14ac:dyDescent="0.2">
      <c r="A7273" s="26"/>
      <c r="B7273" s="27"/>
      <c r="C7273" s="28" t="s">
        <v>5079</v>
      </c>
      <c r="D7273" s="28"/>
      <c r="E7273" s="28"/>
      <c r="F7273" s="29">
        <v>55961.75</v>
      </c>
    </row>
    <row r="7274" spans="1:7" x14ac:dyDescent="0.2">
      <c r="A7274" s="26"/>
      <c r="B7274" s="27"/>
      <c r="C7274" s="28" t="s">
        <v>5080</v>
      </c>
      <c r="D7274" s="28"/>
      <c r="E7274" s="28"/>
      <c r="F7274" s="29">
        <v>29423.19</v>
      </c>
    </row>
    <row r="7275" spans="1:7" x14ac:dyDescent="0.2">
      <c r="A7275" s="26"/>
      <c r="B7275" s="27"/>
      <c r="C7275" s="28" t="s">
        <v>917</v>
      </c>
      <c r="D7275" s="28"/>
      <c r="E7275" s="28"/>
      <c r="F7275" s="29">
        <v>165875.88</v>
      </c>
      <c r="G7275" s="194">
        <f>F7275/D7272/100*H2*I2*J2</f>
        <v>4233.0038328115197</v>
      </c>
    </row>
    <row r="7276" spans="1:7" ht="22.5" customHeight="1" x14ac:dyDescent="0.2">
      <c r="A7276" s="21">
        <v>72</v>
      </c>
      <c r="B7276" s="22" t="s">
        <v>5081</v>
      </c>
      <c r="C7276" s="23" t="s">
        <v>5082</v>
      </c>
      <c r="D7276" s="31">
        <v>49</v>
      </c>
      <c r="E7276" s="25">
        <v>833.55</v>
      </c>
      <c r="F7276" s="25">
        <v>340640.36</v>
      </c>
      <c r="G7276" s="194">
        <f>F7276/D7276*$H$2*$I$2*$J$2</f>
        <v>8692.8367734374406</v>
      </c>
    </row>
    <row r="7277" spans="1:7" ht="33.75" customHeight="1" x14ac:dyDescent="0.2">
      <c r="A7277" s="21">
        <v>73</v>
      </c>
      <c r="B7277" s="22" t="s">
        <v>5083</v>
      </c>
      <c r="C7277" s="23" t="s">
        <v>5084</v>
      </c>
      <c r="D7277" s="30">
        <v>0.17</v>
      </c>
      <c r="E7277" s="25">
        <v>1341.33</v>
      </c>
      <c r="F7277" s="25">
        <v>9283</v>
      </c>
    </row>
    <row r="7278" spans="1:7" x14ac:dyDescent="0.2">
      <c r="A7278" s="26"/>
      <c r="B7278" s="27"/>
      <c r="C7278" s="28" t="s">
        <v>5085</v>
      </c>
      <c r="D7278" s="28"/>
      <c r="E7278" s="28"/>
      <c r="F7278" s="29">
        <v>8623.74</v>
      </c>
    </row>
    <row r="7279" spans="1:7" x14ac:dyDescent="0.2">
      <c r="A7279" s="26"/>
      <c r="B7279" s="27"/>
      <c r="C7279" s="28" t="s">
        <v>5086</v>
      </c>
      <c r="D7279" s="28"/>
      <c r="E7279" s="28"/>
      <c r="F7279" s="29">
        <v>4534.13</v>
      </c>
    </row>
    <row r="7280" spans="1:7" x14ac:dyDescent="0.2">
      <c r="A7280" s="26"/>
      <c r="B7280" s="27"/>
      <c r="C7280" s="28" t="s">
        <v>917</v>
      </c>
      <c r="D7280" s="28"/>
      <c r="E7280" s="28"/>
      <c r="F7280" s="29">
        <v>22440.87</v>
      </c>
      <c r="G7280" s="211">
        <f>(F7280)/D7277/100*$H$2*$I$2</f>
        <v>1619.544387388235</v>
      </c>
    </row>
    <row r="7281" spans="1:7" ht="22.5" customHeight="1" x14ac:dyDescent="0.2">
      <c r="A7281" s="21">
        <v>74</v>
      </c>
      <c r="B7281" s="22" t="s">
        <v>5087</v>
      </c>
      <c r="C7281" s="23" t="s">
        <v>5088</v>
      </c>
      <c r="D7281" s="31">
        <v>17</v>
      </c>
      <c r="E7281" s="25">
        <v>484.78</v>
      </c>
      <c r="F7281" s="25">
        <v>68732.22</v>
      </c>
      <c r="G7281" s="194">
        <f>F7281/D7281*$H$2*$I$2*$J$2</f>
        <v>5055.6028733066541</v>
      </c>
    </row>
    <row r="7282" spans="1:7" ht="22.5" customHeight="1" x14ac:dyDescent="0.2">
      <c r="A7282" s="21">
        <v>75</v>
      </c>
      <c r="B7282" s="22" t="s">
        <v>5089</v>
      </c>
      <c r="C7282" s="23" t="s">
        <v>5090</v>
      </c>
      <c r="D7282" s="32">
        <v>0.3</v>
      </c>
      <c r="E7282" s="25">
        <v>1499.05</v>
      </c>
      <c r="F7282" s="25">
        <v>14379.24</v>
      </c>
    </row>
    <row r="7283" spans="1:7" x14ac:dyDescent="0.2">
      <c r="A7283" s="26"/>
      <c r="B7283" s="27"/>
      <c r="C7283" s="28" t="s">
        <v>5091</v>
      </c>
      <c r="D7283" s="28"/>
      <c r="E7283" s="28"/>
      <c r="F7283" s="29">
        <v>12382.63</v>
      </c>
    </row>
    <row r="7284" spans="1:7" x14ac:dyDescent="0.2">
      <c r="A7284" s="26"/>
      <c r="B7284" s="27"/>
      <c r="C7284" s="28" t="s">
        <v>5092</v>
      </c>
      <c r="D7284" s="28"/>
      <c r="E7284" s="28"/>
      <c r="F7284" s="29">
        <v>6510.46</v>
      </c>
    </row>
    <row r="7285" spans="1:7" x14ac:dyDescent="0.2">
      <c r="A7285" s="26"/>
      <c r="B7285" s="27"/>
      <c r="C7285" s="28" t="s">
        <v>917</v>
      </c>
      <c r="D7285" s="28"/>
      <c r="E7285" s="28"/>
      <c r="F7285" s="29">
        <v>33272.33</v>
      </c>
      <c r="G7285" s="211">
        <f>(F7285)/D7282/100*$H$2*$I$2</f>
        <v>1360.7052076800003</v>
      </c>
    </row>
    <row r="7286" spans="1:7" ht="33.75" customHeight="1" x14ac:dyDescent="0.2">
      <c r="A7286" s="21">
        <v>76</v>
      </c>
      <c r="B7286" s="22" t="s">
        <v>5093</v>
      </c>
      <c r="C7286" s="23" t="s">
        <v>5094</v>
      </c>
      <c r="D7286" s="31">
        <v>3</v>
      </c>
      <c r="E7286" s="25">
        <v>936.65</v>
      </c>
      <c r="F7286" s="25">
        <v>23435.09</v>
      </c>
    </row>
    <row r="7287" spans="1:7" ht="22.5" customHeight="1" x14ac:dyDescent="0.2">
      <c r="A7287" s="21">
        <v>77</v>
      </c>
      <c r="B7287" s="22" t="s">
        <v>5095</v>
      </c>
      <c r="C7287" s="23" t="s">
        <v>5096</v>
      </c>
      <c r="D7287" s="31">
        <v>20</v>
      </c>
      <c r="E7287" s="25">
        <v>890.39</v>
      </c>
      <c r="F7287" s="25">
        <v>148517.78</v>
      </c>
    </row>
    <row r="7288" spans="1:7" ht="22.5" customHeight="1" x14ac:dyDescent="0.2">
      <c r="A7288" s="21">
        <v>78</v>
      </c>
      <c r="B7288" s="22" t="s">
        <v>5097</v>
      </c>
      <c r="C7288" s="23" t="s">
        <v>5098</v>
      </c>
      <c r="D7288" s="31">
        <v>6</v>
      </c>
      <c r="E7288" s="25">
        <v>890.39</v>
      </c>
      <c r="F7288" s="25">
        <v>44555.33</v>
      </c>
    </row>
    <row r="7289" spans="1:7" ht="33.75" customHeight="1" x14ac:dyDescent="0.2">
      <c r="A7289" s="21">
        <v>79</v>
      </c>
      <c r="B7289" s="22" t="s">
        <v>5099</v>
      </c>
      <c r="C7289" s="23" t="s">
        <v>5100</v>
      </c>
      <c r="D7289" s="31">
        <v>1</v>
      </c>
      <c r="E7289" s="25">
        <v>890.39</v>
      </c>
      <c r="F7289" s="25">
        <v>7425.89</v>
      </c>
    </row>
    <row r="7290" spans="1:7" ht="22.5" customHeight="1" x14ac:dyDescent="0.2">
      <c r="A7290" s="21">
        <v>80</v>
      </c>
      <c r="B7290" s="22" t="s">
        <v>5101</v>
      </c>
      <c r="C7290" s="23" t="s">
        <v>5102</v>
      </c>
      <c r="D7290" s="31">
        <v>3</v>
      </c>
      <c r="E7290" s="25">
        <v>46.26</v>
      </c>
      <c r="F7290" s="25">
        <v>1157.42</v>
      </c>
    </row>
    <row r="7291" spans="1:7" ht="22.5" customHeight="1" x14ac:dyDescent="0.2">
      <c r="A7291" s="21">
        <v>81</v>
      </c>
      <c r="B7291" s="22" t="s">
        <v>5103</v>
      </c>
      <c r="C7291" s="23" t="s">
        <v>5104</v>
      </c>
      <c r="D7291" s="31">
        <v>3</v>
      </c>
      <c r="E7291" s="25">
        <v>46.26</v>
      </c>
      <c r="F7291" s="25">
        <v>1157.42</v>
      </c>
    </row>
    <row r="7292" spans="1:7" ht="22.5" customHeight="1" x14ac:dyDescent="0.2">
      <c r="A7292" s="21">
        <v>82</v>
      </c>
      <c r="B7292" s="22" t="s">
        <v>5105</v>
      </c>
      <c r="C7292" s="23" t="s">
        <v>5106</v>
      </c>
      <c r="D7292" s="31">
        <v>6</v>
      </c>
      <c r="E7292" s="25">
        <v>46.26</v>
      </c>
      <c r="F7292" s="25">
        <v>2314.85</v>
      </c>
    </row>
    <row r="7293" spans="1:7" ht="22.5" customHeight="1" x14ac:dyDescent="0.2">
      <c r="A7293" s="21">
        <v>83</v>
      </c>
      <c r="B7293" s="22" t="s">
        <v>5107</v>
      </c>
      <c r="C7293" s="23" t="s">
        <v>5108</v>
      </c>
      <c r="D7293" s="31">
        <v>1</v>
      </c>
      <c r="E7293" s="25">
        <v>46.26</v>
      </c>
      <c r="F7293" s="25">
        <v>385.81</v>
      </c>
    </row>
    <row r="7294" spans="1:7" ht="11.4" x14ac:dyDescent="0.2">
      <c r="A7294" s="443" t="s">
        <v>5109</v>
      </c>
      <c r="B7294" s="444"/>
      <c r="C7294" s="444"/>
      <c r="D7294" s="444"/>
      <c r="E7294" s="444"/>
      <c r="F7294" s="445"/>
    </row>
    <row r="7295" spans="1:7" ht="33.75" customHeight="1" x14ac:dyDescent="0.2">
      <c r="A7295" s="21">
        <v>84</v>
      </c>
      <c r="B7295" s="22" t="s">
        <v>5110</v>
      </c>
      <c r="C7295" s="23" t="s">
        <v>5111</v>
      </c>
      <c r="D7295" s="32">
        <v>9.8000000000000007</v>
      </c>
      <c r="E7295" s="25">
        <v>860.18</v>
      </c>
      <c r="F7295" s="25">
        <v>222815.64</v>
      </c>
    </row>
    <row r="7296" spans="1:7" x14ac:dyDescent="0.2">
      <c r="A7296" s="26"/>
      <c r="B7296" s="27"/>
      <c r="C7296" s="28" t="s">
        <v>5112</v>
      </c>
      <c r="D7296" s="28"/>
      <c r="E7296" s="28"/>
      <c r="F7296" s="29">
        <v>189031.83</v>
      </c>
    </row>
    <row r="7297" spans="1:7" x14ac:dyDescent="0.2">
      <c r="A7297" s="26"/>
      <c r="B7297" s="27"/>
      <c r="C7297" s="28" t="s">
        <v>5113</v>
      </c>
      <c r="D7297" s="28"/>
      <c r="E7297" s="28"/>
      <c r="F7297" s="29">
        <v>99387.87</v>
      </c>
    </row>
    <row r="7298" spans="1:7" x14ac:dyDescent="0.2">
      <c r="A7298" s="26"/>
      <c r="B7298" s="27"/>
      <c r="C7298" s="28" t="s">
        <v>917</v>
      </c>
      <c r="D7298" s="28"/>
      <c r="E7298" s="28"/>
      <c r="F7298" s="29">
        <v>511235.34</v>
      </c>
      <c r="G7298" s="194">
        <f>F7298/D7295/100*$H$2*$I$2*$J$2</f>
        <v>652.31339049676797</v>
      </c>
    </row>
    <row r="7299" spans="1:7" ht="22.5" customHeight="1" x14ac:dyDescent="0.2">
      <c r="A7299" s="21">
        <v>85</v>
      </c>
      <c r="B7299" s="22" t="s">
        <v>4843</v>
      </c>
      <c r="C7299" s="23" t="s">
        <v>4844</v>
      </c>
      <c r="D7299" s="30">
        <v>-7.84</v>
      </c>
      <c r="E7299" s="25">
        <v>9.0399999999999991</v>
      </c>
      <c r="F7299" s="25">
        <v>-966.01</v>
      </c>
    </row>
    <row r="7300" spans="1:7" ht="22.5" customHeight="1" x14ac:dyDescent="0.2">
      <c r="A7300" s="21">
        <v>86</v>
      </c>
      <c r="B7300" s="22" t="s">
        <v>5114</v>
      </c>
      <c r="C7300" s="23" t="s">
        <v>5115</v>
      </c>
      <c r="D7300" s="30">
        <v>-3.92</v>
      </c>
      <c r="E7300" s="25">
        <v>86</v>
      </c>
      <c r="F7300" s="25">
        <v>-2693.59</v>
      </c>
    </row>
    <row r="7301" spans="1:7" ht="22.5" customHeight="1" x14ac:dyDescent="0.2">
      <c r="A7301" s="21">
        <v>87</v>
      </c>
      <c r="B7301" s="22" t="s">
        <v>5116</v>
      </c>
      <c r="C7301" s="23" t="s">
        <v>5117</v>
      </c>
      <c r="D7301" s="24">
        <v>-1.0780000000000001</v>
      </c>
      <c r="E7301" s="25">
        <v>617</v>
      </c>
      <c r="F7301" s="25">
        <v>-3126.09</v>
      </c>
    </row>
    <row r="7302" spans="1:7" ht="33.75" customHeight="1" x14ac:dyDescent="0.2">
      <c r="A7302" s="21">
        <v>88</v>
      </c>
      <c r="B7302" s="22" t="s">
        <v>5118</v>
      </c>
      <c r="C7302" s="23" t="s">
        <v>5119</v>
      </c>
      <c r="D7302" s="31">
        <v>980</v>
      </c>
      <c r="E7302" s="25">
        <v>149.1</v>
      </c>
      <c r="F7302" s="25">
        <v>1218617.3700000001</v>
      </c>
      <c r="G7302" s="194">
        <f>F7302/D7302*$H$2*$I$2*$J$2</f>
        <v>1554.9011700618241</v>
      </c>
    </row>
    <row r="7303" spans="1:7" ht="33.75" customHeight="1" x14ac:dyDescent="0.2">
      <c r="A7303" s="21">
        <v>89</v>
      </c>
      <c r="B7303" s="22" t="s">
        <v>5120</v>
      </c>
      <c r="C7303" s="23" t="s">
        <v>5121</v>
      </c>
      <c r="D7303" s="31">
        <v>980</v>
      </c>
      <c r="E7303" s="25">
        <v>56.84</v>
      </c>
      <c r="F7303" s="25">
        <v>464563.8</v>
      </c>
      <c r="G7303" s="194">
        <f>F7303/D7303*$H$2*$I$2*$J$2</f>
        <v>592.76259634176017</v>
      </c>
    </row>
    <row r="7304" spans="1:7" ht="22.5" customHeight="1" x14ac:dyDescent="0.2">
      <c r="A7304" s="21">
        <v>90</v>
      </c>
      <c r="B7304" s="22" t="s">
        <v>5122</v>
      </c>
      <c r="C7304" s="23" t="s">
        <v>5123</v>
      </c>
      <c r="D7304" s="31">
        <v>980</v>
      </c>
      <c r="E7304" s="25">
        <v>11.18</v>
      </c>
      <c r="F7304" s="25">
        <v>91413.34</v>
      </c>
    </row>
    <row r="7305" spans="1:7" ht="22.5" customHeight="1" x14ac:dyDescent="0.2">
      <c r="A7305" s="21">
        <v>91</v>
      </c>
      <c r="B7305" s="22" t="s">
        <v>5124</v>
      </c>
      <c r="C7305" s="23" t="s">
        <v>5125</v>
      </c>
      <c r="D7305" s="31">
        <v>720</v>
      </c>
      <c r="E7305" s="25">
        <v>83.69</v>
      </c>
      <c r="F7305" s="25">
        <v>502548.22</v>
      </c>
    </row>
    <row r="7306" spans="1:7" ht="22.5" customHeight="1" x14ac:dyDescent="0.2">
      <c r="A7306" s="21">
        <v>92</v>
      </c>
      <c r="B7306" s="22" t="s">
        <v>5126</v>
      </c>
      <c r="C7306" s="23" t="s">
        <v>5127</v>
      </c>
      <c r="D7306" s="31">
        <v>720</v>
      </c>
      <c r="E7306" s="25">
        <v>49.92</v>
      </c>
      <c r="F7306" s="25">
        <v>299751.33</v>
      </c>
    </row>
    <row r="7307" spans="1:7" ht="22.5" customHeight="1" x14ac:dyDescent="0.2">
      <c r="A7307" s="21">
        <v>93</v>
      </c>
      <c r="B7307" s="22" t="s">
        <v>5128</v>
      </c>
      <c r="C7307" s="23" t="s">
        <v>5129</v>
      </c>
      <c r="D7307" s="31">
        <v>1</v>
      </c>
      <c r="E7307" s="25">
        <v>515.23</v>
      </c>
      <c r="F7307" s="25">
        <v>4297</v>
      </c>
    </row>
    <row r="7308" spans="1:7" ht="33.75" customHeight="1" x14ac:dyDescent="0.2">
      <c r="A7308" s="21">
        <v>94</v>
      </c>
      <c r="B7308" s="22" t="s">
        <v>5130</v>
      </c>
      <c r="C7308" s="23" t="s">
        <v>5131</v>
      </c>
      <c r="D7308" s="31">
        <v>1</v>
      </c>
      <c r="E7308" s="25">
        <v>167.43</v>
      </c>
      <c r="F7308" s="25">
        <v>1396.4</v>
      </c>
    </row>
    <row r="7309" spans="1:7" ht="22.5" customHeight="1" x14ac:dyDescent="0.2">
      <c r="A7309" s="21">
        <v>95</v>
      </c>
      <c r="B7309" s="22" t="s">
        <v>5132</v>
      </c>
      <c r="C7309" s="23" t="s">
        <v>5133</v>
      </c>
      <c r="D7309" s="31">
        <v>15</v>
      </c>
      <c r="E7309" s="25">
        <v>8.5299999999999994</v>
      </c>
      <c r="F7309" s="25">
        <v>1066.67</v>
      </c>
    </row>
    <row r="7310" spans="1:7" ht="22.5" customHeight="1" x14ac:dyDescent="0.2">
      <c r="A7310" s="21">
        <v>96</v>
      </c>
      <c r="B7310" s="22" t="s">
        <v>5134</v>
      </c>
      <c r="C7310" s="23" t="s">
        <v>5135</v>
      </c>
      <c r="D7310" s="31">
        <v>6</v>
      </c>
      <c r="E7310" s="25">
        <v>312.19</v>
      </c>
      <c r="F7310" s="25">
        <v>15621.83</v>
      </c>
    </row>
    <row r="7311" spans="1:7" ht="22.5" customHeight="1" x14ac:dyDescent="0.2">
      <c r="A7311" s="21">
        <v>97</v>
      </c>
      <c r="B7311" s="22" t="s">
        <v>5136</v>
      </c>
      <c r="C7311" s="23" t="s">
        <v>5137</v>
      </c>
      <c r="D7311" s="31">
        <v>6</v>
      </c>
      <c r="E7311" s="25">
        <v>119.09</v>
      </c>
      <c r="F7311" s="25">
        <v>5959.25</v>
      </c>
    </row>
    <row r="7312" spans="1:7" ht="33.75" customHeight="1" x14ac:dyDescent="0.2">
      <c r="A7312" s="21">
        <v>98</v>
      </c>
      <c r="B7312" s="22" t="s">
        <v>5138</v>
      </c>
      <c r="C7312" s="23" t="s">
        <v>5139</v>
      </c>
      <c r="D7312" s="31">
        <v>2645</v>
      </c>
      <c r="E7312" s="25">
        <v>0.74</v>
      </c>
      <c r="F7312" s="25">
        <v>16325.55</v>
      </c>
    </row>
    <row r="7313" spans="1:6" ht="22.5" customHeight="1" x14ac:dyDescent="0.2">
      <c r="A7313" s="21">
        <v>99</v>
      </c>
      <c r="B7313" s="22" t="s">
        <v>5140</v>
      </c>
      <c r="C7313" s="23" t="s">
        <v>5141</v>
      </c>
      <c r="D7313" s="31">
        <v>2445</v>
      </c>
      <c r="E7313" s="25">
        <v>0.71</v>
      </c>
      <c r="F7313" s="25">
        <v>14453.45</v>
      </c>
    </row>
    <row r="7314" spans="1:6" ht="22.5" customHeight="1" x14ac:dyDescent="0.2">
      <c r="A7314" s="21">
        <v>100</v>
      </c>
      <c r="B7314" s="22" t="s">
        <v>5142</v>
      </c>
      <c r="C7314" s="23" t="s">
        <v>5143</v>
      </c>
      <c r="D7314" s="31">
        <v>520</v>
      </c>
      <c r="E7314" s="25">
        <v>0.88</v>
      </c>
      <c r="F7314" s="25">
        <v>3797.23</v>
      </c>
    </row>
    <row r="7315" spans="1:6" ht="33.75" customHeight="1" x14ac:dyDescent="0.2">
      <c r="A7315" s="21">
        <v>101</v>
      </c>
      <c r="B7315" s="22" t="s">
        <v>5144</v>
      </c>
      <c r="C7315" s="23" t="s">
        <v>5145</v>
      </c>
      <c r="D7315" s="31">
        <v>2160</v>
      </c>
      <c r="E7315" s="25">
        <v>1.03</v>
      </c>
      <c r="F7315" s="25">
        <v>18589.72</v>
      </c>
    </row>
    <row r="7316" spans="1:6" ht="22.5" customHeight="1" x14ac:dyDescent="0.2">
      <c r="A7316" s="21">
        <v>102</v>
      </c>
      <c r="B7316" s="22" t="s">
        <v>5146</v>
      </c>
      <c r="C7316" s="23" t="s">
        <v>5147</v>
      </c>
      <c r="D7316" s="31">
        <v>200</v>
      </c>
      <c r="E7316" s="25">
        <v>7.69</v>
      </c>
      <c r="F7316" s="25">
        <v>12831.28</v>
      </c>
    </row>
    <row r="7317" spans="1:6" ht="33.75" customHeight="1" x14ac:dyDescent="0.2">
      <c r="A7317" s="21">
        <v>103</v>
      </c>
      <c r="B7317" s="22" t="s">
        <v>5148</v>
      </c>
      <c r="C7317" s="23" t="s">
        <v>5149</v>
      </c>
      <c r="D7317" s="31">
        <v>200</v>
      </c>
      <c r="E7317" s="25">
        <v>1.27</v>
      </c>
      <c r="F7317" s="25">
        <v>2121.16</v>
      </c>
    </row>
    <row r="7318" spans="1:6" ht="33.75" customHeight="1" x14ac:dyDescent="0.2">
      <c r="A7318" s="21">
        <v>104</v>
      </c>
      <c r="B7318" s="22" t="s">
        <v>4855</v>
      </c>
      <c r="C7318" s="23" t="s">
        <v>4856</v>
      </c>
      <c r="D7318" s="33">
        <v>2.1600000000000001E-2</v>
      </c>
      <c r="E7318" s="25">
        <v>5058.38</v>
      </c>
      <c r="F7318" s="25">
        <v>2349.2800000000002</v>
      </c>
    </row>
    <row r="7319" spans="1:6" x14ac:dyDescent="0.2">
      <c r="A7319" s="26"/>
      <c r="B7319" s="27"/>
      <c r="C7319" s="28" t="s">
        <v>5150</v>
      </c>
      <c r="D7319" s="28"/>
      <c r="E7319" s="28"/>
      <c r="F7319" s="29">
        <v>2581.65</v>
      </c>
    </row>
    <row r="7320" spans="1:6" x14ac:dyDescent="0.2">
      <c r="A7320" s="26"/>
      <c r="B7320" s="27"/>
      <c r="C7320" s="28" t="s">
        <v>5151</v>
      </c>
      <c r="D7320" s="28"/>
      <c r="E7320" s="28"/>
      <c r="F7320" s="29">
        <v>1393.27</v>
      </c>
    </row>
    <row r="7321" spans="1:6" x14ac:dyDescent="0.2">
      <c r="A7321" s="26"/>
      <c r="B7321" s="27"/>
      <c r="C7321" s="28" t="s">
        <v>917</v>
      </c>
      <c r="D7321" s="28"/>
      <c r="E7321" s="28"/>
      <c r="F7321" s="29">
        <v>6324.2</v>
      </c>
    </row>
    <row r="7322" spans="1:6" ht="22.5" customHeight="1" x14ac:dyDescent="0.2">
      <c r="A7322" s="21">
        <v>105</v>
      </c>
      <c r="B7322" s="22" t="s">
        <v>5152</v>
      </c>
      <c r="C7322" s="23" t="s">
        <v>5153</v>
      </c>
      <c r="D7322" s="31">
        <v>100</v>
      </c>
      <c r="E7322" s="25">
        <v>26.84</v>
      </c>
      <c r="F7322" s="25">
        <v>22385.200000000001</v>
      </c>
    </row>
    <row r="7323" spans="1:6" ht="11.4" x14ac:dyDescent="0.2">
      <c r="A7323" s="443" t="s">
        <v>5154</v>
      </c>
      <c r="B7323" s="444"/>
      <c r="C7323" s="444"/>
      <c r="D7323" s="444"/>
      <c r="E7323" s="444"/>
      <c r="F7323" s="445"/>
    </row>
    <row r="7324" spans="1:6" ht="33.75" customHeight="1" x14ac:dyDescent="0.2">
      <c r="A7324" s="21">
        <v>106</v>
      </c>
      <c r="B7324" s="22" t="s">
        <v>5110</v>
      </c>
      <c r="C7324" s="23" t="s">
        <v>5111</v>
      </c>
      <c r="D7324" s="31">
        <v>2</v>
      </c>
      <c r="E7324" s="25">
        <v>860.18</v>
      </c>
      <c r="F7324" s="25">
        <v>45472.59</v>
      </c>
    </row>
    <row r="7325" spans="1:6" x14ac:dyDescent="0.2">
      <c r="A7325" s="26"/>
      <c r="B7325" s="27"/>
      <c r="C7325" s="28" t="s">
        <v>5155</v>
      </c>
      <c r="D7325" s="28"/>
      <c r="E7325" s="28"/>
      <c r="F7325" s="29">
        <v>38577.93</v>
      </c>
    </row>
    <row r="7326" spans="1:6" x14ac:dyDescent="0.2">
      <c r="A7326" s="26"/>
      <c r="B7326" s="27"/>
      <c r="C7326" s="28" t="s">
        <v>5156</v>
      </c>
      <c r="D7326" s="28"/>
      <c r="E7326" s="28"/>
      <c r="F7326" s="29">
        <v>20283.240000000002</v>
      </c>
    </row>
    <row r="7327" spans="1:6" x14ac:dyDescent="0.2">
      <c r="A7327" s="26"/>
      <c r="B7327" s="27"/>
      <c r="C7327" s="28" t="s">
        <v>917</v>
      </c>
      <c r="D7327" s="28"/>
      <c r="E7327" s="28"/>
      <c r="F7327" s="29">
        <v>104333.75999999999</v>
      </c>
    </row>
    <row r="7328" spans="1:6" ht="22.5" customHeight="1" x14ac:dyDescent="0.2">
      <c r="A7328" s="21">
        <v>107</v>
      </c>
      <c r="B7328" s="22" t="s">
        <v>4843</v>
      </c>
      <c r="C7328" s="23" t="s">
        <v>4844</v>
      </c>
      <c r="D7328" s="32">
        <v>-1.6</v>
      </c>
      <c r="E7328" s="25">
        <v>9.0399999999999991</v>
      </c>
      <c r="F7328" s="25">
        <v>-197.14</v>
      </c>
    </row>
    <row r="7329" spans="1:6" ht="22.5" customHeight="1" x14ac:dyDescent="0.2">
      <c r="A7329" s="21">
        <v>108</v>
      </c>
      <c r="B7329" s="22" t="s">
        <v>5114</v>
      </c>
      <c r="C7329" s="23" t="s">
        <v>5115</v>
      </c>
      <c r="D7329" s="32">
        <v>-0.8</v>
      </c>
      <c r="E7329" s="25">
        <v>86</v>
      </c>
      <c r="F7329" s="25">
        <v>-549.71</v>
      </c>
    </row>
    <row r="7330" spans="1:6" ht="22.5" customHeight="1" x14ac:dyDescent="0.2">
      <c r="A7330" s="21">
        <v>109</v>
      </c>
      <c r="B7330" s="22" t="s">
        <v>5116</v>
      </c>
      <c r="C7330" s="23" t="s">
        <v>5117</v>
      </c>
      <c r="D7330" s="30">
        <v>-0.22</v>
      </c>
      <c r="E7330" s="25">
        <v>617</v>
      </c>
      <c r="F7330" s="25">
        <v>-637.98</v>
      </c>
    </row>
    <row r="7331" spans="1:6" ht="33.75" customHeight="1" x14ac:dyDescent="0.2">
      <c r="A7331" s="21">
        <v>110</v>
      </c>
      <c r="B7331" s="22" t="s">
        <v>5157</v>
      </c>
      <c r="C7331" s="23" t="s">
        <v>5158</v>
      </c>
      <c r="D7331" s="31">
        <v>200</v>
      </c>
      <c r="E7331" s="25">
        <v>184.19</v>
      </c>
      <c r="F7331" s="25">
        <v>307220.59999999998</v>
      </c>
    </row>
    <row r="7332" spans="1:6" ht="33.75" customHeight="1" x14ac:dyDescent="0.2">
      <c r="A7332" s="21">
        <v>111</v>
      </c>
      <c r="B7332" s="22" t="s">
        <v>5159</v>
      </c>
      <c r="C7332" s="23" t="s">
        <v>5160</v>
      </c>
      <c r="D7332" s="31">
        <v>200</v>
      </c>
      <c r="E7332" s="25">
        <v>101.52</v>
      </c>
      <c r="F7332" s="25">
        <v>169327.75</v>
      </c>
    </row>
    <row r="7333" spans="1:6" ht="22.5" customHeight="1" x14ac:dyDescent="0.2">
      <c r="A7333" s="21">
        <v>112</v>
      </c>
      <c r="B7333" s="22" t="s">
        <v>5161</v>
      </c>
      <c r="C7333" s="23" t="s">
        <v>5123</v>
      </c>
      <c r="D7333" s="31">
        <v>200</v>
      </c>
      <c r="E7333" s="25">
        <v>11.18</v>
      </c>
      <c r="F7333" s="25">
        <v>18655.78</v>
      </c>
    </row>
    <row r="7334" spans="1:6" ht="33.75" customHeight="1" x14ac:dyDescent="0.2">
      <c r="A7334" s="21">
        <v>113</v>
      </c>
      <c r="B7334" s="22" t="s">
        <v>5162</v>
      </c>
      <c r="C7334" s="23" t="s">
        <v>5163</v>
      </c>
      <c r="D7334" s="31">
        <v>100</v>
      </c>
      <c r="E7334" s="25">
        <v>98.99</v>
      </c>
      <c r="F7334" s="25">
        <v>82560.100000000006</v>
      </c>
    </row>
    <row r="7335" spans="1:6" ht="22.5" customHeight="1" x14ac:dyDescent="0.2">
      <c r="A7335" s="21">
        <v>114</v>
      </c>
      <c r="B7335" s="22" t="s">
        <v>5164</v>
      </c>
      <c r="C7335" s="23" t="s">
        <v>5127</v>
      </c>
      <c r="D7335" s="31">
        <v>50</v>
      </c>
      <c r="E7335" s="25">
        <v>1.03</v>
      </c>
      <c r="F7335" s="25">
        <v>430.32</v>
      </c>
    </row>
    <row r="7336" spans="1:6" ht="33.75" customHeight="1" x14ac:dyDescent="0.2">
      <c r="A7336" s="21">
        <v>115</v>
      </c>
      <c r="B7336" s="22" t="s">
        <v>5165</v>
      </c>
      <c r="C7336" s="23" t="s">
        <v>5166</v>
      </c>
      <c r="D7336" s="31">
        <v>1</v>
      </c>
      <c r="E7336" s="25">
        <v>558.55999999999995</v>
      </c>
      <c r="F7336" s="25">
        <v>4658.38</v>
      </c>
    </row>
    <row r="7337" spans="1:6" ht="33.75" customHeight="1" x14ac:dyDescent="0.2">
      <c r="A7337" s="21">
        <v>116</v>
      </c>
      <c r="B7337" s="22" t="s">
        <v>5167</v>
      </c>
      <c r="C7337" s="23" t="s">
        <v>5168</v>
      </c>
      <c r="D7337" s="31">
        <v>1</v>
      </c>
      <c r="E7337" s="25">
        <v>215.15</v>
      </c>
      <c r="F7337" s="25">
        <v>1794.38</v>
      </c>
    </row>
    <row r="7338" spans="1:6" ht="22.5" customHeight="1" x14ac:dyDescent="0.2">
      <c r="A7338" s="21">
        <v>117</v>
      </c>
      <c r="B7338" s="22" t="s">
        <v>5169</v>
      </c>
      <c r="C7338" s="23" t="s">
        <v>5133</v>
      </c>
      <c r="D7338" s="31">
        <v>7</v>
      </c>
      <c r="E7338" s="25">
        <v>8.5299999999999994</v>
      </c>
      <c r="F7338" s="25">
        <v>497.78</v>
      </c>
    </row>
    <row r="7339" spans="1:6" ht="22.5" customHeight="1" x14ac:dyDescent="0.2">
      <c r="A7339" s="21">
        <v>118</v>
      </c>
      <c r="B7339" s="22" t="s">
        <v>5170</v>
      </c>
      <c r="C7339" s="23" t="s">
        <v>5171</v>
      </c>
      <c r="D7339" s="31">
        <v>2</v>
      </c>
      <c r="E7339" s="25">
        <v>384.45</v>
      </c>
      <c r="F7339" s="25">
        <v>6412.69</v>
      </c>
    </row>
    <row r="7340" spans="1:6" ht="22.5" customHeight="1" x14ac:dyDescent="0.2">
      <c r="A7340" s="21">
        <v>119</v>
      </c>
      <c r="B7340" s="22" t="s">
        <v>5172</v>
      </c>
      <c r="C7340" s="23" t="s">
        <v>5173</v>
      </c>
      <c r="D7340" s="31">
        <v>2</v>
      </c>
      <c r="E7340" s="25">
        <v>163.72</v>
      </c>
      <c r="F7340" s="25">
        <v>2730.91</v>
      </c>
    </row>
    <row r="7341" spans="1:6" ht="22.5" customHeight="1" x14ac:dyDescent="0.2">
      <c r="A7341" s="21">
        <v>120</v>
      </c>
      <c r="B7341" s="22" t="s">
        <v>5174</v>
      </c>
      <c r="C7341" s="23" t="s">
        <v>5175</v>
      </c>
      <c r="D7341" s="31">
        <v>260</v>
      </c>
      <c r="E7341" s="25">
        <v>77.97</v>
      </c>
      <c r="F7341" s="25">
        <v>169066.96</v>
      </c>
    </row>
    <row r="7342" spans="1:6" ht="33.75" customHeight="1" x14ac:dyDescent="0.2">
      <c r="A7342" s="21">
        <v>121</v>
      </c>
      <c r="B7342" s="22" t="s">
        <v>5176</v>
      </c>
      <c r="C7342" s="23" t="s">
        <v>5139</v>
      </c>
      <c r="D7342" s="31">
        <v>1595</v>
      </c>
      <c r="E7342" s="25">
        <v>0.74</v>
      </c>
      <c r="F7342" s="25">
        <v>9844.7099999999991</v>
      </c>
    </row>
    <row r="7343" spans="1:6" ht="22.5" customHeight="1" x14ac:dyDescent="0.2">
      <c r="A7343" s="21">
        <v>122</v>
      </c>
      <c r="B7343" s="22" t="s">
        <v>5177</v>
      </c>
      <c r="C7343" s="23" t="s">
        <v>5141</v>
      </c>
      <c r="D7343" s="31">
        <v>495</v>
      </c>
      <c r="E7343" s="25">
        <v>0.71</v>
      </c>
      <c r="F7343" s="25">
        <v>2926.16</v>
      </c>
    </row>
    <row r="7344" spans="1:6" ht="22.5" customHeight="1" x14ac:dyDescent="0.2">
      <c r="A7344" s="21">
        <v>123</v>
      </c>
      <c r="B7344" s="22" t="s">
        <v>5178</v>
      </c>
      <c r="C7344" s="23" t="s">
        <v>5143</v>
      </c>
      <c r="D7344" s="31">
        <v>14</v>
      </c>
      <c r="E7344" s="25">
        <v>0.88</v>
      </c>
      <c r="F7344" s="25">
        <v>102.23</v>
      </c>
    </row>
    <row r="7345" spans="1:6" ht="33.75" customHeight="1" x14ac:dyDescent="0.2">
      <c r="A7345" s="21">
        <v>124</v>
      </c>
      <c r="B7345" s="22" t="s">
        <v>5179</v>
      </c>
      <c r="C7345" s="23" t="s">
        <v>5145</v>
      </c>
      <c r="D7345" s="31">
        <v>150</v>
      </c>
      <c r="E7345" s="25">
        <v>1.03</v>
      </c>
      <c r="F7345" s="25">
        <v>1290.95</v>
      </c>
    </row>
    <row r="7346" spans="1:6" ht="22.5" customHeight="1" x14ac:dyDescent="0.2">
      <c r="A7346" s="21">
        <v>125</v>
      </c>
      <c r="B7346" s="22" t="s">
        <v>5180</v>
      </c>
      <c r="C7346" s="23" t="s">
        <v>5147</v>
      </c>
      <c r="D7346" s="31">
        <v>60</v>
      </c>
      <c r="E7346" s="25">
        <v>7.69</v>
      </c>
      <c r="F7346" s="25">
        <v>3849.39</v>
      </c>
    </row>
    <row r="7347" spans="1:6" ht="33.75" customHeight="1" x14ac:dyDescent="0.2">
      <c r="A7347" s="21">
        <v>126</v>
      </c>
      <c r="B7347" s="22" t="s">
        <v>5181</v>
      </c>
      <c r="C7347" s="23" t="s">
        <v>5149</v>
      </c>
      <c r="D7347" s="31">
        <v>60</v>
      </c>
      <c r="E7347" s="25">
        <v>1.27</v>
      </c>
      <c r="F7347" s="25">
        <v>636.35</v>
      </c>
    </row>
    <row r="7348" spans="1:6" ht="22.5" customHeight="1" x14ac:dyDescent="0.2">
      <c r="A7348" s="21">
        <v>127</v>
      </c>
      <c r="B7348" s="22" t="s">
        <v>5182</v>
      </c>
      <c r="C7348" s="23" t="s">
        <v>5183</v>
      </c>
      <c r="D7348" s="31">
        <v>520</v>
      </c>
      <c r="E7348" s="25">
        <v>0.71</v>
      </c>
      <c r="F7348" s="25">
        <v>3073.94</v>
      </c>
    </row>
    <row r="7349" spans="1:6" ht="22.5" customHeight="1" x14ac:dyDescent="0.2">
      <c r="A7349" s="21">
        <v>128</v>
      </c>
      <c r="B7349" s="22" t="s">
        <v>5184</v>
      </c>
      <c r="C7349" s="23" t="s">
        <v>5185</v>
      </c>
      <c r="D7349" s="31">
        <v>520</v>
      </c>
      <c r="E7349" s="25">
        <v>0.54</v>
      </c>
      <c r="F7349" s="25">
        <v>2350.66</v>
      </c>
    </row>
    <row r="7350" spans="1:6" ht="33.75" customHeight="1" x14ac:dyDescent="0.2">
      <c r="A7350" s="21">
        <v>129</v>
      </c>
      <c r="B7350" s="22" t="s">
        <v>4855</v>
      </c>
      <c r="C7350" s="23" t="s">
        <v>4856</v>
      </c>
      <c r="D7350" s="33">
        <v>6.9900000000000004E-2</v>
      </c>
      <c r="E7350" s="25">
        <v>5058.38</v>
      </c>
      <c r="F7350" s="25">
        <v>7602.52</v>
      </c>
    </row>
    <row r="7351" spans="1:6" x14ac:dyDescent="0.2">
      <c r="A7351" s="26"/>
      <c r="B7351" s="27"/>
      <c r="C7351" s="28" t="s">
        <v>5186</v>
      </c>
      <c r="D7351" s="28"/>
      <c r="E7351" s="28"/>
      <c r="F7351" s="29">
        <v>8354.51</v>
      </c>
    </row>
    <row r="7352" spans="1:6" x14ac:dyDescent="0.2">
      <c r="A7352" s="26"/>
      <c r="B7352" s="27"/>
      <c r="C7352" s="28" t="s">
        <v>5187</v>
      </c>
      <c r="D7352" s="28"/>
      <c r="E7352" s="28"/>
      <c r="F7352" s="29">
        <v>4508.78</v>
      </c>
    </row>
    <row r="7353" spans="1:6" x14ac:dyDescent="0.2">
      <c r="A7353" s="26"/>
      <c r="B7353" s="27"/>
      <c r="C7353" s="28" t="s">
        <v>917</v>
      </c>
      <c r="D7353" s="28"/>
      <c r="E7353" s="28"/>
      <c r="F7353" s="29">
        <v>20465.810000000001</v>
      </c>
    </row>
    <row r="7354" spans="1:6" ht="33.75" customHeight="1" x14ac:dyDescent="0.2">
      <c r="A7354" s="21">
        <v>130</v>
      </c>
      <c r="B7354" s="22" t="s">
        <v>5188</v>
      </c>
      <c r="C7354" s="23" t="s">
        <v>5189</v>
      </c>
      <c r="D7354" s="31">
        <v>30</v>
      </c>
      <c r="E7354" s="25">
        <v>31.85</v>
      </c>
      <c r="F7354" s="25">
        <v>7970</v>
      </c>
    </row>
    <row r="7355" spans="1:6" ht="11.25" customHeight="1" x14ac:dyDescent="0.2">
      <c r="A7355" s="435" t="s">
        <v>1023</v>
      </c>
      <c r="B7355" s="436"/>
      <c r="C7355" s="436"/>
      <c r="D7355" s="436"/>
      <c r="E7355" s="437"/>
      <c r="F7355" s="36">
        <v>15792768.189999999</v>
      </c>
    </row>
    <row r="7356" spans="1:6" x14ac:dyDescent="0.2">
      <c r="A7356" s="435" t="s">
        <v>1008</v>
      </c>
      <c r="B7356" s="436"/>
      <c r="C7356" s="436"/>
      <c r="D7356" s="436"/>
      <c r="E7356" s="437"/>
      <c r="F7356" s="36">
        <v>1243727.93</v>
      </c>
    </row>
    <row r="7357" spans="1:6" x14ac:dyDescent="0.2">
      <c r="A7357" s="435" t="s">
        <v>1009</v>
      </c>
      <c r="B7357" s="436"/>
      <c r="C7357" s="436"/>
      <c r="D7357" s="436"/>
      <c r="E7357" s="437"/>
      <c r="F7357" s="36">
        <v>654070.92000000004</v>
      </c>
    </row>
    <row r="7358" spans="1:6" x14ac:dyDescent="0.2">
      <c r="A7358" s="435" t="s">
        <v>1024</v>
      </c>
      <c r="B7358" s="436"/>
      <c r="C7358" s="436"/>
      <c r="D7358" s="436"/>
      <c r="E7358" s="437"/>
      <c r="F7358" s="36">
        <v>17690567.039999999</v>
      </c>
    </row>
    <row r="7359" spans="1:6" x14ac:dyDescent="0.2">
      <c r="A7359" s="38"/>
      <c r="B7359" s="38"/>
      <c r="C7359" s="38"/>
      <c r="D7359" s="38"/>
      <c r="E7359" s="38"/>
      <c r="F7359" s="38"/>
    </row>
    <row r="7360" spans="1:6" ht="14.4" x14ac:dyDescent="0.3">
      <c r="A7360" s="3"/>
      <c r="B7360" s="3"/>
      <c r="C7360" s="3"/>
      <c r="D7360" s="3"/>
      <c r="E7360" s="3"/>
      <c r="F7360" s="3"/>
    </row>
    <row r="7361" spans="1:6" x14ac:dyDescent="0.2">
      <c r="A7361" s="41" t="s">
        <v>1025</v>
      </c>
      <c r="B7361" s="428"/>
      <c r="C7361" s="428"/>
      <c r="D7361" s="428"/>
      <c r="E7361" s="428"/>
      <c r="F7361" s="428"/>
    </row>
    <row r="7362" spans="1:6" x14ac:dyDescent="0.2">
      <c r="A7362" s="4"/>
      <c r="B7362" s="427" t="s">
        <v>1027</v>
      </c>
      <c r="C7362" s="427"/>
      <c r="D7362" s="427"/>
      <c r="E7362" s="427"/>
      <c r="F7362" s="427"/>
    </row>
    <row r="7363" spans="1:6" x14ac:dyDescent="0.2">
      <c r="A7363" s="41" t="s">
        <v>1028</v>
      </c>
      <c r="B7363" s="428"/>
      <c r="C7363" s="428"/>
      <c r="D7363" s="428"/>
      <c r="E7363" s="428"/>
      <c r="F7363" s="428"/>
    </row>
    <row r="7364" spans="1:6" x14ac:dyDescent="0.2">
      <c r="A7364" s="10"/>
      <c r="B7364" s="427" t="s">
        <v>1027</v>
      </c>
      <c r="C7364" s="427"/>
      <c r="D7364" s="427"/>
      <c r="E7364" s="427"/>
      <c r="F7364" s="427"/>
    </row>
    <row r="7365" spans="1:6" ht="14.4" x14ac:dyDescent="0.3">
      <c r="A7365" s="3"/>
      <c r="B7365" s="3"/>
      <c r="C7365" s="3"/>
      <c r="D7365" s="3"/>
      <c r="E7365" s="3"/>
      <c r="F7365" s="3"/>
    </row>
    <row r="7366" spans="1:6" ht="14.4" x14ac:dyDescent="0.3">
      <c r="A7366" s="3"/>
      <c r="B7366" s="3"/>
      <c r="C7366" s="3"/>
      <c r="D7366" s="3"/>
      <c r="E7366" s="3"/>
      <c r="F7366" s="3"/>
    </row>
    <row r="7367" spans="1:6" ht="17.399999999999999" x14ac:dyDescent="0.3">
      <c r="A7367" s="438" t="s">
        <v>5190</v>
      </c>
      <c r="B7367" s="438"/>
      <c r="C7367" s="438"/>
      <c r="D7367" s="438"/>
      <c r="E7367" s="438"/>
      <c r="F7367" s="438"/>
    </row>
    <row r="7368" spans="1:6" x14ac:dyDescent="0.2">
      <c r="A7368" s="6"/>
      <c r="B7368" s="6"/>
      <c r="C7368" s="6"/>
      <c r="D7368" s="6"/>
      <c r="E7368" s="6"/>
      <c r="F7368" s="6"/>
    </row>
    <row r="7369" spans="1:6" ht="12.75" customHeight="1" x14ac:dyDescent="0.25">
      <c r="A7369" s="439" t="s">
        <v>5191</v>
      </c>
      <c r="B7369" s="439"/>
      <c r="C7369" s="439"/>
      <c r="D7369" s="439"/>
      <c r="E7369" s="439"/>
      <c r="F7369" s="439"/>
    </row>
    <row r="7370" spans="1:6" x14ac:dyDescent="0.2">
      <c r="A7370" s="440" t="s">
        <v>903</v>
      </c>
      <c r="B7370" s="440"/>
      <c r="C7370" s="440"/>
      <c r="D7370" s="440"/>
      <c r="E7370" s="440"/>
      <c r="F7370" s="440"/>
    </row>
    <row r="7371" spans="1:6" x14ac:dyDescent="0.2">
      <c r="A7371" s="9"/>
      <c r="B7371" s="9"/>
      <c r="C7371" s="9"/>
      <c r="D7371" s="9"/>
      <c r="E7371" s="9"/>
      <c r="F7371" s="9"/>
    </row>
    <row r="7372" spans="1:6" ht="14.4" x14ac:dyDescent="0.3">
      <c r="A7372" s="10" t="s">
        <v>904</v>
      </c>
      <c r="B7372" s="10"/>
      <c r="C7372" s="11"/>
      <c r="D7372" s="12"/>
      <c r="E7372" s="12"/>
      <c r="F7372" s="3"/>
    </row>
    <row r="7373" spans="1:6" ht="14.4" x14ac:dyDescent="0.3">
      <c r="A7373" s="10"/>
      <c r="B7373" s="10"/>
      <c r="C7373" s="3"/>
      <c r="D7373" s="15"/>
      <c r="E7373" s="16"/>
      <c r="F7373" s="3"/>
    </row>
    <row r="7374" spans="1:6" ht="14.4" x14ac:dyDescent="0.3">
      <c r="A7374" s="18"/>
      <c r="B7374" s="3"/>
      <c r="C7374" s="3"/>
      <c r="D7374" s="3"/>
      <c r="E7374" s="3"/>
      <c r="F7374" s="3"/>
    </row>
    <row r="7375" spans="1:6" ht="11.25" customHeight="1" x14ac:dyDescent="0.2">
      <c r="A7375" s="441" t="s">
        <v>906</v>
      </c>
      <c r="B7375" s="441" t="s">
        <v>907</v>
      </c>
      <c r="C7375" s="441" t="s">
        <v>908</v>
      </c>
      <c r="D7375" s="441" t="s">
        <v>909</v>
      </c>
      <c r="E7375" s="441" t="s">
        <v>910</v>
      </c>
      <c r="F7375" s="441" t="s">
        <v>911</v>
      </c>
    </row>
    <row r="7376" spans="1:6" ht="11.25" customHeight="1" x14ac:dyDescent="0.2">
      <c r="A7376" s="442"/>
      <c r="B7376" s="442"/>
      <c r="C7376" s="442"/>
      <c r="D7376" s="442"/>
      <c r="E7376" s="442"/>
      <c r="F7376" s="442"/>
    </row>
    <row r="7377" spans="1:6" ht="11.4" x14ac:dyDescent="0.2">
      <c r="A7377" s="19">
        <v>1</v>
      </c>
      <c r="B7377" s="19">
        <v>2</v>
      </c>
      <c r="C7377" s="429">
        <v>3</v>
      </c>
      <c r="D7377" s="430"/>
      <c r="E7377" s="431"/>
      <c r="F7377" s="19">
        <v>4</v>
      </c>
    </row>
    <row r="7378" spans="1:6" ht="12.75" customHeight="1" x14ac:dyDescent="0.2">
      <c r="A7378" s="432" t="s">
        <v>5192</v>
      </c>
      <c r="B7378" s="433"/>
      <c r="C7378" s="433"/>
      <c r="D7378" s="433"/>
      <c r="E7378" s="433"/>
      <c r="F7378" s="434"/>
    </row>
    <row r="7379" spans="1:6" ht="33.75" customHeight="1" x14ac:dyDescent="0.2">
      <c r="A7379" s="21">
        <v>1</v>
      </c>
      <c r="B7379" s="22" t="s">
        <v>5193</v>
      </c>
      <c r="C7379" s="23" t="s">
        <v>5194</v>
      </c>
      <c r="D7379" s="31">
        <v>5</v>
      </c>
      <c r="E7379" s="25">
        <v>554.85</v>
      </c>
      <c r="F7379" s="25">
        <v>91464.99</v>
      </c>
    </row>
    <row r="7380" spans="1:6" x14ac:dyDescent="0.2">
      <c r="A7380" s="26"/>
      <c r="B7380" s="27"/>
      <c r="C7380" s="28" t="s">
        <v>5195</v>
      </c>
      <c r="D7380" s="28"/>
      <c r="E7380" s="28"/>
      <c r="F7380" s="29">
        <v>79741.820000000007</v>
      </c>
    </row>
    <row r="7381" spans="1:6" x14ac:dyDescent="0.2">
      <c r="A7381" s="26"/>
      <c r="B7381" s="27"/>
      <c r="C7381" s="28" t="s">
        <v>5196</v>
      </c>
      <c r="D7381" s="28"/>
      <c r="E7381" s="28"/>
      <c r="F7381" s="29">
        <v>41926.11</v>
      </c>
    </row>
    <row r="7382" spans="1:6" x14ac:dyDescent="0.2">
      <c r="A7382" s="26"/>
      <c r="B7382" s="27"/>
      <c r="C7382" s="28" t="s">
        <v>917</v>
      </c>
      <c r="D7382" s="28"/>
      <c r="E7382" s="28"/>
      <c r="F7382" s="29">
        <v>213132.92</v>
      </c>
    </row>
    <row r="7383" spans="1:6" ht="22.5" customHeight="1" x14ac:dyDescent="0.2">
      <c r="A7383" s="21">
        <v>2</v>
      </c>
      <c r="B7383" s="22" t="s">
        <v>5197</v>
      </c>
      <c r="C7383" s="23" t="s">
        <v>5198</v>
      </c>
      <c r="D7383" s="31">
        <v>515</v>
      </c>
      <c r="E7383" s="25">
        <v>8.75</v>
      </c>
      <c r="F7383" s="25">
        <v>37562.370000000003</v>
      </c>
    </row>
    <row r="7384" spans="1:6" ht="22.5" customHeight="1" x14ac:dyDescent="0.2">
      <c r="A7384" s="21">
        <v>3</v>
      </c>
      <c r="B7384" s="22" t="s">
        <v>5199</v>
      </c>
      <c r="C7384" s="23" t="s">
        <v>5200</v>
      </c>
      <c r="D7384" s="31">
        <v>80</v>
      </c>
      <c r="E7384" s="25">
        <v>27.76</v>
      </c>
      <c r="F7384" s="25">
        <v>18520.169999999998</v>
      </c>
    </row>
    <row r="7385" spans="1:6" ht="33.75" customHeight="1" x14ac:dyDescent="0.2">
      <c r="A7385" s="21">
        <v>4</v>
      </c>
      <c r="B7385" s="22" t="s">
        <v>5201</v>
      </c>
      <c r="C7385" s="23" t="s">
        <v>5202</v>
      </c>
      <c r="D7385" s="32">
        <v>7.7</v>
      </c>
      <c r="E7385" s="25">
        <v>760.18</v>
      </c>
      <c r="F7385" s="25">
        <v>86409.06</v>
      </c>
    </row>
    <row r="7386" spans="1:6" x14ac:dyDescent="0.2">
      <c r="A7386" s="26"/>
      <c r="B7386" s="27"/>
      <c r="C7386" s="28" t="s">
        <v>5203</v>
      </c>
      <c r="D7386" s="28"/>
      <c r="E7386" s="28"/>
      <c r="F7386" s="29">
        <v>64578.03</v>
      </c>
    </row>
    <row r="7387" spans="1:6" x14ac:dyDescent="0.2">
      <c r="A7387" s="26"/>
      <c r="B7387" s="27"/>
      <c r="C7387" s="28" t="s">
        <v>5204</v>
      </c>
      <c r="D7387" s="28"/>
      <c r="E7387" s="28"/>
      <c r="F7387" s="29">
        <v>33953.4</v>
      </c>
    </row>
    <row r="7388" spans="1:6" x14ac:dyDescent="0.2">
      <c r="A7388" s="26"/>
      <c r="B7388" s="27"/>
      <c r="C7388" s="28" t="s">
        <v>917</v>
      </c>
      <c r="D7388" s="28"/>
      <c r="E7388" s="28"/>
      <c r="F7388" s="29">
        <v>184940.49</v>
      </c>
    </row>
    <row r="7389" spans="1:6" ht="33.75" customHeight="1" x14ac:dyDescent="0.2">
      <c r="A7389" s="21">
        <v>5</v>
      </c>
      <c r="B7389" s="22" t="s">
        <v>5205</v>
      </c>
      <c r="C7389" s="23" t="s">
        <v>5206</v>
      </c>
      <c r="D7389" s="33">
        <v>-3.0800000000000001E-2</v>
      </c>
      <c r="E7389" s="25">
        <v>5763</v>
      </c>
      <c r="F7389" s="25">
        <v>-1783.88</v>
      </c>
    </row>
    <row r="7390" spans="1:6" ht="22.5" customHeight="1" x14ac:dyDescent="0.2">
      <c r="A7390" s="21">
        <v>6</v>
      </c>
      <c r="B7390" s="22" t="s">
        <v>5207</v>
      </c>
      <c r="C7390" s="23" t="s">
        <v>5208</v>
      </c>
      <c r="D7390" s="35">
        <v>0.60445000000000004</v>
      </c>
      <c r="E7390" s="25">
        <v>6159.22</v>
      </c>
      <c r="F7390" s="25">
        <v>33432.01</v>
      </c>
    </row>
    <row r="7391" spans="1:6" ht="22.5" customHeight="1" x14ac:dyDescent="0.2">
      <c r="A7391" s="21">
        <v>7</v>
      </c>
      <c r="B7391" s="22" t="s">
        <v>5209</v>
      </c>
      <c r="C7391" s="23" t="s">
        <v>5210</v>
      </c>
      <c r="D7391" s="31">
        <v>520</v>
      </c>
      <c r="E7391" s="25">
        <v>13.7</v>
      </c>
      <c r="F7391" s="25">
        <v>59399.46</v>
      </c>
    </row>
    <row r="7392" spans="1:6" ht="22.5" customHeight="1" x14ac:dyDescent="0.2">
      <c r="A7392" s="21">
        <v>8</v>
      </c>
      <c r="B7392" s="22" t="s">
        <v>5211</v>
      </c>
      <c r="C7392" s="23" t="s">
        <v>5212</v>
      </c>
      <c r="D7392" s="24">
        <v>3.0000000000000001E-3</v>
      </c>
      <c r="E7392" s="25">
        <v>10068</v>
      </c>
      <c r="F7392" s="25">
        <v>764.16</v>
      </c>
    </row>
    <row r="7393" spans="1:6" ht="33.75" customHeight="1" x14ac:dyDescent="0.2">
      <c r="A7393" s="21">
        <v>9</v>
      </c>
      <c r="B7393" s="22" t="s">
        <v>5213</v>
      </c>
      <c r="C7393" s="23" t="s">
        <v>5214</v>
      </c>
      <c r="D7393" s="32">
        <v>0.2</v>
      </c>
      <c r="E7393" s="25">
        <v>875.62</v>
      </c>
      <c r="F7393" s="25">
        <v>2564.19</v>
      </c>
    </row>
    <row r="7394" spans="1:6" x14ac:dyDescent="0.2">
      <c r="A7394" s="26"/>
      <c r="B7394" s="27"/>
      <c r="C7394" s="28" t="s">
        <v>5215</v>
      </c>
      <c r="D7394" s="28"/>
      <c r="E7394" s="28"/>
      <c r="F7394" s="29">
        <v>1891.11</v>
      </c>
    </row>
    <row r="7395" spans="1:6" x14ac:dyDescent="0.2">
      <c r="A7395" s="26"/>
      <c r="B7395" s="27"/>
      <c r="C7395" s="28" t="s">
        <v>5216</v>
      </c>
      <c r="D7395" s="28"/>
      <c r="E7395" s="28"/>
      <c r="F7395" s="29">
        <v>994.3</v>
      </c>
    </row>
    <row r="7396" spans="1:6" x14ac:dyDescent="0.2">
      <c r="A7396" s="26"/>
      <c r="B7396" s="27"/>
      <c r="C7396" s="28" t="s">
        <v>917</v>
      </c>
      <c r="D7396" s="28"/>
      <c r="E7396" s="28"/>
      <c r="F7396" s="29">
        <v>5449.6</v>
      </c>
    </row>
    <row r="7397" spans="1:6" ht="33.75" customHeight="1" x14ac:dyDescent="0.2">
      <c r="A7397" s="21">
        <v>10</v>
      </c>
      <c r="B7397" s="22" t="s">
        <v>5205</v>
      </c>
      <c r="C7397" s="23" t="s">
        <v>5206</v>
      </c>
      <c r="D7397" s="33">
        <v>-8.0000000000000004E-4</v>
      </c>
      <c r="E7397" s="25">
        <v>5763</v>
      </c>
      <c r="F7397" s="25">
        <v>-46.33</v>
      </c>
    </row>
    <row r="7398" spans="1:6" ht="22.5" customHeight="1" x14ac:dyDescent="0.2">
      <c r="A7398" s="21">
        <v>11</v>
      </c>
      <c r="B7398" s="22" t="s">
        <v>5217</v>
      </c>
      <c r="C7398" s="23" t="s">
        <v>5218</v>
      </c>
      <c r="D7398" s="33">
        <v>2.52E-2</v>
      </c>
      <c r="E7398" s="25">
        <v>6200</v>
      </c>
      <c r="F7398" s="25">
        <v>1473.34</v>
      </c>
    </row>
    <row r="7399" spans="1:6" ht="33.75" customHeight="1" x14ac:dyDescent="0.2">
      <c r="A7399" s="21">
        <v>12</v>
      </c>
      <c r="B7399" s="22" t="s">
        <v>5219</v>
      </c>
      <c r="C7399" s="23" t="s">
        <v>5220</v>
      </c>
      <c r="D7399" s="31">
        <v>3</v>
      </c>
      <c r="E7399" s="25">
        <v>79.56</v>
      </c>
      <c r="F7399" s="25">
        <v>5334.19</v>
      </c>
    </row>
    <row r="7400" spans="1:6" x14ac:dyDescent="0.2">
      <c r="A7400" s="26"/>
      <c r="B7400" s="27"/>
      <c r="C7400" s="28" t="s">
        <v>5221</v>
      </c>
      <c r="D7400" s="28"/>
      <c r="E7400" s="28"/>
      <c r="F7400" s="29">
        <v>3395.42</v>
      </c>
    </row>
    <row r="7401" spans="1:6" x14ac:dyDescent="0.2">
      <c r="A7401" s="26"/>
      <c r="B7401" s="27"/>
      <c r="C7401" s="28" t="s">
        <v>5222</v>
      </c>
      <c r="D7401" s="28"/>
      <c r="E7401" s="28"/>
      <c r="F7401" s="29">
        <v>1735.44</v>
      </c>
    </row>
    <row r="7402" spans="1:6" x14ac:dyDescent="0.2">
      <c r="A7402" s="26"/>
      <c r="B7402" s="27"/>
      <c r="C7402" s="28" t="s">
        <v>917</v>
      </c>
      <c r="D7402" s="28"/>
      <c r="E7402" s="28"/>
      <c r="F7402" s="29">
        <v>10465.049999999999</v>
      </c>
    </row>
    <row r="7403" spans="1:6" ht="22.5" customHeight="1" x14ac:dyDescent="0.2">
      <c r="A7403" s="21">
        <v>13</v>
      </c>
      <c r="B7403" s="22" t="s">
        <v>5223</v>
      </c>
      <c r="C7403" s="23" t="s">
        <v>5224</v>
      </c>
      <c r="D7403" s="31">
        <v>3</v>
      </c>
      <c r="E7403" s="25">
        <v>29.52</v>
      </c>
      <c r="F7403" s="25">
        <v>738.58</v>
      </c>
    </row>
    <row r="7404" spans="1:6" ht="22.5" customHeight="1" x14ac:dyDescent="0.2">
      <c r="A7404" s="21">
        <v>14</v>
      </c>
      <c r="B7404" s="22" t="s">
        <v>1228</v>
      </c>
      <c r="C7404" s="23" t="s">
        <v>1229</v>
      </c>
      <c r="D7404" s="43">
        <v>2.6564999999999998E-2</v>
      </c>
      <c r="E7404" s="25">
        <v>981.19</v>
      </c>
      <c r="F7404" s="25">
        <v>992.77</v>
      </c>
    </row>
    <row r="7405" spans="1:6" x14ac:dyDescent="0.2">
      <c r="A7405" s="26"/>
      <c r="B7405" s="27"/>
      <c r="C7405" s="28" t="s">
        <v>5225</v>
      </c>
      <c r="D7405" s="28"/>
      <c r="E7405" s="28"/>
      <c r="F7405" s="29">
        <v>971.06</v>
      </c>
    </row>
    <row r="7406" spans="1:6" x14ac:dyDescent="0.2">
      <c r="A7406" s="26"/>
      <c r="B7406" s="27"/>
      <c r="C7406" s="28" t="s">
        <v>5226</v>
      </c>
      <c r="D7406" s="28"/>
      <c r="E7406" s="28"/>
      <c r="F7406" s="29">
        <v>556.24</v>
      </c>
    </row>
    <row r="7407" spans="1:6" x14ac:dyDescent="0.2">
      <c r="A7407" s="26"/>
      <c r="B7407" s="27"/>
      <c r="C7407" s="28" t="s">
        <v>917</v>
      </c>
      <c r="D7407" s="28"/>
      <c r="E7407" s="28"/>
      <c r="F7407" s="29">
        <v>2520.0700000000002</v>
      </c>
    </row>
    <row r="7408" spans="1:6" ht="45" customHeight="1" x14ac:dyDescent="0.2">
      <c r="A7408" s="21">
        <v>15</v>
      </c>
      <c r="B7408" s="22" t="s">
        <v>5227</v>
      </c>
      <c r="C7408" s="23" t="s">
        <v>5228</v>
      </c>
      <c r="D7408" s="24">
        <v>26.565000000000001</v>
      </c>
      <c r="E7408" s="25">
        <v>26.94</v>
      </c>
      <c r="F7408" s="25">
        <v>3943.29</v>
      </c>
    </row>
    <row r="7409" spans="1:6" ht="11.25" customHeight="1" x14ac:dyDescent="0.2">
      <c r="A7409" s="435" t="s">
        <v>1023</v>
      </c>
      <c r="B7409" s="436"/>
      <c r="C7409" s="436"/>
      <c r="D7409" s="436"/>
      <c r="E7409" s="437"/>
      <c r="F7409" s="36">
        <v>340768.37</v>
      </c>
    </row>
    <row r="7410" spans="1:6" x14ac:dyDescent="0.2">
      <c r="A7410" s="435" t="s">
        <v>1008</v>
      </c>
      <c r="B7410" s="436"/>
      <c r="C7410" s="436"/>
      <c r="D7410" s="436"/>
      <c r="E7410" s="437"/>
      <c r="F7410" s="36">
        <v>150577.44</v>
      </c>
    </row>
    <row r="7411" spans="1:6" x14ac:dyDescent="0.2">
      <c r="A7411" s="435" t="s">
        <v>1009</v>
      </c>
      <c r="B7411" s="436"/>
      <c r="C7411" s="436"/>
      <c r="D7411" s="436"/>
      <c r="E7411" s="437"/>
      <c r="F7411" s="36">
        <v>79165.48</v>
      </c>
    </row>
    <row r="7412" spans="1:6" x14ac:dyDescent="0.2">
      <c r="A7412" s="435" t="s">
        <v>1024</v>
      </c>
      <c r="B7412" s="436"/>
      <c r="C7412" s="436"/>
      <c r="D7412" s="436"/>
      <c r="E7412" s="437"/>
      <c r="F7412" s="36">
        <v>570511.29</v>
      </c>
    </row>
    <row r="7413" spans="1:6" x14ac:dyDescent="0.2">
      <c r="A7413" s="38"/>
      <c r="B7413" s="38"/>
      <c r="C7413" s="38"/>
      <c r="D7413" s="38"/>
      <c r="E7413" s="38"/>
      <c r="F7413" s="38"/>
    </row>
    <row r="7414" spans="1:6" ht="14.4" x14ac:dyDescent="0.3">
      <c r="A7414" s="3"/>
      <c r="B7414" s="3"/>
      <c r="C7414" s="3"/>
      <c r="D7414" s="3"/>
      <c r="E7414" s="3"/>
      <c r="F7414" s="3"/>
    </row>
    <row r="7415" spans="1:6" x14ac:dyDescent="0.2">
      <c r="A7415" s="41" t="s">
        <v>1025</v>
      </c>
      <c r="B7415" s="428"/>
      <c r="C7415" s="428"/>
      <c r="D7415" s="428"/>
      <c r="E7415" s="428"/>
      <c r="F7415" s="428"/>
    </row>
    <row r="7416" spans="1:6" x14ac:dyDescent="0.2">
      <c r="A7416" s="4"/>
      <c r="B7416" s="427" t="s">
        <v>1027</v>
      </c>
      <c r="C7416" s="427"/>
      <c r="D7416" s="427"/>
      <c r="E7416" s="427"/>
      <c r="F7416" s="427"/>
    </row>
    <row r="7417" spans="1:6" x14ac:dyDescent="0.2">
      <c r="A7417" s="41" t="s">
        <v>1028</v>
      </c>
      <c r="B7417" s="428"/>
      <c r="C7417" s="428"/>
      <c r="D7417" s="428"/>
      <c r="E7417" s="428"/>
      <c r="F7417" s="428"/>
    </row>
    <row r="7418" spans="1:6" x14ac:dyDescent="0.2">
      <c r="A7418" s="10"/>
      <c r="B7418" s="427" t="s">
        <v>1027</v>
      </c>
      <c r="C7418" s="427"/>
      <c r="D7418" s="427"/>
      <c r="E7418" s="427"/>
      <c r="F7418" s="427"/>
    </row>
    <row r="7419" spans="1:6" ht="14.4" x14ac:dyDescent="0.3">
      <c r="A7419" s="3"/>
      <c r="B7419" s="3"/>
      <c r="C7419" s="3"/>
      <c r="D7419" s="3"/>
      <c r="E7419" s="3"/>
      <c r="F7419" s="3"/>
    </row>
    <row r="7420" spans="1:6" ht="14.4" x14ac:dyDescent="0.3">
      <c r="A7420" s="3"/>
      <c r="B7420" s="3"/>
      <c r="C7420" s="3"/>
      <c r="D7420" s="3"/>
      <c r="E7420" s="3"/>
      <c r="F7420" s="3"/>
    </row>
    <row r="7421" spans="1:6" ht="17.399999999999999" x14ac:dyDescent="0.3">
      <c r="A7421" s="438" t="s">
        <v>5229</v>
      </c>
      <c r="B7421" s="438"/>
      <c r="C7421" s="438"/>
      <c r="D7421" s="438"/>
      <c r="E7421" s="438"/>
      <c r="F7421" s="438"/>
    </row>
    <row r="7422" spans="1:6" x14ac:dyDescent="0.2">
      <c r="A7422" s="6"/>
      <c r="B7422" s="6"/>
      <c r="C7422" s="6"/>
      <c r="D7422" s="6"/>
      <c r="E7422" s="6"/>
      <c r="F7422" s="6"/>
    </row>
    <row r="7423" spans="1:6" ht="12.75" customHeight="1" x14ac:dyDescent="0.25">
      <c r="A7423" s="439" t="s">
        <v>5230</v>
      </c>
      <c r="B7423" s="439"/>
      <c r="C7423" s="439"/>
      <c r="D7423" s="439"/>
      <c r="E7423" s="439"/>
      <c r="F7423" s="439"/>
    </row>
    <row r="7424" spans="1:6" x14ac:dyDescent="0.2">
      <c r="A7424" s="440" t="s">
        <v>903</v>
      </c>
      <c r="B7424" s="440"/>
      <c r="C7424" s="440"/>
      <c r="D7424" s="440"/>
      <c r="E7424" s="440"/>
      <c r="F7424" s="440"/>
    </row>
    <row r="7425" spans="1:6" x14ac:dyDescent="0.2">
      <c r="A7425" s="9"/>
      <c r="B7425" s="9"/>
      <c r="C7425" s="9"/>
      <c r="D7425" s="9"/>
      <c r="E7425" s="9"/>
      <c r="F7425" s="9"/>
    </row>
    <row r="7426" spans="1:6" ht="14.4" x14ac:dyDescent="0.3">
      <c r="A7426" s="10" t="s">
        <v>904</v>
      </c>
      <c r="B7426" s="10"/>
      <c r="C7426" s="11"/>
      <c r="D7426" s="12"/>
      <c r="E7426" s="12"/>
      <c r="F7426" s="3"/>
    </row>
    <row r="7427" spans="1:6" ht="14.4" x14ac:dyDescent="0.3">
      <c r="A7427" s="10"/>
      <c r="B7427" s="10"/>
      <c r="C7427" s="3"/>
      <c r="D7427" s="15"/>
      <c r="E7427" s="16"/>
      <c r="F7427" s="3"/>
    </row>
    <row r="7428" spans="1:6" ht="14.4" x14ac:dyDescent="0.3">
      <c r="A7428" s="18"/>
      <c r="B7428" s="3"/>
      <c r="C7428" s="3"/>
      <c r="D7428" s="3"/>
      <c r="E7428" s="3"/>
      <c r="F7428" s="3"/>
    </row>
    <row r="7429" spans="1:6" ht="11.25" customHeight="1" x14ac:dyDescent="0.2">
      <c r="A7429" s="441" t="s">
        <v>906</v>
      </c>
      <c r="B7429" s="441" t="s">
        <v>907</v>
      </c>
      <c r="C7429" s="441" t="s">
        <v>908</v>
      </c>
      <c r="D7429" s="441" t="s">
        <v>909</v>
      </c>
      <c r="E7429" s="441" t="s">
        <v>910</v>
      </c>
      <c r="F7429" s="441" t="s">
        <v>911</v>
      </c>
    </row>
    <row r="7430" spans="1:6" ht="11.25" customHeight="1" x14ac:dyDescent="0.2">
      <c r="A7430" s="442"/>
      <c r="B7430" s="442"/>
      <c r="C7430" s="442"/>
      <c r="D7430" s="442"/>
      <c r="E7430" s="442"/>
      <c r="F7430" s="442"/>
    </row>
    <row r="7431" spans="1:6" ht="11.4" x14ac:dyDescent="0.2">
      <c r="A7431" s="19">
        <v>1</v>
      </c>
      <c r="B7431" s="19">
        <v>2</v>
      </c>
      <c r="C7431" s="429">
        <v>3</v>
      </c>
      <c r="D7431" s="430"/>
      <c r="E7431" s="431"/>
      <c r="F7431" s="19">
        <v>4</v>
      </c>
    </row>
    <row r="7432" spans="1:6" ht="13.2" x14ac:dyDescent="0.2">
      <c r="A7432" s="432" t="s">
        <v>5231</v>
      </c>
      <c r="B7432" s="433"/>
      <c r="C7432" s="433"/>
      <c r="D7432" s="433"/>
      <c r="E7432" s="433"/>
      <c r="F7432" s="434"/>
    </row>
    <row r="7433" spans="1:6" ht="45" customHeight="1" x14ac:dyDescent="0.2">
      <c r="A7433" s="21">
        <v>1</v>
      </c>
      <c r="B7433" s="22" t="s">
        <v>5232</v>
      </c>
      <c r="C7433" s="23" t="s">
        <v>5233</v>
      </c>
      <c r="D7433" s="31">
        <v>22</v>
      </c>
      <c r="E7433" s="25">
        <v>19.149999999999999</v>
      </c>
      <c r="F7433" s="25">
        <v>14142.8</v>
      </c>
    </row>
    <row r="7434" spans="1:6" x14ac:dyDescent="0.2">
      <c r="A7434" s="26"/>
      <c r="B7434" s="27"/>
      <c r="C7434" s="28" t="s">
        <v>5234</v>
      </c>
      <c r="D7434" s="28"/>
      <c r="E7434" s="28"/>
      <c r="F7434" s="29">
        <v>12353.06</v>
      </c>
    </row>
    <row r="7435" spans="1:6" x14ac:dyDescent="0.2">
      <c r="A7435" s="26"/>
      <c r="B7435" s="27"/>
      <c r="C7435" s="28" t="s">
        <v>5235</v>
      </c>
      <c r="D7435" s="28"/>
      <c r="E7435" s="28"/>
      <c r="F7435" s="29">
        <v>6494.91</v>
      </c>
    </row>
    <row r="7436" spans="1:6" x14ac:dyDescent="0.2">
      <c r="A7436" s="26"/>
      <c r="B7436" s="27"/>
      <c r="C7436" s="28" t="s">
        <v>917</v>
      </c>
      <c r="D7436" s="28"/>
      <c r="E7436" s="28"/>
      <c r="F7436" s="29">
        <v>32990.769999999997</v>
      </c>
    </row>
    <row r="7437" spans="1:6" ht="22.5" customHeight="1" x14ac:dyDescent="0.2">
      <c r="A7437" s="21">
        <v>2</v>
      </c>
      <c r="B7437" s="22" t="s">
        <v>5236</v>
      </c>
      <c r="C7437" s="23" t="s">
        <v>5237</v>
      </c>
      <c r="D7437" s="31">
        <v>22</v>
      </c>
      <c r="E7437" s="25">
        <v>185.06</v>
      </c>
      <c r="F7437" s="25">
        <v>24224.43</v>
      </c>
    </row>
    <row r="7438" spans="1:6" ht="33.75" customHeight="1" x14ac:dyDescent="0.2">
      <c r="A7438" s="21">
        <v>3</v>
      </c>
      <c r="B7438" s="22" t="s">
        <v>5238</v>
      </c>
      <c r="C7438" s="23" t="s">
        <v>5239</v>
      </c>
      <c r="D7438" s="31">
        <v>1</v>
      </c>
      <c r="E7438" s="25">
        <v>18.14</v>
      </c>
      <c r="F7438" s="25">
        <v>712.2</v>
      </c>
    </row>
    <row r="7439" spans="1:6" x14ac:dyDescent="0.2">
      <c r="A7439" s="26"/>
      <c r="B7439" s="27"/>
      <c r="C7439" s="28" t="s">
        <v>5240</v>
      </c>
      <c r="D7439" s="28"/>
      <c r="E7439" s="28"/>
      <c r="F7439" s="29">
        <v>598.13</v>
      </c>
    </row>
    <row r="7440" spans="1:6" x14ac:dyDescent="0.2">
      <c r="A7440" s="26"/>
      <c r="B7440" s="27"/>
      <c r="C7440" s="28" t="s">
        <v>5241</v>
      </c>
      <c r="D7440" s="28"/>
      <c r="E7440" s="28"/>
      <c r="F7440" s="29">
        <v>305.70999999999998</v>
      </c>
    </row>
    <row r="7441" spans="1:6" x14ac:dyDescent="0.2">
      <c r="A7441" s="26"/>
      <c r="B7441" s="27"/>
      <c r="C7441" s="28" t="s">
        <v>917</v>
      </c>
      <c r="D7441" s="28"/>
      <c r="E7441" s="28"/>
      <c r="F7441" s="29">
        <v>1616.04</v>
      </c>
    </row>
    <row r="7442" spans="1:6" ht="22.5" customHeight="1" x14ac:dyDescent="0.2">
      <c r="A7442" s="21">
        <v>4</v>
      </c>
      <c r="B7442" s="22" t="s">
        <v>5242</v>
      </c>
      <c r="C7442" s="23" t="s">
        <v>5243</v>
      </c>
      <c r="D7442" s="31">
        <v>1</v>
      </c>
      <c r="E7442" s="25">
        <v>982.23</v>
      </c>
      <c r="F7442" s="25">
        <v>5844.25</v>
      </c>
    </row>
    <row r="7443" spans="1:6" ht="33.75" customHeight="1" x14ac:dyDescent="0.2">
      <c r="A7443" s="21">
        <v>5</v>
      </c>
      <c r="B7443" s="22" t="s">
        <v>4953</v>
      </c>
      <c r="C7443" s="23" t="s">
        <v>4954</v>
      </c>
      <c r="D7443" s="31">
        <v>1</v>
      </c>
      <c r="E7443" s="25">
        <v>67.63</v>
      </c>
      <c r="F7443" s="25">
        <v>1555.08</v>
      </c>
    </row>
    <row r="7444" spans="1:6" x14ac:dyDescent="0.2">
      <c r="A7444" s="26"/>
      <c r="B7444" s="27"/>
      <c r="C7444" s="28" t="s">
        <v>5244</v>
      </c>
      <c r="D7444" s="28"/>
      <c r="E7444" s="28"/>
      <c r="F7444" s="29">
        <v>1255.6199999999999</v>
      </c>
    </row>
    <row r="7445" spans="1:6" x14ac:dyDescent="0.2">
      <c r="A7445" s="26"/>
      <c r="B7445" s="27"/>
      <c r="C7445" s="28" t="s">
        <v>5245</v>
      </c>
      <c r="D7445" s="28"/>
      <c r="E7445" s="28"/>
      <c r="F7445" s="29">
        <v>660.17</v>
      </c>
    </row>
    <row r="7446" spans="1:6" x14ac:dyDescent="0.2">
      <c r="A7446" s="26"/>
      <c r="B7446" s="27"/>
      <c r="C7446" s="28" t="s">
        <v>917</v>
      </c>
      <c r="D7446" s="28"/>
      <c r="E7446" s="28"/>
      <c r="F7446" s="29">
        <v>3470.87</v>
      </c>
    </row>
    <row r="7447" spans="1:6" ht="22.5" customHeight="1" x14ac:dyDescent="0.2">
      <c r="A7447" s="21">
        <v>6</v>
      </c>
      <c r="B7447" s="22" t="s">
        <v>5246</v>
      </c>
      <c r="C7447" s="23" t="s">
        <v>5247</v>
      </c>
      <c r="D7447" s="31">
        <v>1</v>
      </c>
      <c r="E7447" s="25">
        <v>5527.92</v>
      </c>
      <c r="F7447" s="25">
        <v>32891.1</v>
      </c>
    </row>
    <row r="7448" spans="1:6" ht="22.5" customHeight="1" x14ac:dyDescent="0.2">
      <c r="A7448" s="21">
        <v>7</v>
      </c>
      <c r="B7448" s="22" t="s">
        <v>5248</v>
      </c>
      <c r="C7448" s="23" t="s">
        <v>5249</v>
      </c>
      <c r="D7448" s="31">
        <v>2</v>
      </c>
      <c r="E7448" s="25">
        <v>12.64</v>
      </c>
      <c r="F7448" s="25">
        <v>1132.01</v>
      </c>
    </row>
    <row r="7449" spans="1:6" x14ac:dyDescent="0.2">
      <c r="A7449" s="26"/>
      <c r="B7449" s="27"/>
      <c r="C7449" s="28" t="s">
        <v>5250</v>
      </c>
      <c r="D7449" s="28"/>
      <c r="E7449" s="28"/>
      <c r="F7449" s="29">
        <v>1075.6400000000001</v>
      </c>
    </row>
    <row r="7450" spans="1:6" x14ac:dyDescent="0.2">
      <c r="A7450" s="26"/>
      <c r="B7450" s="27"/>
      <c r="C7450" s="28" t="s">
        <v>5251</v>
      </c>
      <c r="D7450" s="28"/>
      <c r="E7450" s="28"/>
      <c r="F7450" s="29">
        <v>565.54</v>
      </c>
    </row>
    <row r="7451" spans="1:6" x14ac:dyDescent="0.2">
      <c r="A7451" s="26"/>
      <c r="B7451" s="27"/>
      <c r="C7451" s="28" t="s">
        <v>917</v>
      </c>
      <c r="D7451" s="28"/>
      <c r="E7451" s="28"/>
      <c r="F7451" s="29">
        <v>2773.19</v>
      </c>
    </row>
    <row r="7452" spans="1:6" ht="22.5" customHeight="1" x14ac:dyDescent="0.2">
      <c r="A7452" s="21">
        <v>8</v>
      </c>
      <c r="B7452" s="22" t="s">
        <v>5252</v>
      </c>
      <c r="C7452" s="23" t="s">
        <v>5253</v>
      </c>
      <c r="D7452" s="31">
        <v>2</v>
      </c>
      <c r="E7452" s="25">
        <v>230.51</v>
      </c>
      <c r="F7452" s="25">
        <v>5642.88</v>
      </c>
    </row>
    <row r="7453" spans="1:6" ht="33.75" customHeight="1" x14ac:dyDescent="0.2">
      <c r="A7453" s="21">
        <v>9</v>
      </c>
      <c r="B7453" s="22" t="s">
        <v>5254</v>
      </c>
      <c r="C7453" s="23" t="s">
        <v>5255</v>
      </c>
      <c r="D7453" s="32">
        <v>0.2</v>
      </c>
      <c r="E7453" s="25">
        <v>76.89</v>
      </c>
      <c r="F7453" s="25">
        <v>625.65</v>
      </c>
    </row>
    <row r="7454" spans="1:6" x14ac:dyDescent="0.2">
      <c r="A7454" s="26"/>
      <c r="B7454" s="27"/>
      <c r="C7454" s="28" t="s">
        <v>5256</v>
      </c>
      <c r="D7454" s="28"/>
      <c r="E7454" s="28"/>
      <c r="F7454" s="29">
        <v>523.13</v>
      </c>
    </row>
    <row r="7455" spans="1:6" x14ac:dyDescent="0.2">
      <c r="A7455" s="26"/>
      <c r="B7455" s="27"/>
      <c r="C7455" s="28" t="s">
        <v>5257</v>
      </c>
      <c r="D7455" s="28"/>
      <c r="E7455" s="28"/>
      <c r="F7455" s="29">
        <v>267.38</v>
      </c>
    </row>
    <row r="7456" spans="1:6" x14ac:dyDescent="0.2">
      <c r="A7456" s="26"/>
      <c r="B7456" s="27"/>
      <c r="C7456" s="28" t="s">
        <v>917</v>
      </c>
      <c r="D7456" s="28"/>
      <c r="E7456" s="28"/>
      <c r="F7456" s="29">
        <v>1416.16</v>
      </c>
    </row>
    <row r="7457" spans="1:6" ht="22.5" customHeight="1" x14ac:dyDescent="0.2">
      <c r="A7457" s="21">
        <v>10</v>
      </c>
      <c r="B7457" s="22" t="s">
        <v>5258</v>
      </c>
      <c r="C7457" s="23" t="s">
        <v>5259</v>
      </c>
      <c r="D7457" s="31">
        <v>2</v>
      </c>
      <c r="E7457" s="25">
        <v>97.47</v>
      </c>
      <c r="F7457" s="25">
        <v>2785.69</v>
      </c>
    </row>
    <row r="7458" spans="1:6" ht="33.75" customHeight="1" x14ac:dyDescent="0.2">
      <c r="A7458" s="21">
        <v>11</v>
      </c>
      <c r="B7458" s="22" t="s">
        <v>5238</v>
      </c>
      <c r="C7458" s="23" t="s">
        <v>5260</v>
      </c>
      <c r="D7458" s="31">
        <v>9</v>
      </c>
      <c r="E7458" s="25">
        <v>18.14</v>
      </c>
      <c r="F7458" s="25">
        <v>6409.77</v>
      </c>
    </row>
    <row r="7459" spans="1:6" x14ac:dyDescent="0.2">
      <c r="A7459" s="26"/>
      <c r="B7459" s="27"/>
      <c r="C7459" s="28" t="s">
        <v>5261</v>
      </c>
      <c r="D7459" s="28"/>
      <c r="E7459" s="28"/>
      <c r="F7459" s="29">
        <v>5383.15</v>
      </c>
    </row>
    <row r="7460" spans="1:6" x14ac:dyDescent="0.2">
      <c r="A7460" s="26"/>
      <c r="B7460" s="27"/>
      <c r="C7460" s="28" t="s">
        <v>5262</v>
      </c>
      <c r="D7460" s="28"/>
      <c r="E7460" s="28"/>
      <c r="F7460" s="29">
        <v>2751.39</v>
      </c>
    </row>
    <row r="7461" spans="1:6" x14ac:dyDescent="0.2">
      <c r="A7461" s="26"/>
      <c r="B7461" s="27"/>
      <c r="C7461" s="28" t="s">
        <v>917</v>
      </c>
      <c r="D7461" s="28"/>
      <c r="E7461" s="28"/>
      <c r="F7461" s="29">
        <v>14544.31</v>
      </c>
    </row>
    <row r="7462" spans="1:6" ht="22.5" customHeight="1" x14ac:dyDescent="0.2">
      <c r="A7462" s="21">
        <v>12</v>
      </c>
      <c r="B7462" s="22" t="s">
        <v>5263</v>
      </c>
      <c r="C7462" s="23" t="s">
        <v>5264</v>
      </c>
      <c r="D7462" s="31">
        <v>7</v>
      </c>
      <c r="E7462" s="25">
        <v>164.98</v>
      </c>
      <c r="F7462" s="25">
        <v>6871.61</v>
      </c>
    </row>
    <row r="7463" spans="1:6" ht="22.5" customHeight="1" x14ac:dyDescent="0.2">
      <c r="A7463" s="21">
        <v>13</v>
      </c>
      <c r="B7463" s="22" t="s">
        <v>5265</v>
      </c>
      <c r="C7463" s="23" t="s">
        <v>5266</v>
      </c>
      <c r="D7463" s="31">
        <v>2</v>
      </c>
      <c r="E7463" s="25">
        <v>530.79</v>
      </c>
      <c r="F7463" s="25">
        <v>6316.41</v>
      </c>
    </row>
    <row r="7464" spans="1:6" ht="22.5" customHeight="1" x14ac:dyDescent="0.2">
      <c r="A7464" s="21">
        <v>14</v>
      </c>
      <c r="B7464" s="22" t="s">
        <v>5238</v>
      </c>
      <c r="C7464" s="23" t="s">
        <v>5267</v>
      </c>
      <c r="D7464" s="31">
        <v>1</v>
      </c>
      <c r="E7464" s="25">
        <v>18.14</v>
      </c>
      <c r="F7464" s="25">
        <v>712.2</v>
      </c>
    </row>
    <row r="7465" spans="1:6" x14ac:dyDescent="0.2">
      <c r="A7465" s="26"/>
      <c r="B7465" s="27"/>
      <c r="C7465" s="28" t="s">
        <v>5240</v>
      </c>
      <c r="D7465" s="28"/>
      <c r="E7465" s="28"/>
      <c r="F7465" s="29">
        <v>598.13</v>
      </c>
    </row>
    <row r="7466" spans="1:6" x14ac:dyDescent="0.2">
      <c r="A7466" s="26"/>
      <c r="B7466" s="27"/>
      <c r="C7466" s="28" t="s">
        <v>5241</v>
      </c>
      <c r="D7466" s="28"/>
      <c r="E7466" s="28"/>
      <c r="F7466" s="29">
        <v>305.70999999999998</v>
      </c>
    </row>
    <row r="7467" spans="1:6" x14ac:dyDescent="0.2">
      <c r="A7467" s="26"/>
      <c r="B7467" s="27"/>
      <c r="C7467" s="28" t="s">
        <v>917</v>
      </c>
      <c r="D7467" s="28"/>
      <c r="E7467" s="28"/>
      <c r="F7467" s="29">
        <v>1616.04</v>
      </c>
    </row>
    <row r="7468" spans="1:6" ht="22.5" customHeight="1" x14ac:dyDescent="0.2">
      <c r="A7468" s="21">
        <v>15</v>
      </c>
      <c r="B7468" s="22" t="s">
        <v>5268</v>
      </c>
      <c r="C7468" s="23" t="s">
        <v>5269</v>
      </c>
      <c r="D7468" s="31">
        <v>1</v>
      </c>
      <c r="E7468" s="25">
        <v>473.91</v>
      </c>
      <c r="F7468" s="25">
        <v>7222.39</v>
      </c>
    </row>
    <row r="7469" spans="1:6" ht="45" customHeight="1" x14ac:dyDescent="0.2">
      <c r="A7469" s="21">
        <v>16</v>
      </c>
      <c r="B7469" s="22" t="s">
        <v>5270</v>
      </c>
      <c r="C7469" s="23" t="s">
        <v>5271</v>
      </c>
      <c r="D7469" s="31">
        <v>2</v>
      </c>
      <c r="E7469" s="25">
        <v>95.1</v>
      </c>
      <c r="F7469" s="25">
        <v>4170.03</v>
      </c>
    </row>
    <row r="7470" spans="1:6" x14ac:dyDescent="0.2">
      <c r="A7470" s="26"/>
      <c r="B7470" s="27"/>
      <c r="C7470" s="28" t="s">
        <v>5272</v>
      </c>
      <c r="D7470" s="28"/>
      <c r="E7470" s="28"/>
      <c r="F7470" s="29">
        <v>2718.68</v>
      </c>
    </row>
    <row r="7471" spans="1:6" x14ac:dyDescent="0.2">
      <c r="A7471" s="26"/>
      <c r="B7471" s="27"/>
      <c r="C7471" s="28" t="s">
        <v>5273</v>
      </c>
      <c r="D7471" s="28"/>
      <c r="E7471" s="28"/>
      <c r="F7471" s="29">
        <v>1389.55</v>
      </c>
    </row>
    <row r="7472" spans="1:6" x14ac:dyDescent="0.2">
      <c r="A7472" s="26"/>
      <c r="B7472" s="27"/>
      <c r="C7472" s="28" t="s">
        <v>917</v>
      </c>
      <c r="D7472" s="28"/>
      <c r="E7472" s="28"/>
      <c r="F7472" s="29">
        <v>8278.26</v>
      </c>
    </row>
    <row r="7473" spans="1:6" ht="33.75" customHeight="1" x14ac:dyDescent="0.2">
      <c r="A7473" s="21">
        <v>17</v>
      </c>
      <c r="B7473" s="22" t="s">
        <v>5274</v>
      </c>
      <c r="C7473" s="23" t="s">
        <v>5275</v>
      </c>
      <c r="D7473" s="31">
        <v>2</v>
      </c>
      <c r="E7473" s="25">
        <v>37.090000000000003</v>
      </c>
      <c r="F7473" s="25">
        <v>441.34</v>
      </c>
    </row>
    <row r="7474" spans="1:6" ht="33.75" customHeight="1" x14ac:dyDescent="0.2">
      <c r="A7474" s="21">
        <v>18</v>
      </c>
      <c r="B7474" s="22" t="s">
        <v>5276</v>
      </c>
      <c r="C7474" s="23" t="s">
        <v>5277</v>
      </c>
      <c r="D7474" s="31">
        <v>2</v>
      </c>
      <c r="E7474" s="25">
        <v>10.98</v>
      </c>
      <c r="F7474" s="25">
        <v>915.42</v>
      </c>
    </row>
    <row r="7475" spans="1:6" x14ac:dyDescent="0.2">
      <c r="A7475" s="26"/>
      <c r="B7475" s="27"/>
      <c r="C7475" s="28" t="s">
        <v>5278</v>
      </c>
      <c r="D7475" s="28"/>
      <c r="E7475" s="28"/>
      <c r="F7475" s="29">
        <v>789.04</v>
      </c>
    </row>
    <row r="7476" spans="1:6" x14ac:dyDescent="0.2">
      <c r="A7476" s="26"/>
      <c r="B7476" s="27"/>
      <c r="C7476" s="28" t="s">
        <v>5279</v>
      </c>
      <c r="D7476" s="28"/>
      <c r="E7476" s="28"/>
      <c r="F7476" s="29">
        <v>403.29</v>
      </c>
    </row>
    <row r="7477" spans="1:6" x14ac:dyDescent="0.2">
      <c r="A7477" s="26"/>
      <c r="B7477" s="27"/>
      <c r="C7477" s="28" t="s">
        <v>917</v>
      </c>
      <c r="D7477" s="28"/>
      <c r="E7477" s="28"/>
      <c r="F7477" s="29">
        <v>2107.75</v>
      </c>
    </row>
    <row r="7478" spans="1:6" ht="45" customHeight="1" x14ac:dyDescent="0.2">
      <c r="A7478" s="21">
        <v>19</v>
      </c>
      <c r="B7478" s="22" t="s">
        <v>5280</v>
      </c>
      <c r="C7478" s="23" t="s">
        <v>5281</v>
      </c>
      <c r="D7478" s="31">
        <v>2</v>
      </c>
      <c r="E7478" s="25">
        <v>68.819999999999993</v>
      </c>
      <c r="F7478" s="25">
        <v>1189.21</v>
      </c>
    </row>
    <row r="7479" spans="1:6" ht="22.5" customHeight="1" x14ac:dyDescent="0.2">
      <c r="A7479" s="21">
        <v>20</v>
      </c>
      <c r="B7479" s="22" t="s">
        <v>2761</v>
      </c>
      <c r="C7479" s="23" t="s">
        <v>2817</v>
      </c>
      <c r="D7479" s="31">
        <v>2</v>
      </c>
      <c r="E7479" s="25">
        <v>163.43</v>
      </c>
      <c r="F7479" s="25">
        <v>7099.42</v>
      </c>
    </row>
    <row r="7480" spans="1:6" x14ac:dyDescent="0.2">
      <c r="A7480" s="26"/>
      <c r="B7480" s="27"/>
      <c r="C7480" s="28" t="s">
        <v>5282</v>
      </c>
      <c r="D7480" s="28"/>
      <c r="E7480" s="28"/>
      <c r="F7480" s="29">
        <v>4542.8500000000004</v>
      </c>
    </row>
    <row r="7481" spans="1:6" x14ac:dyDescent="0.2">
      <c r="A7481" s="26"/>
      <c r="B7481" s="27"/>
      <c r="C7481" s="28" t="s">
        <v>5283</v>
      </c>
      <c r="D7481" s="28"/>
      <c r="E7481" s="28"/>
      <c r="F7481" s="29">
        <v>2321.9</v>
      </c>
    </row>
    <row r="7482" spans="1:6" x14ac:dyDescent="0.2">
      <c r="A7482" s="26"/>
      <c r="B7482" s="27"/>
      <c r="C7482" s="28" t="s">
        <v>917</v>
      </c>
      <c r="D7482" s="28"/>
      <c r="E7482" s="28"/>
      <c r="F7482" s="29">
        <v>13964.17</v>
      </c>
    </row>
    <row r="7483" spans="1:6" ht="33.75" customHeight="1" x14ac:dyDescent="0.2">
      <c r="A7483" s="21">
        <v>21</v>
      </c>
      <c r="B7483" s="22" t="s">
        <v>5284</v>
      </c>
      <c r="C7483" s="23" t="s">
        <v>5285</v>
      </c>
      <c r="D7483" s="31">
        <v>2</v>
      </c>
      <c r="E7483" s="25">
        <v>15985.18</v>
      </c>
      <c r="F7483" s="25">
        <v>190223.64</v>
      </c>
    </row>
    <row r="7484" spans="1:6" ht="33.75" customHeight="1" x14ac:dyDescent="0.2">
      <c r="A7484" s="21">
        <v>22</v>
      </c>
      <c r="B7484" s="22" t="s">
        <v>4606</v>
      </c>
      <c r="C7484" s="23" t="s">
        <v>4607</v>
      </c>
      <c r="D7484" s="31">
        <v>1</v>
      </c>
      <c r="E7484" s="25">
        <v>227.41</v>
      </c>
      <c r="F7484" s="25">
        <v>3158.83</v>
      </c>
    </row>
    <row r="7485" spans="1:6" x14ac:dyDescent="0.2">
      <c r="A7485" s="26"/>
      <c r="B7485" s="27"/>
      <c r="C7485" s="28" t="s">
        <v>5286</v>
      </c>
      <c r="D7485" s="28"/>
      <c r="E7485" s="28"/>
      <c r="F7485" s="29">
        <v>1194.57</v>
      </c>
    </row>
    <row r="7486" spans="1:6" x14ac:dyDescent="0.2">
      <c r="A7486" s="26"/>
      <c r="B7486" s="27"/>
      <c r="C7486" s="28" t="s">
        <v>5287</v>
      </c>
      <c r="D7486" s="28"/>
      <c r="E7486" s="28"/>
      <c r="F7486" s="29">
        <v>628.08000000000004</v>
      </c>
    </row>
    <row r="7487" spans="1:6" x14ac:dyDescent="0.2">
      <c r="A7487" s="26"/>
      <c r="B7487" s="27"/>
      <c r="C7487" s="28" t="s">
        <v>917</v>
      </c>
      <c r="D7487" s="28"/>
      <c r="E7487" s="28"/>
      <c r="F7487" s="29">
        <v>4981.4799999999996</v>
      </c>
    </row>
    <row r="7488" spans="1:6" ht="91.8" x14ac:dyDescent="0.2">
      <c r="A7488" s="21">
        <v>23</v>
      </c>
      <c r="B7488" s="22" t="s">
        <v>5288</v>
      </c>
      <c r="C7488" s="23" t="s">
        <v>5289</v>
      </c>
      <c r="D7488" s="31">
        <v>1</v>
      </c>
      <c r="E7488" s="25">
        <v>2279.08</v>
      </c>
      <c r="F7488" s="25">
        <v>13560.52</v>
      </c>
    </row>
    <row r="7489" spans="1:6" ht="33.75" customHeight="1" x14ac:dyDescent="0.2">
      <c r="A7489" s="21">
        <v>24</v>
      </c>
      <c r="B7489" s="22" t="s">
        <v>5290</v>
      </c>
      <c r="C7489" s="23" t="s">
        <v>5291</v>
      </c>
      <c r="D7489" s="30">
        <v>0.26</v>
      </c>
      <c r="E7489" s="25">
        <v>153.46</v>
      </c>
      <c r="F7489" s="25">
        <v>1389.69</v>
      </c>
    </row>
    <row r="7490" spans="1:6" x14ac:dyDescent="0.2">
      <c r="A7490" s="26"/>
      <c r="B7490" s="27"/>
      <c r="C7490" s="28" t="s">
        <v>5292</v>
      </c>
      <c r="D7490" s="28"/>
      <c r="E7490" s="28"/>
      <c r="F7490" s="29">
        <v>1148.6400000000001</v>
      </c>
    </row>
    <row r="7491" spans="1:6" x14ac:dyDescent="0.2">
      <c r="A7491" s="26"/>
      <c r="B7491" s="27"/>
      <c r="C7491" s="28" t="s">
        <v>5293</v>
      </c>
      <c r="D7491" s="28"/>
      <c r="E7491" s="28"/>
      <c r="F7491" s="29">
        <v>587.08000000000004</v>
      </c>
    </row>
    <row r="7492" spans="1:6" x14ac:dyDescent="0.2">
      <c r="A7492" s="26"/>
      <c r="B7492" s="27"/>
      <c r="C7492" s="28" t="s">
        <v>917</v>
      </c>
      <c r="D7492" s="28"/>
      <c r="E7492" s="28"/>
      <c r="F7492" s="29">
        <v>3125.41</v>
      </c>
    </row>
    <row r="7493" spans="1:6" ht="22.5" customHeight="1" x14ac:dyDescent="0.2">
      <c r="A7493" s="21">
        <v>25</v>
      </c>
      <c r="B7493" s="22" t="s">
        <v>5294</v>
      </c>
      <c r="C7493" s="23" t="s">
        <v>5295</v>
      </c>
      <c r="D7493" s="31">
        <v>26</v>
      </c>
      <c r="E7493" s="25">
        <v>1.19</v>
      </c>
      <c r="F7493" s="25">
        <v>208.85</v>
      </c>
    </row>
    <row r="7494" spans="1:6" ht="11.4" x14ac:dyDescent="0.2">
      <c r="A7494" s="443" t="s">
        <v>5296</v>
      </c>
      <c r="B7494" s="444"/>
      <c r="C7494" s="444"/>
      <c r="D7494" s="444"/>
      <c r="E7494" s="444"/>
      <c r="F7494" s="445"/>
    </row>
    <row r="7495" spans="1:6" ht="45" customHeight="1" x14ac:dyDescent="0.2">
      <c r="A7495" s="21">
        <v>26</v>
      </c>
      <c r="B7495" s="22" t="s">
        <v>5297</v>
      </c>
      <c r="C7495" s="23" t="s">
        <v>5298</v>
      </c>
      <c r="D7495" s="32">
        <v>7.6</v>
      </c>
      <c r="E7495" s="25">
        <v>64.09</v>
      </c>
      <c r="F7495" s="25">
        <v>18691.060000000001</v>
      </c>
    </row>
    <row r="7496" spans="1:6" x14ac:dyDescent="0.2">
      <c r="A7496" s="26"/>
      <c r="B7496" s="27"/>
      <c r="C7496" s="28" t="s">
        <v>5299</v>
      </c>
      <c r="D7496" s="28"/>
      <c r="E7496" s="28"/>
      <c r="F7496" s="29">
        <v>16985.689999999999</v>
      </c>
    </row>
    <row r="7497" spans="1:6" x14ac:dyDescent="0.2">
      <c r="A7497" s="26"/>
      <c r="B7497" s="27"/>
      <c r="C7497" s="28" t="s">
        <v>5300</v>
      </c>
      <c r="D7497" s="28"/>
      <c r="E7497" s="28"/>
      <c r="F7497" s="29">
        <v>8930.6200000000008</v>
      </c>
    </row>
    <row r="7498" spans="1:6" x14ac:dyDescent="0.2">
      <c r="A7498" s="26"/>
      <c r="B7498" s="27"/>
      <c r="C7498" s="28" t="s">
        <v>917</v>
      </c>
      <c r="D7498" s="28"/>
      <c r="E7498" s="28"/>
      <c r="F7498" s="29">
        <v>44607.37</v>
      </c>
    </row>
    <row r="7499" spans="1:6" ht="45" customHeight="1" x14ac:dyDescent="0.2">
      <c r="A7499" s="21">
        <v>27</v>
      </c>
      <c r="B7499" s="22" t="s">
        <v>4742</v>
      </c>
      <c r="C7499" s="23" t="s">
        <v>4743</v>
      </c>
      <c r="D7499" s="30">
        <v>3.27</v>
      </c>
      <c r="E7499" s="25">
        <v>79.63</v>
      </c>
      <c r="F7499" s="25">
        <v>9759.0499999999993</v>
      </c>
    </row>
    <row r="7500" spans="1:6" x14ac:dyDescent="0.2">
      <c r="A7500" s="26"/>
      <c r="B7500" s="27"/>
      <c r="C7500" s="28" t="s">
        <v>5301</v>
      </c>
      <c r="D7500" s="28"/>
      <c r="E7500" s="28"/>
      <c r="F7500" s="29">
        <v>8805.43</v>
      </c>
    </row>
    <row r="7501" spans="1:6" x14ac:dyDescent="0.2">
      <c r="A7501" s="26"/>
      <c r="B7501" s="27"/>
      <c r="C7501" s="28" t="s">
        <v>5302</v>
      </c>
      <c r="D7501" s="28"/>
      <c r="E7501" s="28"/>
      <c r="F7501" s="29">
        <v>4629.66</v>
      </c>
    </row>
    <row r="7502" spans="1:6" x14ac:dyDescent="0.2">
      <c r="A7502" s="26"/>
      <c r="B7502" s="27"/>
      <c r="C7502" s="28" t="s">
        <v>917</v>
      </c>
      <c r="D7502" s="28"/>
      <c r="E7502" s="28"/>
      <c r="F7502" s="29">
        <v>23194.14</v>
      </c>
    </row>
    <row r="7503" spans="1:6" ht="45" customHeight="1" x14ac:dyDescent="0.2">
      <c r="A7503" s="21">
        <v>28</v>
      </c>
      <c r="B7503" s="22" t="s">
        <v>4748</v>
      </c>
      <c r="C7503" s="23" t="s">
        <v>4749</v>
      </c>
      <c r="D7503" s="30">
        <v>0.55000000000000004</v>
      </c>
      <c r="E7503" s="25">
        <v>100.16</v>
      </c>
      <c r="F7503" s="25">
        <v>1980.84</v>
      </c>
    </row>
    <row r="7504" spans="1:6" x14ac:dyDescent="0.2">
      <c r="A7504" s="26"/>
      <c r="B7504" s="27"/>
      <c r="C7504" s="28" t="s">
        <v>4811</v>
      </c>
      <c r="D7504" s="28"/>
      <c r="E7504" s="28"/>
      <c r="F7504" s="29">
        <v>1733.43</v>
      </c>
    </row>
    <row r="7505" spans="1:6" x14ac:dyDescent="0.2">
      <c r="A7505" s="26"/>
      <c r="B7505" s="27"/>
      <c r="C7505" s="28" t="s">
        <v>4812</v>
      </c>
      <c r="D7505" s="28"/>
      <c r="E7505" s="28"/>
      <c r="F7505" s="29">
        <v>911.39</v>
      </c>
    </row>
    <row r="7506" spans="1:6" x14ac:dyDescent="0.2">
      <c r="A7506" s="26"/>
      <c r="B7506" s="27"/>
      <c r="C7506" s="28" t="s">
        <v>917</v>
      </c>
      <c r="D7506" s="28"/>
      <c r="E7506" s="28"/>
      <c r="F7506" s="29">
        <v>4625.66</v>
      </c>
    </row>
    <row r="7507" spans="1:6" ht="45" customHeight="1" x14ac:dyDescent="0.2">
      <c r="A7507" s="21">
        <v>29</v>
      </c>
      <c r="B7507" s="22" t="s">
        <v>4756</v>
      </c>
      <c r="C7507" s="23" t="s">
        <v>4757</v>
      </c>
      <c r="D7507" s="30">
        <v>0.45</v>
      </c>
      <c r="E7507" s="25">
        <v>150.53</v>
      </c>
      <c r="F7507" s="25">
        <v>2346.09</v>
      </c>
    </row>
    <row r="7508" spans="1:6" x14ac:dyDescent="0.2">
      <c r="A7508" s="26"/>
      <c r="B7508" s="27"/>
      <c r="C7508" s="28" t="s">
        <v>5303</v>
      </c>
      <c r="D7508" s="28"/>
      <c r="E7508" s="28"/>
      <c r="F7508" s="29">
        <v>2030.17</v>
      </c>
    </row>
    <row r="7509" spans="1:6" x14ac:dyDescent="0.2">
      <c r="A7509" s="26"/>
      <c r="B7509" s="27"/>
      <c r="C7509" s="28" t="s">
        <v>5304</v>
      </c>
      <c r="D7509" s="28"/>
      <c r="E7509" s="28"/>
      <c r="F7509" s="29">
        <v>1067.4100000000001</v>
      </c>
    </row>
    <row r="7510" spans="1:6" x14ac:dyDescent="0.2">
      <c r="A7510" s="26"/>
      <c r="B7510" s="27"/>
      <c r="C7510" s="28" t="s">
        <v>917</v>
      </c>
      <c r="D7510" s="28"/>
      <c r="E7510" s="28"/>
      <c r="F7510" s="29">
        <v>5443.67</v>
      </c>
    </row>
    <row r="7511" spans="1:6" ht="33.75" customHeight="1" x14ac:dyDescent="0.2">
      <c r="A7511" s="21">
        <v>30</v>
      </c>
      <c r="B7511" s="22" t="s">
        <v>5305</v>
      </c>
      <c r="C7511" s="23" t="s">
        <v>5306</v>
      </c>
      <c r="D7511" s="32">
        <v>775.2</v>
      </c>
      <c r="E7511" s="25">
        <v>14.67</v>
      </c>
      <c r="F7511" s="25">
        <v>94818.19</v>
      </c>
    </row>
    <row r="7512" spans="1:6" ht="33.75" customHeight="1" x14ac:dyDescent="0.2">
      <c r="A7512" s="21">
        <v>31</v>
      </c>
      <c r="B7512" s="22" t="s">
        <v>5307</v>
      </c>
      <c r="C7512" s="23" t="s">
        <v>5308</v>
      </c>
      <c r="D7512" s="30">
        <v>119.34</v>
      </c>
      <c r="E7512" s="25">
        <v>27.24</v>
      </c>
      <c r="F7512" s="25">
        <v>27108.73</v>
      </c>
    </row>
    <row r="7513" spans="1:6" ht="33.75" customHeight="1" x14ac:dyDescent="0.2">
      <c r="A7513" s="21">
        <v>32</v>
      </c>
      <c r="B7513" s="22" t="s">
        <v>5309</v>
      </c>
      <c r="C7513" s="23" t="s">
        <v>5310</v>
      </c>
      <c r="D7513" s="32">
        <v>10.199999999999999</v>
      </c>
      <c r="E7513" s="25">
        <v>52.56</v>
      </c>
      <c r="F7513" s="25">
        <v>4470.82</v>
      </c>
    </row>
    <row r="7514" spans="1:6" ht="22.5" customHeight="1" x14ac:dyDescent="0.2">
      <c r="A7514" s="21">
        <v>33</v>
      </c>
      <c r="B7514" s="22" t="s">
        <v>5311</v>
      </c>
      <c r="C7514" s="23" t="s">
        <v>5312</v>
      </c>
      <c r="D7514" s="24">
        <v>0.252</v>
      </c>
      <c r="E7514" s="25">
        <v>6713.83</v>
      </c>
      <c r="F7514" s="25">
        <v>19828.89</v>
      </c>
    </row>
    <row r="7515" spans="1:6" ht="22.5" customHeight="1" x14ac:dyDescent="0.2">
      <c r="A7515" s="21">
        <v>34</v>
      </c>
      <c r="B7515" s="22" t="s">
        <v>5313</v>
      </c>
      <c r="C7515" s="23" t="s">
        <v>5314</v>
      </c>
      <c r="D7515" s="24">
        <v>5.3999999999999999E-2</v>
      </c>
      <c r="E7515" s="25">
        <v>74086.67</v>
      </c>
      <c r="F7515" s="25">
        <v>48088.18</v>
      </c>
    </row>
    <row r="7516" spans="1:6" ht="22.5" customHeight="1" x14ac:dyDescent="0.2">
      <c r="A7516" s="21">
        <v>35</v>
      </c>
      <c r="B7516" s="22" t="s">
        <v>5315</v>
      </c>
      <c r="C7516" s="23" t="s">
        <v>5316</v>
      </c>
      <c r="D7516" s="24">
        <v>5.3999999999999999E-2</v>
      </c>
      <c r="E7516" s="25">
        <v>36934.379999999997</v>
      </c>
      <c r="F7516" s="25">
        <v>16952.88</v>
      </c>
    </row>
    <row r="7517" spans="1:6" ht="11.4" x14ac:dyDescent="0.2">
      <c r="A7517" s="443" t="s">
        <v>5317</v>
      </c>
      <c r="B7517" s="444"/>
      <c r="C7517" s="444"/>
      <c r="D7517" s="444"/>
      <c r="E7517" s="444"/>
      <c r="F7517" s="445"/>
    </row>
    <row r="7518" spans="1:6" ht="33.75" customHeight="1" x14ac:dyDescent="0.2">
      <c r="A7518" s="21">
        <v>36</v>
      </c>
      <c r="B7518" s="22" t="s">
        <v>5318</v>
      </c>
      <c r="C7518" s="23" t="s">
        <v>5319</v>
      </c>
      <c r="D7518" s="32">
        <v>0.2</v>
      </c>
      <c r="E7518" s="25">
        <v>673.42</v>
      </c>
      <c r="F7518" s="25">
        <v>3462.54</v>
      </c>
    </row>
    <row r="7519" spans="1:6" x14ac:dyDescent="0.2">
      <c r="A7519" s="26"/>
      <c r="B7519" s="27"/>
      <c r="C7519" s="28" t="s">
        <v>5320</v>
      </c>
      <c r="D7519" s="28"/>
      <c r="E7519" s="28"/>
      <c r="F7519" s="29">
        <v>2538.1799999999998</v>
      </c>
    </row>
    <row r="7520" spans="1:6" x14ac:dyDescent="0.2">
      <c r="A7520" s="26"/>
      <c r="B7520" s="27"/>
      <c r="C7520" s="28" t="s">
        <v>5321</v>
      </c>
      <c r="D7520" s="28"/>
      <c r="E7520" s="28"/>
      <c r="F7520" s="29">
        <v>1334.51</v>
      </c>
    </row>
    <row r="7521" spans="1:6" x14ac:dyDescent="0.2">
      <c r="A7521" s="26"/>
      <c r="B7521" s="27"/>
      <c r="C7521" s="28" t="s">
        <v>917</v>
      </c>
      <c r="D7521" s="28"/>
      <c r="E7521" s="28"/>
      <c r="F7521" s="29">
        <v>7335.23</v>
      </c>
    </row>
    <row r="7522" spans="1:6" ht="33.75" customHeight="1" x14ac:dyDescent="0.2">
      <c r="A7522" s="21">
        <v>37</v>
      </c>
      <c r="B7522" s="22" t="s">
        <v>3430</v>
      </c>
      <c r="C7522" s="23" t="s">
        <v>3431</v>
      </c>
      <c r="D7522" s="32">
        <v>20.6</v>
      </c>
      <c r="E7522" s="25">
        <v>11.5</v>
      </c>
      <c r="F7522" s="25">
        <v>1679.62</v>
      </c>
    </row>
    <row r="7523" spans="1:6" ht="45" customHeight="1" x14ac:dyDescent="0.2">
      <c r="A7523" s="21">
        <v>38</v>
      </c>
      <c r="B7523" s="22" t="s">
        <v>3923</v>
      </c>
      <c r="C7523" s="23" t="s">
        <v>3924</v>
      </c>
      <c r="D7523" s="30">
        <v>10.77</v>
      </c>
      <c r="E7523" s="25">
        <v>184.24</v>
      </c>
      <c r="F7523" s="25">
        <v>86038.63</v>
      </c>
    </row>
    <row r="7524" spans="1:6" x14ac:dyDescent="0.2">
      <c r="A7524" s="26"/>
      <c r="B7524" s="27"/>
      <c r="C7524" s="28" t="s">
        <v>5322</v>
      </c>
      <c r="D7524" s="28"/>
      <c r="E7524" s="28"/>
      <c r="F7524" s="29">
        <v>79086.42</v>
      </c>
    </row>
    <row r="7525" spans="1:6" x14ac:dyDescent="0.2">
      <c r="A7525" s="26"/>
      <c r="B7525" s="27"/>
      <c r="C7525" s="28" t="s">
        <v>5323</v>
      </c>
      <c r="D7525" s="28"/>
      <c r="E7525" s="28"/>
      <c r="F7525" s="29">
        <v>41581.519999999997</v>
      </c>
    </row>
    <row r="7526" spans="1:6" x14ac:dyDescent="0.2">
      <c r="A7526" s="26"/>
      <c r="B7526" s="27"/>
      <c r="C7526" s="28" t="s">
        <v>917</v>
      </c>
      <c r="D7526" s="28"/>
      <c r="E7526" s="28"/>
      <c r="F7526" s="29">
        <v>206706.57</v>
      </c>
    </row>
    <row r="7527" spans="1:6" ht="22.5" customHeight="1" x14ac:dyDescent="0.2">
      <c r="A7527" s="21">
        <v>51</v>
      </c>
      <c r="B7527" s="22" t="s">
        <v>5324</v>
      </c>
      <c r="C7527" s="23" t="s">
        <v>5325</v>
      </c>
      <c r="D7527" s="33">
        <v>-18.8475</v>
      </c>
      <c r="E7527" s="25">
        <v>8</v>
      </c>
      <c r="F7527" s="25">
        <v>-1257.51</v>
      </c>
    </row>
    <row r="7528" spans="1:6" ht="33.75" customHeight="1" x14ac:dyDescent="0.2">
      <c r="A7528" s="21">
        <v>39</v>
      </c>
      <c r="B7528" s="22" t="s">
        <v>5326</v>
      </c>
      <c r="C7528" s="23" t="s">
        <v>5327</v>
      </c>
      <c r="D7528" s="32">
        <v>193.8</v>
      </c>
      <c r="E7528" s="25">
        <v>3.24</v>
      </c>
      <c r="F7528" s="25">
        <v>6819.12</v>
      </c>
    </row>
    <row r="7529" spans="1:6" ht="33.75" customHeight="1" x14ac:dyDescent="0.2">
      <c r="A7529" s="21">
        <v>52</v>
      </c>
      <c r="B7529" s="22" t="s">
        <v>5328</v>
      </c>
      <c r="C7529" s="23" t="s">
        <v>5329</v>
      </c>
      <c r="D7529" s="30">
        <v>904.74</v>
      </c>
      <c r="E7529" s="25">
        <v>9.33</v>
      </c>
      <c r="F7529" s="25">
        <v>70393.179999999993</v>
      </c>
    </row>
    <row r="7530" spans="1:6" ht="22.5" customHeight="1" x14ac:dyDescent="0.2">
      <c r="A7530" s="21">
        <v>48</v>
      </c>
      <c r="B7530" s="22" t="s">
        <v>5330</v>
      </c>
      <c r="C7530" s="23" t="s">
        <v>5331</v>
      </c>
      <c r="D7530" s="31">
        <v>3548</v>
      </c>
      <c r="E7530" s="25">
        <v>2.4700000000000002</v>
      </c>
      <c r="F7530" s="25">
        <v>73099.73</v>
      </c>
    </row>
    <row r="7531" spans="1:6" ht="22.5" customHeight="1" x14ac:dyDescent="0.2">
      <c r="A7531" s="21">
        <v>49</v>
      </c>
      <c r="B7531" s="22" t="s">
        <v>5332</v>
      </c>
      <c r="C7531" s="23" t="s">
        <v>5333</v>
      </c>
      <c r="D7531" s="31">
        <v>3548</v>
      </c>
      <c r="E7531" s="25">
        <v>0.3</v>
      </c>
      <c r="F7531" s="25">
        <v>8944.69</v>
      </c>
    </row>
    <row r="7532" spans="1:6" ht="33.75" customHeight="1" x14ac:dyDescent="0.2">
      <c r="A7532" s="21">
        <v>40</v>
      </c>
      <c r="B7532" s="22" t="s">
        <v>5334</v>
      </c>
      <c r="C7532" s="23" t="s">
        <v>5335</v>
      </c>
      <c r="D7532" s="30">
        <v>21.54</v>
      </c>
      <c r="E7532" s="25">
        <v>49.3</v>
      </c>
      <c r="F7532" s="25">
        <v>4576.88</v>
      </c>
    </row>
    <row r="7533" spans="1:6" ht="22.5" customHeight="1" x14ac:dyDescent="0.2">
      <c r="A7533" s="21">
        <v>41</v>
      </c>
      <c r="B7533" s="22" t="s">
        <v>4889</v>
      </c>
      <c r="C7533" s="23" t="s">
        <v>4890</v>
      </c>
      <c r="D7533" s="32">
        <v>0.9</v>
      </c>
      <c r="E7533" s="25">
        <v>1092.06</v>
      </c>
      <c r="F7533" s="25">
        <v>19307.12</v>
      </c>
    </row>
    <row r="7534" spans="1:6" x14ac:dyDescent="0.2">
      <c r="A7534" s="26"/>
      <c r="B7534" s="27"/>
      <c r="C7534" s="28" t="s">
        <v>5336</v>
      </c>
      <c r="D7534" s="28"/>
      <c r="E7534" s="28"/>
      <c r="F7534" s="29">
        <v>12572.72</v>
      </c>
    </row>
    <row r="7535" spans="1:6" x14ac:dyDescent="0.2">
      <c r="A7535" s="26"/>
      <c r="B7535" s="27"/>
      <c r="C7535" s="28" t="s">
        <v>5337</v>
      </c>
      <c r="D7535" s="28"/>
      <c r="E7535" s="28"/>
      <c r="F7535" s="29">
        <v>6610.4</v>
      </c>
    </row>
    <row r="7536" spans="1:6" x14ac:dyDescent="0.2">
      <c r="A7536" s="26"/>
      <c r="B7536" s="27"/>
      <c r="C7536" s="28" t="s">
        <v>917</v>
      </c>
      <c r="D7536" s="28"/>
      <c r="E7536" s="28"/>
      <c r="F7536" s="29">
        <v>38490.239999999998</v>
      </c>
    </row>
    <row r="7537" spans="1:7" ht="33.75" customHeight="1" x14ac:dyDescent="0.2">
      <c r="A7537" s="21">
        <v>42</v>
      </c>
      <c r="B7537" s="22" t="s">
        <v>5338</v>
      </c>
      <c r="C7537" s="23" t="s">
        <v>5339</v>
      </c>
      <c r="D7537" s="31">
        <v>45</v>
      </c>
      <c r="E7537" s="25">
        <v>10.65</v>
      </c>
      <c r="F7537" s="25">
        <v>2669.42</v>
      </c>
    </row>
    <row r="7538" spans="1:7" ht="22.5" customHeight="1" x14ac:dyDescent="0.2">
      <c r="A7538" s="21">
        <v>44</v>
      </c>
      <c r="B7538" s="22" t="s">
        <v>5340</v>
      </c>
      <c r="C7538" s="23" t="s">
        <v>5341</v>
      </c>
      <c r="D7538" s="32">
        <v>0.9</v>
      </c>
      <c r="E7538" s="25">
        <v>324</v>
      </c>
      <c r="F7538" s="25">
        <v>1431.76</v>
      </c>
    </row>
    <row r="7539" spans="1:7" ht="33.75" customHeight="1" x14ac:dyDescent="0.2">
      <c r="A7539" s="21">
        <v>43</v>
      </c>
      <c r="B7539" s="22" t="s">
        <v>4893</v>
      </c>
      <c r="C7539" s="23" t="s">
        <v>4894</v>
      </c>
      <c r="D7539" s="31">
        <v>45</v>
      </c>
      <c r="E7539" s="25">
        <v>13.25</v>
      </c>
      <c r="F7539" s="25">
        <v>3440.36</v>
      </c>
    </row>
    <row r="7540" spans="1:7" ht="22.5" customHeight="1" x14ac:dyDescent="0.2">
      <c r="A7540" s="21">
        <v>45</v>
      </c>
      <c r="B7540" s="22" t="s">
        <v>5342</v>
      </c>
      <c r="C7540" s="23" t="s">
        <v>5343</v>
      </c>
      <c r="D7540" s="32">
        <v>0.9</v>
      </c>
      <c r="E7540" s="25">
        <v>455</v>
      </c>
      <c r="F7540" s="25">
        <v>1818.18</v>
      </c>
    </row>
    <row r="7541" spans="1:7" ht="22.5" customHeight="1" x14ac:dyDescent="0.2">
      <c r="A7541" s="21">
        <v>46</v>
      </c>
      <c r="B7541" s="22" t="s">
        <v>5344</v>
      </c>
      <c r="C7541" s="23" t="s">
        <v>5345</v>
      </c>
      <c r="D7541" s="31">
        <v>2</v>
      </c>
      <c r="E7541" s="25">
        <v>6.27</v>
      </c>
      <c r="F7541" s="25">
        <v>542.29999999999995</v>
      </c>
    </row>
    <row r="7542" spans="1:7" x14ac:dyDescent="0.2">
      <c r="A7542" s="26"/>
      <c r="B7542" s="27"/>
      <c r="C7542" s="28" t="s">
        <v>5346</v>
      </c>
      <c r="D7542" s="28"/>
      <c r="E7542" s="28"/>
      <c r="F7542" s="29">
        <v>476.55</v>
      </c>
    </row>
    <row r="7543" spans="1:7" x14ac:dyDescent="0.2">
      <c r="A7543" s="26"/>
      <c r="B7543" s="27"/>
      <c r="C7543" s="28" t="s">
        <v>5347</v>
      </c>
      <c r="D7543" s="28"/>
      <c r="E7543" s="28"/>
      <c r="F7543" s="29">
        <v>243.57</v>
      </c>
    </row>
    <row r="7544" spans="1:7" x14ac:dyDescent="0.2">
      <c r="A7544" s="26"/>
      <c r="B7544" s="27"/>
      <c r="C7544" s="28" t="s">
        <v>917</v>
      </c>
      <c r="D7544" s="28"/>
      <c r="E7544" s="28"/>
      <c r="F7544" s="29">
        <v>1262.42</v>
      </c>
      <c r="G7544" s="194">
        <f>F7544/D7541*1.2*1.0224*1.0192</f>
        <v>789.28776815616004</v>
      </c>
    </row>
    <row r="7545" spans="1:7" ht="33.75" customHeight="1" x14ac:dyDescent="0.2">
      <c r="A7545" s="21">
        <v>47</v>
      </c>
      <c r="B7545" s="22" t="s">
        <v>5348</v>
      </c>
      <c r="C7545" s="23" t="s">
        <v>5349</v>
      </c>
      <c r="D7545" s="31">
        <v>2</v>
      </c>
      <c r="E7545" s="25">
        <v>42.92</v>
      </c>
      <c r="F7545" s="25">
        <v>715.98</v>
      </c>
      <c r="G7545" s="194">
        <f>F7545/D7545*1.2*1.0224*1.0192</f>
        <v>447.64361800704006</v>
      </c>
    </row>
    <row r="7546" spans="1:7" ht="11.25" customHeight="1" x14ac:dyDescent="0.2">
      <c r="A7546" s="435" t="s">
        <v>1023</v>
      </c>
      <c r="B7546" s="436"/>
      <c r="C7546" s="436"/>
      <c r="D7546" s="436"/>
      <c r="E7546" s="437"/>
      <c r="F7546" s="36">
        <v>867172.15</v>
      </c>
    </row>
    <row r="7547" spans="1:7" x14ac:dyDescent="0.2">
      <c r="A7547" s="435" t="s">
        <v>1008</v>
      </c>
      <c r="B7547" s="436"/>
      <c r="C7547" s="436"/>
      <c r="D7547" s="436"/>
      <c r="E7547" s="437"/>
      <c r="F7547" s="36">
        <v>156409.24</v>
      </c>
    </row>
    <row r="7548" spans="1:7" x14ac:dyDescent="0.2">
      <c r="A7548" s="435" t="s">
        <v>1009</v>
      </c>
      <c r="B7548" s="436"/>
      <c r="C7548" s="436"/>
      <c r="D7548" s="436"/>
      <c r="E7548" s="437"/>
      <c r="F7548" s="36">
        <v>81989.78</v>
      </c>
    </row>
    <row r="7549" spans="1:7" x14ac:dyDescent="0.2">
      <c r="A7549" s="435" t="s">
        <v>1024</v>
      </c>
      <c r="B7549" s="436"/>
      <c r="C7549" s="436"/>
      <c r="D7549" s="436"/>
      <c r="E7549" s="437"/>
      <c r="F7549" s="36">
        <v>1105571.17</v>
      </c>
    </row>
    <row r="7550" spans="1:7" x14ac:dyDescent="0.2">
      <c r="A7550" s="38"/>
      <c r="B7550" s="38"/>
      <c r="C7550" s="38"/>
      <c r="D7550" s="38"/>
      <c r="E7550" s="38"/>
      <c r="F7550" s="38"/>
    </row>
    <row r="7551" spans="1:7" ht="14.4" x14ac:dyDescent="0.3">
      <c r="A7551" s="3"/>
      <c r="B7551" s="3"/>
      <c r="C7551" s="3"/>
      <c r="D7551" s="3"/>
      <c r="E7551" s="3"/>
      <c r="F7551" s="3"/>
    </row>
    <row r="7552" spans="1:7" x14ac:dyDescent="0.2">
      <c r="A7552" s="41" t="s">
        <v>1025</v>
      </c>
      <c r="B7552" s="428"/>
      <c r="C7552" s="428"/>
      <c r="D7552" s="428"/>
      <c r="E7552" s="428"/>
      <c r="F7552" s="428"/>
    </row>
    <row r="7553" spans="1:6" x14ac:dyDescent="0.2">
      <c r="A7553" s="4"/>
      <c r="B7553" s="427" t="s">
        <v>1027</v>
      </c>
      <c r="C7553" s="427"/>
      <c r="D7553" s="427"/>
      <c r="E7553" s="427"/>
      <c r="F7553" s="427"/>
    </row>
    <row r="7554" spans="1:6" x14ac:dyDescent="0.2">
      <c r="A7554" s="41" t="s">
        <v>1028</v>
      </c>
      <c r="B7554" s="428"/>
      <c r="C7554" s="428"/>
      <c r="D7554" s="428"/>
      <c r="E7554" s="428"/>
      <c r="F7554" s="428"/>
    </row>
    <row r="7555" spans="1:6" x14ac:dyDescent="0.2">
      <c r="A7555" s="10"/>
      <c r="B7555" s="427" t="s">
        <v>1027</v>
      </c>
      <c r="C7555" s="427"/>
      <c r="D7555" s="427"/>
      <c r="E7555" s="427"/>
      <c r="F7555" s="427"/>
    </row>
    <row r="7556" spans="1:6" ht="14.4" x14ac:dyDescent="0.3">
      <c r="A7556" s="3"/>
      <c r="B7556" s="3"/>
      <c r="C7556" s="3"/>
      <c r="D7556" s="3"/>
      <c r="E7556" s="3"/>
      <c r="F7556" s="3"/>
    </row>
    <row r="7557" spans="1:6" ht="17.399999999999999" x14ac:dyDescent="0.3">
      <c r="A7557" s="438" t="s">
        <v>5350</v>
      </c>
      <c r="B7557" s="438"/>
      <c r="C7557" s="438"/>
      <c r="D7557" s="438"/>
      <c r="E7557" s="438"/>
      <c r="F7557" s="438"/>
    </row>
    <row r="7558" spans="1:6" x14ac:dyDescent="0.2">
      <c r="A7558" s="6"/>
      <c r="B7558" s="6"/>
      <c r="C7558" s="6"/>
      <c r="D7558" s="6"/>
      <c r="E7558" s="6"/>
      <c r="F7558" s="6"/>
    </row>
    <row r="7559" spans="1:6" ht="12.75" customHeight="1" x14ac:dyDescent="0.25">
      <c r="A7559" s="439" t="s">
        <v>5351</v>
      </c>
      <c r="B7559" s="439"/>
      <c r="C7559" s="439"/>
      <c r="D7559" s="439"/>
      <c r="E7559" s="439"/>
      <c r="F7559" s="439"/>
    </row>
    <row r="7560" spans="1:6" x14ac:dyDescent="0.2">
      <c r="A7560" s="440" t="s">
        <v>903</v>
      </c>
      <c r="B7560" s="440"/>
      <c r="C7560" s="440"/>
      <c r="D7560" s="440"/>
      <c r="E7560" s="440"/>
      <c r="F7560" s="440"/>
    </row>
    <row r="7561" spans="1:6" x14ac:dyDescent="0.2">
      <c r="A7561" s="9"/>
      <c r="B7561" s="9"/>
      <c r="C7561" s="9"/>
      <c r="D7561" s="9"/>
      <c r="E7561" s="9"/>
      <c r="F7561" s="9"/>
    </row>
    <row r="7562" spans="1:6" ht="14.4" x14ac:dyDescent="0.3">
      <c r="A7562" s="10" t="s">
        <v>904</v>
      </c>
      <c r="B7562" s="10"/>
      <c r="C7562" s="11"/>
      <c r="D7562" s="12"/>
      <c r="E7562" s="12"/>
      <c r="F7562" s="3"/>
    </row>
    <row r="7563" spans="1:6" ht="14.4" x14ac:dyDescent="0.3">
      <c r="A7563" s="10"/>
      <c r="B7563" s="10"/>
      <c r="C7563" s="3"/>
      <c r="D7563" s="15"/>
      <c r="E7563" s="16"/>
      <c r="F7563" s="3"/>
    </row>
    <row r="7564" spans="1:6" ht="14.4" x14ac:dyDescent="0.3">
      <c r="A7564" s="18"/>
      <c r="B7564" s="3"/>
      <c r="C7564" s="3"/>
      <c r="D7564" s="3"/>
      <c r="E7564" s="3"/>
      <c r="F7564" s="3"/>
    </row>
    <row r="7565" spans="1:6" ht="11.25" customHeight="1" x14ac:dyDescent="0.2">
      <c r="A7565" s="441" t="s">
        <v>906</v>
      </c>
      <c r="B7565" s="441" t="s">
        <v>907</v>
      </c>
      <c r="C7565" s="441" t="s">
        <v>908</v>
      </c>
      <c r="D7565" s="441" t="s">
        <v>909</v>
      </c>
      <c r="E7565" s="441" t="s">
        <v>910</v>
      </c>
      <c r="F7565" s="441" t="s">
        <v>911</v>
      </c>
    </row>
    <row r="7566" spans="1:6" ht="11.25" customHeight="1" x14ac:dyDescent="0.2">
      <c r="A7566" s="442"/>
      <c r="B7566" s="442"/>
      <c r="C7566" s="442"/>
      <c r="D7566" s="442"/>
      <c r="E7566" s="442"/>
      <c r="F7566" s="442"/>
    </row>
    <row r="7567" spans="1:6" ht="11.4" x14ac:dyDescent="0.2">
      <c r="A7567" s="19">
        <v>1</v>
      </c>
      <c r="B7567" s="19">
        <v>2</v>
      </c>
      <c r="C7567" s="429">
        <v>3</v>
      </c>
      <c r="D7567" s="430"/>
      <c r="E7567" s="431"/>
      <c r="F7567" s="19">
        <v>4</v>
      </c>
    </row>
    <row r="7568" spans="1:6" ht="13.2" x14ac:dyDescent="0.2">
      <c r="A7568" s="432" t="s">
        <v>5231</v>
      </c>
      <c r="B7568" s="433"/>
      <c r="C7568" s="433"/>
      <c r="D7568" s="433"/>
      <c r="E7568" s="433"/>
      <c r="F7568" s="434"/>
    </row>
    <row r="7569" spans="1:6" ht="11.4" x14ac:dyDescent="0.2">
      <c r="A7569" s="443" t="s">
        <v>5352</v>
      </c>
      <c r="B7569" s="444"/>
      <c r="C7569" s="444"/>
      <c r="D7569" s="444"/>
      <c r="E7569" s="444"/>
      <c r="F7569" s="445"/>
    </row>
    <row r="7570" spans="1:6" ht="22.5" customHeight="1" x14ac:dyDescent="0.2">
      <c r="A7570" s="21">
        <v>1</v>
      </c>
      <c r="B7570" s="22" t="s">
        <v>5238</v>
      </c>
      <c r="C7570" s="23" t="s">
        <v>5353</v>
      </c>
      <c r="D7570" s="31">
        <v>2</v>
      </c>
      <c r="E7570" s="25">
        <v>18.14</v>
      </c>
      <c r="F7570" s="25">
        <v>1424.39</v>
      </c>
    </row>
    <row r="7571" spans="1:6" x14ac:dyDescent="0.2">
      <c r="A7571" s="26"/>
      <c r="B7571" s="27"/>
      <c r="C7571" s="28" t="s">
        <v>5354</v>
      </c>
      <c r="D7571" s="28"/>
      <c r="E7571" s="28"/>
      <c r="F7571" s="29">
        <v>1196.25</v>
      </c>
    </row>
    <row r="7572" spans="1:6" x14ac:dyDescent="0.2">
      <c r="A7572" s="26"/>
      <c r="B7572" s="27"/>
      <c r="C7572" s="28" t="s">
        <v>5355</v>
      </c>
      <c r="D7572" s="28"/>
      <c r="E7572" s="28"/>
      <c r="F7572" s="29">
        <v>611.41999999999996</v>
      </c>
    </row>
    <row r="7573" spans="1:6" x14ac:dyDescent="0.2">
      <c r="A7573" s="26"/>
      <c r="B7573" s="27"/>
      <c r="C7573" s="28" t="s">
        <v>917</v>
      </c>
      <c r="D7573" s="28"/>
      <c r="E7573" s="28"/>
      <c r="F7573" s="29">
        <v>3232.06</v>
      </c>
    </row>
    <row r="7574" spans="1:6" ht="33.75" customHeight="1" x14ac:dyDescent="0.2">
      <c r="A7574" s="21">
        <v>2</v>
      </c>
      <c r="B7574" s="22" t="s">
        <v>5356</v>
      </c>
      <c r="C7574" s="23" t="s">
        <v>5357</v>
      </c>
      <c r="D7574" s="31">
        <v>2</v>
      </c>
      <c r="E7574" s="25">
        <v>982.23</v>
      </c>
      <c r="F7574" s="25">
        <v>11688.49</v>
      </c>
    </row>
    <row r="7575" spans="1:6" ht="11.4" x14ac:dyDescent="0.2">
      <c r="A7575" s="443" t="s">
        <v>5358</v>
      </c>
      <c r="B7575" s="444"/>
      <c r="C7575" s="444"/>
      <c r="D7575" s="444"/>
      <c r="E7575" s="444"/>
      <c r="F7575" s="445"/>
    </row>
    <row r="7576" spans="1:6" ht="33.75" customHeight="1" x14ac:dyDescent="0.2">
      <c r="A7576" s="21">
        <v>3</v>
      </c>
      <c r="B7576" s="22" t="s">
        <v>4953</v>
      </c>
      <c r="C7576" s="23" t="s">
        <v>4954</v>
      </c>
      <c r="D7576" s="31">
        <v>1</v>
      </c>
      <c r="E7576" s="25">
        <v>67.63</v>
      </c>
      <c r="F7576" s="25">
        <v>1555.08</v>
      </c>
    </row>
    <row r="7577" spans="1:6" x14ac:dyDescent="0.2">
      <c r="A7577" s="26"/>
      <c r="B7577" s="27"/>
      <c r="C7577" s="28" t="s">
        <v>5244</v>
      </c>
      <c r="D7577" s="28"/>
      <c r="E7577" s="28"/>
      <c r="F7577" s="29">
        <v>1255.6199999999999</v>
      </c>
    </row>
    <row r="7578" spans="1:6" x14ac:dyDescent="0.2">
      <c r="A7578" s="26"/>
      <c r="B7578" s="27"/>
      <c r="C7578" s="28" t="s">
        <v>5245</v>
      </c>
      <c r="D7578" s="28"/>
      <c r="E7578" s="28"/>
      <c r="F7578" s="29">
        <v>660.17</v>
      </c>
    </row>
    <row r="7579" spans="1:6" x14ac:dyDescent="0.2">
      <c r="A7579" s="26"/>
      <c r="B7579" s="27"/>
      <c r="C7579" s="28" t="s">
        <v>917</v>
      </c>
      <c r="D7579" s="28"/>
      <c r="E7579" s="28"/>
      <c r="F7579" s="29">
        <v>3470.87</v>
      </c>
    </row>
    <row r="7580" spans="1:6" ht="22.5" customHeight="1" x14ac:dyDescent="0.2">
      <c r="A7580" s="21">
        <v>4</v>
      </c>
      <c r="B7580" s="22" t="s">
        <v>5359</v>
      </c>
      <c r="C7580" s="23" t="s">
        <v>5247</v>
      </c>
      <c r="D7580" s="31">
        <v>1</v>
      </c>
      <c r="E7580" s="25">
        <v>5527.92</v>
      </c>
      <c r="F7580" s="25">
        <v>32891.1</v>
      </c>
    </row>
    <row r="7581" spans="1:6" ht="22.5" customHeight="1" x14ac:dyDescent="0.2">
      <c r="A7581" s="21">
        <v>5</v>
      </c>
      <c r="B7581" s="22" t="s">
        <v>5248</v>
      </c>
      <c r="C7581" s="23" t="s">
        <v>5360</v>
      </c>
      <c r="D7581" s="31">
        <v>2</v>
      </c>
      <c r="E7581" s="25">
        <v>12.64</v>
      </c>
      <c r="F7581" s="25">
        <v>1132.01</v>
      </c>
    </row>
    <row r="7582" spans="1:6" x14ac:dyDescent="0.2">
      <c r="A7582" s="26"/>
      <c r="B7582" s="27"/>
      <c r="C7582" s="28" t="s">
        <v>5250</v>
      </c>
      <c r="D7582" s="28"/>
      <c r="E7582" s="28"/>
      <c r="F7582" s="29">
        <v>1075.6400000000001</v>
      </c>
    </row>
    <row r="7583" spans="1:6" x14ac:dyDescent="0.2">
      <c r="A7583" s="26"/>
      <c r="B7583" s="27"/>
      <c r="C7583" s="28" t="s">
        <v>5251</v>
      </c>
      <c r="D7583" s="28"/>
      <c r="E7583" s="28"/>
      <c r="F7583" s="29">
        <v>565.54</v>
      </c>
    </row>
    <row r="7584" spans="1:6" x14ac:dyDescent="0.2">
      <c r="A7584" s="26"/>
      <c r="B7584" s="27"/>
      <c r="C7584" s="28" t="s">
        <v>917</v>
      </c>
      <c r="D7584" s="28"/>
      <c r="E7584" s="28"/>
      <c r="F7584" s="29">
        <v>2773.19</v>
      </c>
    </row>
    <row r="7585" spans="1:6" ht="22.5" customHeight="1" x14ac:dyDescent="0.2">
      <c r="A7585" s="21">
        <v>6</v>
      </c>
      <c r="B7585" s="22" t="s">
        <v>5252</v>
      </c>
      <c r="C7585" s="23" t="s">
        <v>5253</v>
      </c>
      <c r="D7585" s="31">
        <v>2</v>
      </c>
      <c r="E7585" s="25">
        <v>230.51</v>
      </c>
      <c r="F7585" s="25">
        <v>5642.88</v>
      </c>
    </row>
    <row r="7586" spans="1:6" ht="11.4" x14ac:dyDescent="0.2">
      <c r="A7586" s="443" t="s">
        <v>5361</v>
      </c>
      <c r="B7586" s="444"/>
      <c r="C7586" s="444"/>
      <c r="D7586" s="444"/>
      <c r="E7586" s="444"/>
      <c r="F7586" s="445"/>
    </row>
    <row r="7587" spans="1:6" ht="33.75" customHeight="1" x14ac:dyDescent="0.2">
      <c r="A7587" s="21">
        <v>7</v>
      </c>
      <c r="B7587" s="22" t="s">
        <v>5254</v>
      </c>
      <c r="C7587" s="23" t="s">
        <v>5362</v>
      </c>
      <c r="D7587" s="32">
        <v>0.1</v>
      </c>
      <c r="E7587" s="25">
        <v>76.89</v>
      </c>
      <c r="F7587" s="25">
        <v>312.82</v>
      </c>
    </row>
    <row r="7588" spans="1:6" x14ac:dyDescent="0.2">
      <c r="A7588" s="26"/>
      <c r="B7588" s="27"/>
      <c r="C7588" s="28" t="s">
        <v>5363</v>
      </c>
      <c r="D7588" s="28"/>
      <c r="E7588" s="28"/>
      <c r="F7588" s="29">
        <v>261.57</v>
      </c>
    </row>
    <row r="7589" spans="1:6" x14ac:dyDescent="0.2">
      <c r="A7589" s="26"/>
      <c r="B7589" s="27"/>
      <c r="C7589" s="28" t="s">
        <v>5364</v>
      </c>
      <c r="D7589" s="28"/>
      <c r="E7589" s="28"/>
      <c r="F7589" s="29">
        <v>133.69</v>
      </c>
    </row>
    <row r="7590" spans="1:6" x14ac:dyDescent="0.2">
      <c r="A7590" s="26"/>
      <c r="B7590" s="27"/>
      <c r="C7590" s="28" t="s">
        <v>917</v>
      </c>
      <c r="D7590" s="28"/>
      <c r="E7590" s="28"/>
      <c r="F7590" s="29">
        <v>708.08</v>
      </c>
    </row>
    <row r="7591" spans="1:6" ht="22.5" customHeight="1" x14ac:dyDescent="0.2">
      <c r="A7591" s="21">
        <v>8</v>
      </c>
      <c r="B7591" s="22" t="s">
        <v>5365</v>
      </c>
      <c r="C7591" s="23" t="s">
        <v>5366</v>
      </c>
      <c r="D7591" s="31">
        <v>1</v>
      </c>
      <c r="E7591" s="25">
        <v>175.97</v>
      </c>
      <c r="F7591" s="25">
        <v>2523.41</v>
      </c>
    </row>
    <row r="7592" spans="1:6" ht="11.4" x14ac:dyDescent="0.2">
      <c r="A7592" s="443" t="s">
        <v>5367</v>
      </c>
      <c r="B7592" s="444"/>
      <c r="C7592" s="444"/>
      <c r="D7592" s="444"/>
      <c r="E7592" s="444"/>
      <c r="F7592" s="445"/>
    </row>
    <row r="7593" spans="1:6" ht="33.75" customHeight="1" x14ac:dyDescent="0.2">
      <c r="A7593" s="21">
        <v>9</v>
      </c>
      <c r="B7593" s="22" t="s">
        <v>5254</v>
      </c>
      <c r="C7593" s="23" t="s">
        <v>5368</v>
      </c>
      <c r="D7593" s="32">
        <v>0.6</v>
      </c>
      <c r="E7593" s="25">
        <v>76.89</v>
      </c>
      <c r="F7593" s="25">
        <v>1876.93</v>
      </c>
    </row>
    <row r="7594" spans="1:6" x14ac:dyDescent="0.2">
      <c r="A7594" s="26"/>
      <c r="B7594" s="27"/>
      <c r="C7594" s="28" t="s">
        <v>5369</v>
      </c>
      <c r="D7594" s="28"/>
      <c r="E7594" s="28"/>
      <c r="F7594" s="29">
        <v>1569.39</v>
      </c>
    </row>
    <row r="7595" spans="1:6" x14ac:dyDescent="0.2">
      <c r="A7595" s="26"/>
      <c r="B7595" s="27"/>
      <c r="C7595" s="28" t="s">
        <v>5370</v>
      </c>
      <c r="D7595" s="28"/>
      <c r="E7595" s="28"/>
      <c r="F7595" s="29">
        <v>802.13</v>
      </c>
    </row>
    <row r="7596" spans="1:6" x14ac:dyDescent="0.2">
      <c r="A7596" s="26"/>
      <c r="B7596" s="27"/>
      <c r="C7596" s="28" t="s">
        <v>917</v>
      </c>
      <c r="D7596" s="28"/>
      <c r="E7596" s="28"/>
      <c r="F7596" s="29">
        <v>4248.45</v>
      </c>
    </row>
    <row r="7597" spans="1:6" ht="22.5" customHeight="1" x14ac:dyDescent="0.2">
      <c r="A7597" s="21">
        <v>10</v>
      </c>
      <c r="B7597" s="22" t="s">
        <v>5258</v>
      </c>
      <c r="C7597" s="23" t="s">
        <v>5259</v>
      </c>
      <c r="D7597" s="31">
        <v>5</v>
      </c>
      <c r="E7597" s="25">
        <v>97.47</v>
      </c>
      <c r="F7597" s="25">
        <v>6964.23</v>
      </c>
    </row>
    <row r="7598" spans="1:6" ht="22.5" customHeight="1" x14ac:dyDescent="0.2">
      <c r="A7598" s="21">
        <v>11</v>
      </c>
      <c r="B7598" s="22" t="s">
        <v>5371</v>
      </c>
      <c r="C7598" s="23" t="s">
        <v>5372</v>
      </c>
      <c r="D7598" s="31">
        <v>1</v>
      </c>
      <c r="E7598" s="25">
        <v>103.31</v>
      </c>
      <c r="F7598" s="25">
        <v>1479.4</v>
      </c>
    </row>
    <row r="7599" spans="1:6" ht="11.4" x14ac:dyDescent="0.2">
      <c r="A7599" s="443" t="s">
        <v>5373</v>
      </c>
      <c r="B7599" s="444"/>
      <c r="C7599" s="444"/>
      <c r="D7599" s="444"/>
      <c r="E7599" s="444"/>
      <c r="F7599" s="445"/>
    </row>
    <row r="7600" spans="1:6" ht="22.5" customHeight="1" x14ac:dyDescent="0.2">
      <c r="A7600" s="21">
        <v>12</v>
      </c>
      <c r="B7600" s="22" t="s">
        <v>5238</v>
      </c>
      <c r="C7600" s="23" t="s">
        <v>5353</v>
      </c>
      <c r="D7600" s="31">
        <v>35</v>
      </c>
      <c r="E7600" s="25">
        <v>18.14</v>
      </c>
      <c r="F7600" s="25">
        <v>24926.89</v>
      </c>
    </row>
    <row r="7601" spans="1:6" x14ac:dyDescent="0.2">
      <c r="A7601" s="26"/>
      <c r="B7601" s="27"/>
      <c r="C7601" s="28" t="s">
        <v>5374</v>
      </c>
      <c r="D7601" s="28"/>
      <c r="E7601" s="28"/>
      <c r="F7601" s="29">
        <v>20934.5</v>
      </c>
    </row>
    <row r="7602" spans="1:6" x14ac:dyDescent="0.2">
      <c r="A7602" s="26"/>
      <c r="B7602" s="27"/>
      <c r="C7602" s="28" t="s">
        <v>5375</v>
      </c>
      <c r="D7602" s="28"/>
      <c r="E7602" s="28"/>
      <c r="F7602" s="29">
        <v>10699.85</v>
      </c>
    </row>
    <row r="7603" spans="1:6" x14ac:dyDescent="0.2">
      <c r="A7603" s="26"/>
      <c r="B7603" s="27"/>
      <c r="C7603" s="28" t="s">
        <v>917</v>
      </c>
      <c r="D7603" s="28"/>
      <c r="E7603" s="28"/>
      <c r="F7603" s="29">
        <v>56561.24</v>
      </c>
    </row>
    <row r="7604" spans="1:6" ht="22.5" customHeight="1" x14ac:dyDescent="0.2">
      <c r="A7604" s="21">
        <v>13</v>
      </c>
      <c r="B7604" s="22" t="s">
        <v>5376</v>
      </c>
      <c r="C7604" s="23" t="s">
        <v>5377</v>
      </c>
      <c r="D7604" s="30">
        <v>0.31</v>
      </c>
      <c r="E7604" s="25">
        <v>5459</v>
      </c>
      <c r="F7604" s="25">
        <v>21187.47</v>
      </c>
    </row>
    <row r="7605" spans="1:6" ht="22.5" customHeight="1" x14ac:dyDescent="0.2">
      <c r="A7605" s="21">
        <v>14</v>
      </c>
      <c r="B7605" s="22" t="s">
        <v>5378</v>
      </c>
      <c r="C7605" s="23" t="s">
        <v>5266</v>
      </c>
      <c r="D7605" s="31">
        <v>4</v>
      </c>
      <c r="E7605" s="25">
        <v>530.75</v>
      </c>
      <c r="F7605" s="25">
        <v>12631.82</v>
      </c>
    </row>
    <row r="7606" spans="1:6" ht="22.5" customHeight="1" x14ac:dyDescent="0.2">
      <c r="A7606" s="21">
        <v>15</v>
      </c>
      <c r="B7606" s="22" t="s">
        <v>5379</v>
      </c>
      <c r="C7606" s="23" t="s">
        <v>5380</v>
      </c>
      <c r="D7606" s="31">
        <v>1</v>
      </c>
      <c r="E7606" s="25">
        <v>20.81</v>
      </c>
      <c r="F7606" s="25">
        <v>940.91</v>
      </c>
    </row>
    <row r="7607" spans="1:6" x14ac:dyDescent="0.2">
      <c r="A7607" s="26"/>
      <c r="B7607" s="27"/>
      <c r="C7607" s="28" t="s">
        <v>5381</v>
      </c>
      <c r="D7607" s="28"/>
      <c r="E7607" s="28"/>
      <c r="F7607" s="29">
        <v>832.99</v>
      </c>
    </row>
    <row r="7608" spans="1:6" x14ac:dyDescent="0.2">
      <c r="A7608" s="26"/>
      <c r="B7608" s="27"/>
      <c r="C7608" s="28" t="s">
        <v>5382</v>
      </c>
      <c r="D7608" s="28"/>
      <c r="E7608" s="28"/>
      <c r="F7608" s="29">
        <v>425.75</v>
      </c>
    </row>
    <row r="7609" spans="1:6" x14ac:dyDescent="0.2">
      <c r="A7609" s="26"/>
      <c r="B7609" s="27"/>
      <c r="C7609" s="28" t="s">
        <v>917</v>
      </c>
      <c r="D7609" s="28"/>
      <c r="E7609" s="28"/>
      <c r="F7609" s="29">
        <v>2199.65</v>
      </c>
    </row>
    <row r="7610" spans="1:6" ht="22.5" customHeight="1" x14ac:dyDescent="0.2">
      <c r="A7610" s="21">
        <v>16</v>
      </c>
      <c r="B7610" s="22" t="s">
        <v>5383</v>
      </c>
      <c r="C7610" s="23" t="s">
        <v>5384</v>
      </c>
      <c r="D7610" s="31">
        <v>1</v>
      </c>
      <c r="E7610" s="25">
        <v>146.6</v>
      </c>
      <c r="F7610" s="25">
        <v>872.26</v>
      </c>
    </row>
    <row r="7611" spans="1:6" ht="22.5" customHeight="1" x14ac:dyDescent="0.2">
      <c r="A7611" s="21">
        <v>17</v>
      </c>
      <c r="B7611" s="22" t="s">
        <v>5238</v>
      </c>
      <c r="C7611" s="23" t="s">
        <v>5353</v>
      </c>
      <c r="D7611" s="31">
        <v>1</v>
      </c>
      <c r="E7611" s="25">
        <v>18.14</v>
      </c>
      <c r="F7611" s="25">
        <v>712.2</v>
      </c>
    </row>
    <row r="7612" spans="1:6" x14ac:dyDescent="0.2">
      <c r="A7612" s="26"/>
      <c r="B7612" s="27"/>
      <c r="C7612" s="28" t="s">
        <v>5240</v>
      </c>
      <c r="D7612" s="28"/>
      <c r="E7612" s="28"/>
      <c r="F7612" s="29">
        <v>598.13</v>
      </c>
    </row>
    <row r="7613" spans="1:6" x14ac:dyDescent="0.2">
      <c r="A7613" s="26"/>
      <c r="B7613" s="27"/>
      <c r="C7613" s="28" t="s">
        <v>5241</v>
      </c>
      <c r="D7613" s="28"/>
      <c r="E7613" s="28"/>
      <c r="F7613" s="29">
        <v>305.70999999999998</v>
      </c>
    </row>
    <row r="7614" spans="1:6" x14ac:dyDescent="0.2">
      <c r="A7614" s="26"/>
      <c r="B7614" s="27"/>
      <c r="C7614" s="28" t="s">
        <v>917</v>
      </c>
      <c r="D7614" s="28"/>
      <c r="E7614" s="28"/>
      <c r="F7614" s="29">
        <v>1616.04</v>
      </c>
    </row>
    <row r="7615" spans="1:6" ht="22.5" customHeight="1" x14ac:dyDescent="0.2">
      <c r="A7615" s="21">
        <v>18</v>
      </c>
      <c r="B7615" s="22" t="s">
        <v>5385</v>
      </c>
      <c r="C7615" s="23" t="s">
        <v>5386</v>
      </c>
      <c r="D7615" s="31">
        <v>1</v>
      </c>
      <c r="E7615" s="25">
        <v>1417.48</v>
      </c>
      <c r="F7615" s="25">
        <v>8434.0300000000007</v>
      </c>
    </row>
    <row r="7616" spans="1:6" ht="45" customHeight="1" x14ac:dyDescent="0.2">
      <c r="A7616" s="21">
        <v>19</v>
      </c>
      <c r="B7616" s="22" t="s">
        <v>5276</v>
      </c>
      <c r="C7616" s="23" t="s">
        <v>5387</v>
      </c>
      <c r="D7616" s="31">
        <v>10</v>
      </c>
      <c r="E7616" s="25">
        <v>10.98</v>
      </c>
      <c r="F7616" s="25">
        <v>4577.1000000000004</v>
      </c>
    </row>
    <row r="7617" spans="1:6" x14ac:dyDescent="0.2">
      <c r="A7617" s="26"/>
      <c r="B7617" s="27"/>
      <c r="C7617" s="28" t="s">
        <v>5388</v>
      </c>
      <c r="D7617" s="28"/>
      <c r="E7617" s="28"/>
      <c r="F7617" s="29">
        <v>3945.2</v>
      </c>
    </row>
    <row r="7618" spans="1:6" x14ac:dyDescent="0.2">
      <c r="A7618" s="26"/>
      <c r="B7618" s="27"/>
      <c r="C7618" s="28" t="s">
        <v>5389</v>
      </c>
      <c r="D7618" s="28"/>
      <c r="E7618" s="28"/>
      <c r="F7618" s="29">
        <v>2016.44</v>
      </c>
    </row>
    <row r="7619" spans="1:6" x14ac:dyDescent="0.2">
      <c r="A7619" s="26"/>
      <c r="B7619" s="27"/>
      <c r="C7619" s="28" t="s">
        <v>917</v>
      </c>
      <c r="D7619" s="28"/>
      <c r="E7619" s="28"/>
      <c r="F7619" s="29">
        <v>10538.74</v>
      </c>
    </row>
    <row r="7620" spans="1:6" ht="45" customHeight="1" x14ac:dyDescent="0.2">
      <c r="A7620" s="21">
        <v>20</v>
      </c>
      <c r="B7620" s="22" t="s">
        <v>5280</v>
      </c>
      <c r="C7620" s="23" t="s">
        <v>5281</v>
      </c>
      <c r="D7620" s="31">
        <v>10</v>
      </c>
      <c r="E7620" s="25">
        <v>68.819999999999993</v>
      </c>
      <c r="F7620" s="25">
        <v>5946.05</v>
      </c>
    </row>
    <row r="7621" spans="1:6" ht="22.5" customHeight="1" x14ac:dyDescent="0.2">
      <c r="A7621" s="21">
        <v>21</v>
      </c>
      <c r="B7621" s="22" t="s">
        <v>5238</v>
      </c>
      <c r="C7621" s="23" t="s">
        <v>5353</v>
      </c>
      <c r="D7621" s="31">
        <v>3</v>
      </c>
      <c r="E7621" s="25">
        <v>18.14</v>
      </c>
      <c r="F7621" s="25">
        <v>2136.59</v>
      </c>
    </row>
    <row r="7622" spans="1:6" x14ac:dyDescent="0.2">
      <c r="A7622" s="26"/>
      <c r="B7622" s="27"/>
      <c r="C7622" s="28" t="s">
        <v>5390</v>
      </c>
      <c r="D7622" s="28"/>
      <c r="E7622" s="28"/>
      <c r="F7622" s="29">
        <v>1794.38</v>
      </c>
    </row>
    <row r="7623" spans="1:6" x14ac:dyDescent="0.2">
      <c r="A7623" s="26"/>
      <c r="B7623" s="27"/>
      <c r="C7623" s="28" t="s">
        <v>5391</v>
      </c>
      <c r="D7623" s="28"/>
      <c r="E7623" s="28"/>
      <c r="F7623" s="29">
        <v>917.13</v>
      </c>
    </row>
    <row r="7624" spans="1:6" x14ac:dyDescent="0.2">
      <c r="A7624" s="26"/>
      <c r="B7624" s="27"/>
      <c r="C7624" s="28" t="s">
        <v>917</v>
      </c>
      <c r="D7624" s="28"/>
      <c r="E7624" s="28"/>
      <c r="F7624" s="29">
        <v>4848.1000000000004</v>
      </c>
    </row>
    <row r="7625" spans="1:6" ht="22.5" customHeight="1" x14ac:dyDescent="0.2">
      <c r="A7625" s="21">
        <v>22</v>
      </c>
      <c r="B7625" s="22" t="s">
        <v>5392</v>
      </c>
      <c r="C7625" s="23" t="s">
        <v>5393</v>
      </c>
      <c r="D7625" s="31">
        <v>3</v>
      </c>
      <c r="E7625" s="25">
        <v>76.13</v>
      </c>
      <c r="F7625" s="25">
        <v>1358.99</v>
      </c>
    </row>
    <row r="7626" spans="1:6" ht="33.75" customHeight="1" x14ac:dyDescent="0.2">
      <c r="A7626" s="21">
        <v>23</v>
      </c>
      <c r="B7626" s="22" t="s">
        <v>5290</v>
      </c>
      <c r="C7626" s="23" t="s">
        <v>5394</v>
      </c>
      <c r="D7626" s="30">
        <v>1.03</v>
      </c>
      <c r="E7626" s="25">
        <v>153.46</v>
      </c>
      <c r="F7626" s="25">
        <v>5505.3</v>
      </c>
    </row>
    <row r="7627" spans="1:6" x14ac:dyDescent="0.2">
      <c r="A7627" s="26"/>
      <c r="B7627" s="27"/>
      <c r="C7627" s="28" t="s">
        <v>5395</v>
      </c>
      <c r="D7627" s="28"/>
      <c r="E7627" s="28"/>
      <c r="F7627" s="29">
        <v>4550.38</v>
      </c>
    </row>
    <row r="7628" spans="1:6" x14ac:dyDescent="0.2">
      <c r="A7628" s="26"/>
      <c r="B7628" s="27"/>
      <c r="C7628" s="28" t="s">
        <v>5396</v>
      </c>
      <c r="D7628" s="28"/>
      <c r="E7628" s="28"/>
      <c r="F7628" s="29">
        <v>2325.75</v>
      </c>
    </row>
    <row r="7629" spans="1:6" x14ac:dyDescent="0.2">
      <c r="A7629" s="26"/>
      <c r="B7629" s="27"/>
      <c r="C7629" s="28" t="s">
        <v>917</v>
      </c>
      <c r="D7629" s="28"/>
      <c r="E7629" s="28"/>
      <c r="F7629" s="29">
        <v>12381.43</v>
      </c>
    </row>
    <row r="7630" spans="1:6" ht="22.5" customHeight="1" x14ac:dyDescent="0.2">
      <c r="A7630" s="21">
        <v>24</v>
      </c>
      <c r="B7630" s="22" t="s">
        <v>5294</v>
      </c>
      <c r="C7630" s="23" t="s">
        <v>5295</v>
      </c>
      <c r="D7630" s="31">
        <v>103</v>
      </c>
      <c r="E7630" s="25">
        <v>1.19</v>
      </c>
      <c r="F7630" s="25">
        <v>827.35</v>
      </c>
    </row>
    <row r="7631" spans="1:6" ht="22.5" customHeight="1" x14ac:dyDescent="0.2">
      <c r="A7631" s="21">
        <v>25</v>
      </c>
      <c r="B7631" s="22" t="s">
        <v>5089</v>
      </c>
      <c r="C7631" s="23" t="s">
        <v>5090</v>
      </c>
      <c r="D7631" s="30">
        <v>0.01</v>
      </c>
      <c r="E7631" s="25">
        <v>1499.05</v>
      </c>
      <c r="F7631" s="25">
        <v>479.31</v>
      </c>
    </row>
    <row r="7632" spans="1:6" x14ac:dyDescent="0.2">
      <c r="A7632" s="26"/>
      <c r="B7632" s="27"/>
      <c r="C7632" s="28" t="s">
        <v>5397</v>
      </c>
      <c r="D7632" s="28"/>
      <c r="E7632" s="28"/>
      <c r="F7632" s="29">
        <v>412.75</v>
      </c>
    </row>
    <row r="7633" spans="1:6" x14ac:dyDescent="0.2">
      <c r="A7633" s="26"/>
      <c r="B7633" s="27"/>
      <c r="C7633" s="28" t="s">
        <v>5398</v>
      </c>
      <c r="D7633" s="28"/>
      <c r="E7633" s="28"/>
      <c r="F7633" s="29">
        <v>217.02</v>
      </c>
    </row>
    <row r="7634" spans="1:6" x14ac:dyDescent="0.2">
      <c r="A7634" s="26"/>
      <c r="B7634" s="27"/>
      <c r="C7634" s="28" t="s">
        <v>917</v>
      </c>
      <c r="D7634" s="28"/>
      <c r="E7634" s="28"/>
      <c r="F7634" s="29">
        <v>1109.08</v>
      </c>
    </row>
    <row r="7635" spans="1:6" ht="33.75" customHeight="1" x14ac:dyDescent="0.2">
      <c r="A7635" s="21">
        <v>26</v>
      </c>
      <c r="B7635" s="22" t="s">
        <v>5399</v>
      </c>
      <c r="C7635" s="23" t="s">
        <v>5400</v>
      </c>
      <c r="D7635" s="31">
        <v>1</v>
      </c>
      <c r="E7635" s="25">
        <v>74.16</v>
      </c>
      <c r="F7635" s="25">
        <v>441.28</v>
      </c>
    </row>
    <row r="7636" spans="1:6" ht="11.4" x14ac:dyDescent="0.2">
      <c r="A7636" s="443" t="s">
        <v>5401</v>
      </c>
      <c r="B7636" s="444"/>
      <c r="C7636" s="444"/>
      <c r="D7636" s="444"/>
      <c r="E7636" s="444"/>
      <c r="F7636" s="445"/>
    </row>
    <row r="7637" spans="1:6" ht="45" customHeight="1" x14ac:dyDescent="0.2">
      <c r="A7637" s="21">
        <v>27</v>
      </c>
      <c r="B7637" s="22" t="s">
        <v>5297</v>
      </c>
      <c r="C7637" s="23" t="s">
        <v>5298</v>
      </c>
      <c r="D7637" s="32">
        <v>8.1999999999999993</v>
      </c>
      <c r="E7637" s="25">
        <v>64.09</v>
      </c>
      <c r="F7637" s="25">
        <v>20166.669999999998</v>
      </c>
    </row>
    <row r="7638" spans="1:6" x14ac:dyDescent="0.2">
      <c r="A7638" s="26"/>
      <c r="B7638" s="27"/>
      <c r="C7638" s="28" t="s">
        <v>5402</v>
      </c>
      <c r="D7638" s="28"/>
      <c r="E7638" s="28"/>
      <c r="F7638" s="29">
        <v>18326.68</v>
      </c>
    </row>
    <row r="7639" spans="1:6" x14ac:dyDescent="0.2">
      <c r="A7639" s="26"/>
      <c r="B7639" s="27"/>
      <c r="C7639" s="28" t="s">
        <v>5403</v>
      </c>
      <c r="D7639" s="28"/>
      <c r="E7639" s="28"/>
      <c r="F7639" s="29">
        <v>9635.67</v>
      </c>
    </row>
    <row r="7640" spans="1:6" x14ac:dyDescent="0.2">
      <c r="A7640" s="26"/>
      <c r="B7640" s="27"/>
      <c r="C7640" s="28" t="s">
        <v>917</v>
      </c>
      <c r="D7640" s="28"/>
      <c r="E7640" s="28"/>
      <c r="F7640" s="29">
        <v>48129.02</v>
      </c>
    </row>
    <row r="7641" spans="1:6" ht="45" customHeight="1" x14ac:dyDescent="0.2">
      <c r="A7641" s="21">
        <v>28</v>
      </c>
      <c r="B7641" s="22" t="s">
        <v>4742</v>
      </c>
      <c r="C7641" s="23" t="s">
        <v>4743</v>
      </c>
      <c r="D7641" s="32">
        <v>7.7</v>
      </c>
      <c r="E7641" s="25">
        <v>79.63</v>
      </c>
      <c r="F7641" s="25">
        <v>22980.06</v>
      </c>
    </row>
    <row r="7642" spans="1:6" x14ac:dyDescent="0.2">
      <c r="A7642" s="26"/>
      <c r="B7642" s="27"/>
      <c r="C7642" s="28" t="s">
        <v>5404</v>
      </c>
      <c r="D7642" s="28"/>
      <c r="E7642" s="28"/>
      <c r="F7642" s="29">
        <v>20734.509999999998</v>
      </c>
    </row>
    <row r="7643" spans="1:6" x14ac:dyDescent="0.2">
      <c r="A7643" s="26"/>
      <c r="B7643" s="27"/>
      <c r="C7643" s="28" t="s">
        <v>5405</v>
      </c>
      <c r="D7643" s="28"/>
      <c r="E7643" s="28"/>
      <c r="F7643" s="29">
        <v>10901.65</v>
      </c>
    </row>
    <row r="7644" spans="1:6" x14ac:dyDescent="0.2">
      <c r="A7644" s="26"/>
      <c r="B7644" s="27"/>
      <c r="C7644" s="28" t="s">
        <v>917</v>
      </c>
      <c r="D7644" s="28"/>
      <c r="E7644" s="28"/>
      <c r="F7644" s="29">
        <v>54616.22</v>
      </c>
    </row>
    <row r="7645" spans="1:6" ht="33.75" customHeight="1" x14ac:dyDescent="0.2">
      <c r="A7645" s="21">
        <v>29</v>
      </c>
      <c r="B7645" s="22" t="s">
        <v>4671</v>
      </c>
      <c r="C7645" s="23" t="s">
        <v>4672</v>
      </c>
      <c r="D7645" s="30">
        <v>0.52</v>
      </c>
      <c r="E7645" s="25">
        <v>204.43</v>
      </c>
      <c r="F7645" s="25">
        <v>3239.65</v>
      </c>
    </row>
    <row r="7646" spans="1:6" x14ac:dyDescent="0.2">
      <c r="A7646" s="26"/>
      <c r="B7646" s="27"/>
      <c r="C7646" s="28" t="s">
        <v>5406</v>
      </c>
      <c r="D7646" s="28"/>
      <c r="E7646" s="28"/>
      <c r="F7646" s="29">
        <v>2689.13</v>
      </c>
    </row>
    <row r="7647" spans="1:6" x14ac:dyDescent="0.2">
      <c r="A7647" s="26"/>
      <c r="B7647" s="27"/>
      <c r="C7647" s="28" t="s">
        <v>5407</v>
      </c>
      <c r="D7647" s="28"/>
      <c r="E7647" s="28"/>
      <c r="F7647" s="29">
        <v>1413.87</v>
      </c>
    </row>
    <row r="7648" spans="1:6" x14ac:dyDescent="0.2">
      <c r="A7648" s="26"/>
      <c r="B7648" s="27"/>
      <c r="C7648" s="28" t="s">
        <v>917</v>
      </c>
      <c r="D7648" s="28"/>
      <c r="E7648" s="28"/>
      <c r="F7648" s="29">
        <v>7342.65</v>
      </c>
    </row>
    <row r="7649" spans="1:6" ht="33.75" customHeight="1" x14ac:dyDescent="0.2">
      <c r="A7649" s="21">
        <v>30</v>
      </c>
      <c r="B7649" s="22" t="s">
        <v>5408</v>
      </c>
      <c r="C7649" s="23" t="s">
        <v>5306</v>
      </c>
      <c r="D7649" s="32">
        <v>836.4</v>
      </c>
      <c r="E7649" s="25">
        <v>14.67</v>
      </c>
      <c r="F7649" s="25">
        <v>102303.83</v>
      </c>
    </row>
    <row r="7650" spans="1:6" ht="33.75" customHeight="1" x14ac:dyDescent="0.2">
      <c r="A7650" s="21">
        <v>31</v>
      </c>
      <c r="B7650" s="22" t="s">
        <v>5409</v>
      </c>
      <c r="C7650" s="23" t="s">
        <v>5308</v>
      </c>
      <c r="D7650" s="32">
        <v>260.10000000000002</v>
      </c>
      <c r="E7650" s="25">
        <v>27.24</v>
      </c>
      <c r="F7650" s="25">
        <v>59083.14</v>
      </c>
    </row>
    <row r="7651" spans="1:6" ht="33.75" customHeight="1" x14ac:dyDescent="0.2">
      <c r="A7651" s="21">
        <v>32</v>
      </c>
      <c r="B7651" s="22" t="s">
        <v>5410</v>
      </c>
      <c r="C7651" s="23" t="s">
        <v>5411</v>
      </c>
      <c r="D7651" s="30">
        <v>374.34</v>
      </c>
      <c r="E7651" s="25">
        <v>22.07</v>
      </c>
      <c r="F7651" s="25">
        <v>68892.33</v>
      </c>
    </row>
    <row r="7652" spans="1:6" ht="33.75" customHeight="1" x14ac:dyDescent="0.2">
      <c r="A7652" s="21">
        <v>33</v>
      </c>
      <c r="B7652" s="22" t="s">
        <v>5412</v>
      </c>
      <c r="C7652" s="23" t="s">
        <v>5413</v>
      </c>
      <c r="D7652" s="24">
        <v>0.20399999999999999</v>
      </c>
      <c r="E7652" s="25">
        <v>19862.939999999999</v>
      </c>
      <c r="F7652" s="25">
        <v>35901.07</v>
      </c>
    </row>
    <row r="7653" spans="1:6" ht="22.5" customHeight="1" x14ac:dyDescent="0.2">
      <c r="A7653" s="21">
        <v>34</v>
      </c>
      <c r="B7653" s="22" t="s">
        <v>4889</v>
      </c>
      <c r="C7653" s="23" t="s">
        <v>4890</v>
      </c>
      <c r="D7653" s="30">
        <v>2.4500000000000002</v>
      </c>
      <c r="E7653" s="25">
        <v>1092.06</v>
      </c>
      <c r="F7653" s="25">
        <v>52558.27</v>
      </c>
    </row>
    <row r="7654" spans="1:6" x14ac:dyDescent="0.2">
      <c r="A7654" s="26"/>
      <c r="B7654" s="27"/>
      <c r="C7654" s="28" t="s">
        <v>5414</v>
      </c>
      <c r="D7654" s="28"/>
      <c r="E7654" s="28"/>
      <c r="F7654" s="29">
        <v>34225.730000000003</v>
      </c>
    </row>
    <row r="7655" spans="1:6" x14ac:dyDescent="0.2">
      <c r="A7655" s="26"/>
      <c r="B7655" s="27"/>
      <c r="C7655" s="28" t="s">
        <v>5415</v>
      </c>
      <c r="D7655" s="28"/>
      <c r="E7655" s="28"/>
      <c r="F7655" s="29">
        <v>17994.97</v>
      </c>
    </row>
    <row r="7656" spans="1:6" x14ac:dyDescent="0.2">
      <c r="A7656" s="26"/>
      <c r="B7656" s="27"/>
      <c r="C7656" s="28" t="s">
        <v>917</v>
      </c>
      <c r="D7656" s="28"/>
      <c r="E7656" s="28"/>
      <c r="F7656" s="29">
        <v>104778.97</v>
      </c>
    </row>
    <row r="7657" spans="1:6" ht="33.75" customHeight="1" x14ac:dyDescent="0.2">
      <c r="A7657" s="21">
        <v>35</v>
      </c>
      <c r="B7657" s="22" t="s">
        <v>5416</v>
      </c>
      <c r="C7657" s="23" t="s">
        <v>5417</v>
      </c>
      <c r="D7657" s="30">
        <v>252.35</v>
      </c>
      <c r="E7657" s="25">
        <v>9.18</v>
      </c>
      <c r="F7657" s="25">
        <v>10887.89</v>
      </c>
    </row>
    <row r="7658" spans="1:6" ht="33.75" customHeight="1" x14ac:dyDescent="0.2">
      <c r="A7658" s="21">
        <v>36</v>
      </c>
      <c r="B7658" s="22" t="s">
        <v>5318</v>
      </c>
      <c r="C7658" s="23" t="s">
        <v>5319</v>
      </c>
      <c r="D7658" s="32">
        <v>0.2</v>
      </c>
      <c r="E7658" s="25">
        <v>673.42</v>
      </c>
      <c r="F7658" s="25">
        <v>3462.54</v>
      </c>
    </row>
    <row r="7659" spans="1:6" x14ac:dyDescent="0.2">
      <c r="A7659" s="26"/>
      <c r="B7659" s="27"/>
      <c r="C7659" s="28" t="s">
        <v>5320</v>
      </c>
      <c r="D7659" s="28"/>
      <c r="E7659" s="28"/>
      <c r="F7659" s="29">
        <v>2538.1799999999998</v>
      </c>
    </row>
    <row r="7660" spans="1:6" x14ac:dyDescent="0.2">
      <c r="A7660" s="26"/>
      <c r="B7660" s="27"/>
      <c r="C7660" s="28" t="s">
        <v>5321</v>
      </c>
      <c r="D7660" s="28"/>
      <c r="E7660" s="28"/>
      <c r="F7660" s="29">
        <v>1334.51</v>
      </c>
    </row>
    <row r="7661" spans="1:6" x14ac:dyDescent="0.2">
      <c r="A7661" s="26"/>
      <c r="B7661" s="27"/>
      <c r="C7661" s="28" t="s">
        <v>917</v>
      </c>
      <c r="D7661" s="28"/>
      <c r="E7661" s="28"/>
      <c r="F7661" s="29">
        <v>7335.23</v>
      </c>
    </row>
    <row r="7662" spans="1:6" ht="33.75" customHeight="1" x14ac:dyDescent="0.2">
      <c r="A7662" s="21">
        <v>37</v>
      </c>
      <c r="B7662" s="22" t="s">
        <v>3430</v>
      </c>
      <c r="C7662" s="23" t="s">
        <v>3431</v>
      </c>
      <c r="D7662" s="32">
        <v>20.6</v>
      </c>
      <c r="E7662" s="25">
        <v>11.5</v>
      </c>
      <c r="F7662" s="25">
        <v>1679.62</v>
      </c>
    </row>
    <row r="7663" spans="1:6" ht="22.5" customHeight="1" x14ac:dyDescent="0.2">
      <c r="A7663" s="21">
        <v>38</v>
      </c>
      <c r="B7663" s="22" t="s">
        <v>5340</v>
      </c>
      <c r="C7663" s="23" t="s">
        <v>5341</v>
      </c>
      <c r="D7663" s="32">
        <v>4.9000000000000004</v>
      </c>
      <c r="E7663" s="25">
        <v>337.72</v>
      </c>
      <c r="F7663" s="25">
        <v>8125.32</v>
      </c>
    </row>
    <row r="7664" spans="1:6" ht="45" customHeight="1" x14ac:dyDescent="0.2">
      <c r="A7664" s="21">
        <v>39</v>
      </c>
      <c r="B7664" s="22" t="s">
        <v>3923</v>
      </c>
      <c r="C7664" s="23" t="s">
        <v>3924</v>
      </c>
      <c r="D7664" s="30">
        <v>13.25</v>
      </c>
      <c r="E7664" s="25">
        <v>184.24</v>
      </c>
      <c r="F7664" s="25">
        <v>105850.68</v>
      </c>
    </row>
    <row r="7665" spans="1:6" x14ac:dyDescent="0.2">
      <c r="A7665" s="26"/>
      <c r="B7665" s="27"/>
      <c r="C7665" s="28" t="s">
        <v>5418</v>
      </c>
      <c r="D7665" s="28"/>
      <c r="E7665" s="28"/>
      <c r="F7665" s="29">
        <v>97297.59</v>
      </c>
    </row>
    <row r="7666" spans="1:6" x14ac:dyDescent="0.2">
      <c r="A7666" s="26"/>
      <c r="B7666" s="27"/>
      <c r="C7666" s="28" t="s">
        <v>5419</v>
      </c>
      <c r="D7666" s="28"/>
      <c r="E7666" s="28"/>
      <c r="F7666" s="29">
        <v>51156.46</v>
      </c>
    </row>
    <row r="7667" spans="1:6" x14ac:dyDescent="0.2">
      <c r="A7667" s="26"/>
      <c r="B7667" s="27"/>
      <c r="C7667" s="28" t="s">
        <v>917</v>
      </c>
      <c r="D7667" s="28"/>
      <c r="E7667" s="28"/>
      <c r="F7667" s="29">
        <v>254304.73</v>
      </c>
    </row>
    <row r="7668" spans="1:6" ht="22.5" customHeight="1" x14ac:dyDescent="0.2">
      <c r="A7668" s="21">
        <v>40</v>
      </c>
      <c r="B7668" s="22" t="s">
        <v>5324</v>
      </c>
      <c r="C7668" s="23" t="s">
        <v>5325</v>
      </c>
      <c r="D7668" s="43">
        <v>-0.231875</v>
      </c>
      <c r="E7668" s="25">
        <v>8</v>
      </c>
      <c r="F7668" s="25">
        <v>-38.729999999999997</v>
      </c>
    </row>
    <row r="7669" spans="1:6" ht="33.75" customHeight="1" x14ac:dyDescent="0.2">
      <c r="A7669" s="21">
        <v>41</v>
      </c>
      <c r="B7669" s="22" t="s">
        <v>5326</v>
      </c>
      <c r="C7669" s="23" t="s">
        <v>5327</v>
      </c>
      <c r="D7669" s="32">
        <v>1351.5</v>
      </c>
      <c r="E7669" s="25">
        <v>3.24</v>
      </c>
      <c r="F7669" s="25">
        <v>47554.42</v>
      </c>
    </row>
    <row r="7670" spans="1:6" ht="33.75" customHeight="1" x14ac:dyDescent="0.2">
      <c r="A7670" s="21">
        <v>42</v>
      </c>
      <c r="B7670" s="22" t="s">
        <v>5334</v>
      </c>
      <c r="C7670" s="23" t="s">
        <v>5335</v>
      </c>
      <c r="D7670" s="32">
        <v>26.5</v>
      </c>
      <c r="E7670" s="25">
        <v>49.3</v>
      </c>
      <c r="F7670" s="25">
        <v>5630.8</v>
      </c>
    </row>
    <row r="7671" spans="1:6" ht="22.5" customHeight="1" x14ac:dyDescent="0.2">
      <c r="A7671" s="21">
        <v>43</v>
      </c>
      <c r="B7671" s="22" t="s">
        <v>5420</v>
      </c>
      <c r="C7671" s="23" t="s">
        <v>5421</v>
      </c>
      <c r="D7671" s="31">
        <v>5300</v>
      </c>
      <c r="E7671" s="25">
        <v>2.4700000000000002</v>
      </c>
      <c r="F7671" s="25">
        <v>109196.32</v>
      </c>
    </row>
    <row r="7672" spans="1:6" ht="22.5" customHeight="1" x14ac:dyDescent="0.2">
      <c r="A7672" s="21">
        <v>44</v>
      </c>
      <c r="B7672" s="22" t="s">
        <v>5422</v>
      </c>
      <c r="C7672" s="23" t="s">
        <v>5423</v>
      </c>
      <c r="D7672" s="31">
        <v>5300</v>
      </c>
      <c r="E7672" s="25">
        <v>0.3</v>
      </c>
      <c r="F7672" s="25">
        <v>13361.58</v>
      </c>
    </row>
    <row r="7673" spans="1:6" ht="22.5" customHeight="1" x14ac:dyDescent="0.2">
      <c r="A7673" s="21">
        <v>45</v>
      </c>
      <c r="B7673" s="22" t="s">
        <v>4866</v>
      </c>
      <c r="C7673" s="23" t="s">
        <v>4867</v>
      </c>
      <c r="D7673" s="30">
        <v>0.52</v>
      </c>
      <c r="E7673" s="25">
        <v>237.81</v>
      </c>
      <c r="F7673" s="25">
        <v>4662.43</v>
      </c>
    </row>
    <row r="7674" spans="1:6" x14ac:dyDescent="0.2">
      <c r="A7674" s="26"/>
      <c r="B7674" s="27"/>
      <c r="C7674" s="28" t="s">
        <v>5424</v>
      </c>
      <c r="D7674" s="28"/>
      <c r="E7674" s="28"/>
      <c r="F7674" s="29">
        <v>4243.17</v>
      </c>
    </row>
    <row r="7675" spans="1:6" x14ac:dyDescent="0.2">
      <c r="A7675" s="26"/>
      <c r="B7675" s="27"/>
      <c r="C7675" s="28" t="s">
        <v>5425</v>
      </c>
      <c r="D7675" s="28"/>
      <c r="E7675" s="28"/>
      <c r="F7675" s="29">
        <v>2230.94</v>
      </c>
    </row>
    <row r="7676" spans="1:6" x14ac:dyDescent="0.2">
      <c r="A7676" s="26"/>
      <c r="B7676" s="27"/>
      <c r="C7676" s="28" t="s">
        <v>917</v>
      </c>
      <c r="D7676" s="28"/>
      <c r="E7676" s="28"/>
      <c r="F7676" s="29">
        <v>11136.54</v>
      </c>
    </row>
    <row r="7677" spans="1:6" ht="22.5" customHeight="1" x14ac:dyDescent="0.2">
      <c r="A7677" s="21">
        <v>46</v>
      </c>
      <c r="B7677" s="22" t="s">
        <v>5426</v>
      </c>
      <c r="C7677" s="23" t="s">
        <v>5427</v>
      </c>
      <c r="D7677" s="31">
        <v>52</v>
      </c>
      <c r="E7677" s="25">
        <v>14.44</v>
      </c>
      <c r="F7677" s="25">
        <v>6260.9</v>
      </c>
    </row>
    <row r="7678" spans="1:6" ht="33.75" customHeight="1" x14ac:dyDescent="0.2">
      <c r="A7678" s="21">
        <v>47</v>
      </c>
      <c r="B7678" s="22" t="s">
        <v>4917</v>
      </c>
      <c r="C7678" s="23" t="s">
        <v>4918</v>
      </c>
      <c r="D7678" s="31">
        <v>4</v>
      </c>
      <c r="E7678" s="25">
        <v>19.350000000000001</v>
      </c>
      <c r="F7678" s="25">
        <v>1466.73</v>
      </c>
    </row>
    <row r="7679" spans="1:6" x14ac:dyDescent="0.2">
      <c r="A7679" s="26"/>
      <c r="B7679" s="27"/>
      <c r="C7679" s="28" t="s">
        <v>5428</v>
      </c>
      <c r="D7679" s="28"/>
      <c r="E7679" s="28"/>
      <c r="F7679" s="29">
        <v>751.48</v>
      </c>
    </row>
    <row r="7680" spans="1:6" x14ac:dyDescent="0.2">
      <c r="A7680" s="26"/>
      <c r="B7680" s="27"/>
      <c r="C7680" s="28" t="s">
        <v>5429</v>
      </c>
      <c r="D7680" s="28"/>
      <c r="E7680" s="28"/>
      <c r="F7680" s="29">
        <v>395.11</v>
      </c>
    </row>
    <row r="7681" spans="1:6" x14ac:dyDescent="0.2">
      <c r="A7681" s="26"/>
      <c r="B7681" s="27"/>
      <c r="C7681" s="28" t="s">
        <v>917</v>
      </c>
      <c r="D7681" s="28"/>
      <c r="E7681" s="28"/>
      <c r="F7681" s="29">
        <v>2613.3200000000002</v>
      </c>
    </row>
    <row r="7682" spans="1:6" ht="22.5" customHeight="1" x14ac:dyDescent="0.2">
      <c r="A7682" s="21">
        <v>48</v>
      </c>
      <c r="B7682" s="22" t="s">
        <v>4921</v>
      </c>
      <c r="C7682" s="23" t="s">
        <v>4922</v>
      </c>
      <c r="D7682" s="35">
        <v>-2.4000000000000001E-4</v>
      </c>
      <c r="E7682" s="25">
        <v>26950</v>
      </c>
      <c r="F7682" s="25">
        <v>-155.62</v>
      </c>
    </row>
    <row r="7683" spans="1:6" ht="22.5" customHeight="1" x14ac:dyDescent="0.2">
      <c r="A7683" s="21">
        <v>49</v>
      </c>
      <c r="B7683" s="22" t="s">
        <v>4923</v>
      </c>
      <c r="C7683" s="23" t="s">
        <v>4924</v>
      </c>
      <c r="D7683" s="32">
        <v>-0.6</v>
      </c>
      <c r="E7683" s="25">
        <v>9.0399999999999991</v>
      </c>
      <c r="F7683" s="25">
        <v>-55.7</v>
      </c>
    </row>
    <row r="7684" spans="1:6" ht="22.5" customHeight="1" x14ac:dyDescent="0.2">
      <c r="A7684" s="21">
        <v>50</v>
      </c>
      <c r="B7684" s="22" t="s">
        <v>4925</v>
      </c>
      <c r="C7684" s="23" t="s">
        <v>4926</v>
      </c>
      <c r="D7684" s="30">
        <v>-2.88</v>
      </c>
      <c r="E7684" s="25">
        <v>16.7</v>
      </c>
      <c r="F7684" s="25">
        <v>-464.61</v>
      </c>
    </row>
    <row r="7685" spans="1:6" ht="22.5" customHeight="1" x14ac:dyDescent="0.2">
      <c r="A7685" s="21">
        <v>51</v>
      </c>
      <c r="B7685" s="22" t="s">
        <v>5430</v>
      </c>
      <c r="C7685" s="23" t="s">
        <v>5431</v>
      </c>
      <c r="D7685" s="31">
        <v>10</v>
      </c>
      <c r="E7685" s="25">
        <v>44.76</v>
      </c>
      <c r="F7685" s="25">
        <v>3916.5</v>
      </c>
    </row>
    <row r="7686" spans="1:6" ht="11.25" customHeight="1" x14ac:dyDescent="0.2">
      <c r="A7686" s="435" t="s">
        <v>1023</v>
      </c>
      <c r="B7686" s="436"/>
      <c r="C7686" s="436"/>
      <c r="D7686" s="436"/>
      <c r="E7686" s="437"/>
      <c r="F7686" s="36">
        <v>844934.38</v>
      </c>
    </row>
    <row r="7687" spans="1:6" x14ac:dyDescent="0.2">
      <c r="A7687" s="435" t="s">
        <v>1008</v>
      </c>
      <c r="B7687" s="436"/>
      <c r="C7687" s="436"/>
      <c r="D7687" s="436"/>
      <c r="E7687" s="437"/>
      <c r="F7687" s="36">
        <v>219233.26</v>
      </c>
    </row>
    <row r="7688" spans="1:6" x14ac:dyDescent="0.2">
      <c r="A7688" s="435" t="s">
        <v>1009</v>
      </c>
      <c r="B7688" s="436"/>
      <c r="C7688" s="436"/>
      <c r="D7688" s="436"/>
      <c r="E7688" s="437"/>
      <c r="F7688" s="36">
        <v>114743.79</v>
      </c>
    </row>
    <row r="7689" spans="1:6" x14ac:dyDescent="0.2">
      <c r="A7689" s="435" t="s">
        <v>1024</v>
      </c>
      <c r="B7689" s="436"/>
      <c r="C7689" s="436"/>
      <c r="D7689" s="436"/>
      <c r="E7689" s="437"/>
      <c r="F7689" s="36">
        <v>1178911.43</v>
      </c>
    </row>
    <row r="7690" spans="1:6" x14ac:dyDescent="0.2">
      <c r="A7690" s="38"/>
      <c r="B7690" s="38"/>
      <c r="C7690" s="38"/>
      <c r="D7690" s="38"/>
      <c r="E7690" s="38"/>
      <c r="F7690" s="38"/>
    </row>
    <row r="7691" spans="1:6" ht="14.4" x14ac:dyDescent="0.3">
      <c r="A7691" s="3"/>
      <c r="B7691" s="3"/>
      <c r="C7691" s="3"/>
      <c r="D7691" s="3"/>
      <c r="E7691" s="3"/>
      <c r="F7691" s="3"/>
    </row>
    <row r="7692" spans="1:6" x14ac:dyDescent="0.2">
      <c r="A7692" s="41" t="s">
        <v>1025</v>
      </c>
      <c r="B7692" s="428"/>
      <c r="C7692" s="428"/>
      <c r="D7692" s="428"/>
      <c r="E7692" s="428"/>
      <c r="F7692" s="428"/>
    </row>
    <row r="7693" spans="1:6" x14ac:dyDescent="0.2">
      <c r="A7693" s="4"/>
      <c r="B7693" s="427" t="s">
        <v>1027</v>
      </c>
      <c r="C7693" s="427"/>
      <c r="D7693" s="427"/>
      <c r="E7693" s="427"/>
      <c r="F7693" s="427"/>
    </row>
    <row r="7694" spans="1:6" x14ac:dyDescent="0.2">
      <c r="A7694" s="41" t="s">
        <v>1028</v>
      </c>
      <c r="B7694" s="428"/>
      <c r="C7694" s="428"/>
      <c r="D7694" s="428"/>
      <c r="E7694" s="428"/>
      <c r="F7694" s="428"/>
    </row>
    <row r="7695" spans="1:6" x14ac:dyDescent="0.2">
      <c r="A7695" s="10"/>
      <c r="B7695" s="427" t="s">
        <v>1027</v>
      </c>
      <c r="C7695" s="427"/>
      <c r="D7695" s="427"/>
      <c r="E7695" s="427"/>
      <c r="F7695" s="427"/>
    </row>
    <row r="7696" spans="1:6" ht="14.4" x14ac:dyDescent="0.3">
      <c r="A7696" s="3"/>
      <c r="B7696" s="3"/>
      <c r="C7696" s="3"/>
      <c r="D7696" s="3"/>
      <c r="E7696" s="3"/>
      <c r="F7696" s="3"/>
    </row>
    <row r="7697" spans="1:6" ht="17.399999999999999" x14ac:dyDescent="0.3">
      <c r="A7697" s="438" t="s">
        <v>5432</v>
      </c>
      <c r="B7697" s="438"/>
      <c r="C7697" s="438"/>
      <c r="D7697" s="438"/>
      <c r="E7697" s="438"/>
      <c r="F7697" s="438"/>
    </row>
    <row r="7698" spans="1:6" x14ac:dyDescent="0.2">
      <c r="A7698" s="6"/>
      <c r="B7698" s="6"/>
      <c r="C7698" s="6"/>
      <c r="D7698" s="6"/>
      <c r="E7698" s="6"/>
      <c r="F7698" s="6"/>
    </row>
    <row r="7699" spans="1:6" ht="12.75" customHeight="1" x14ac:dyDescent="0.25">
      <c r="A7699" s="439" t="s">
        <v>5433</v>
      </c>
      <c r="B7699" s="439"/>
      <c r="C7699" s="439"/>
      <c r="D7699" s="439"/>
      <c r="E7699" s="439"/>
      <c r="F7699" s="439"/>
    </row>
    <row r="7700" spans="1:6" x14ac:dyDescent="0.2">
      <c r="A7700" s="440" t="s">
        <v>903</v>
      </c>
      <c r="B7700" s="440"/>
      <c r="C7700" s="440"/>
      <c r="D7700" s="440"/>
      <c r="E7700" s="440"/>
      <c r="F7700" s="440"/>
    </row>
    <row r="7701" spans="1:6" x14ac:dyDescent="0.2">
      <c r="A7701" s="9"/>
      <c r="B7701" s="9"/>
      <c r="C7701" s="9"/>
      <c r="D7701" s="9"/>
      <c r="E7701" s="9"/>
      <c r="F7701" s="9"/>
    </row>
    <row r="7702" spans="1:6" ht="14.4" x14ac:dyDescent="0.3">
      <c r="A7702" s="10" t="s">
        <v>904</v>
      </c>
      <c r="B7702" s="10"/>
      <c r="C7702" s="11"/>
      <c r="D7702" s="12"/>
      <c r="E7702" s="12"/>
      <c r="F7702" s="3"/>
    </row>
    <row r="7703" spans="1:6" ht="14.4" x14ac:dyDescent="0.3">
      <c r="A7703" s="10"/>
      <c r="B7703" s="10"/>
      <c r="C7703" s="3"/>
      <c r="D7703" s="15"/>
      <c r="E7703" s="16"/>
      <c r="F7703" s="3"/>
    </row>
    <row r="7704" spans="1:6" ht="14.4" x14ac:dyDescent="0.3">
      <c r="A7704" s="18"/>
      <c r="B7704" s="3"/>
      <c r="C7704" s="3"/>
      <c r="D7704" s="3"/>
      <c r="E7704" s="3"/>
      <c r="F7704" s="3"/>
    </row>
    <row r="7705" spans="1:6" ht="11.25" customHeight="1" x14ac:dyDescent="0.2">
      <c r="A7705" s="441" t="s">
        <v>906</v>
      </c>
      <c r="B7705" s="441" t="s">
        <v>907</v>
      </c>
      <c r="C7705" s="441" t="s">
        <v>908</v>
      </c>
      <c r="D7705" s="441" t="s">
        <v>909</v>
      </c>
      <c r="E7705" s="441" t="s">
        <v>910</v>
      </c>
      <c r="F7705" s="441" t="s">
        <v>911</v>
      </c>
    </row>
    <row r="7706" spans="1:6" ht="11.25" customHeight="1" x14ac:dyDescent="0.2">
      <c r="A7706" s="442"/>
      <c r="B7706" s="442"/>
      <c r="C7706" s="442"/>
      <c r="D7706" s="442"/>
      <c r="E7706" s="442"/>
      <c r="F7706" s="442"/>
    </row>
    <row r="7707" spans="1:6" ht="11.4" x14ac:dyDescent="0.2">
      <c r="A7707" s="19">
        <v>1</v>
      </c>
      <c r="B7707" s="19">
        <v>2</v>
      </c>
      <c r="C7707" s="429">
        <v>3</v>
      </c>
      <c r="D7707" s="430"/>
      <c r="E7707" s="431"/>
      <c r="F7707" s="19">
        <v>4</v>
      </c>
    </row>
    <row r="7708" spans="1:6" ht="13.2" x14ac:dyDescent="0.2">
      <c r="A7708" s="432" t="s">
        <v>5231</v>
      </c>
      <c r="B7708" s="433"/>
      <c r="C7708" s="433"/>
      <c r="D7708" s="433"/>
      <c r="E7708" s="433"/>
      <c r="F7708" s="434"/>
    </row>
    <row r="7709" spans="1:6" ht="33.75" customHeight="1" x14ac:dyDescent="0.2">
      <c r="A7709" s="21">
        <v>1</v>
      </c>
      <c r="B7709" s="22" t="s">
        <v>2765</v>
      </c>
      <c r="C7709" s="23" t="s">
        <v>4521</v>
      </c>
      <c r="D7709" s="31">
        <v>3</v>
      </c>
      <c r="E7709" s="25">
        <v>7.28</v>
      </c>
      <c r="F7709" s="25">
        <v>868.17</v>
      </c>
    </row>
    <row r="7710" spans="1:6" x14ac:dyDescent="0.2">
      <c r="A7710" s="26"/>
      <c r="B7710" s="27"/>
      <c r="C7710" s="28" t="s">
        <v>4652</v>
      </c>
      <c r="D7710" s="28"/>
      <c r="E7710" s="28"/>
      <c r="F7710" s="29">
        <v>755.84</v>
      </c>
    </row>
    <row r="7711" spans="1:6" x14ac:dyDescent="0.2">
      <c r="A7711" s="26"/>
      <c r="B7711" s="27"/>
      <c r="C7711" s="28" t="s">
        <v>4653</v>
      </c>
      <c r="D7711" s="28"/>
      <c r="E7711" s="28"/>
      <c r="F7711" s="29">
        <v>386.32</v>
      </c>
    </row>
    <row r="7712" spans="1:6" x14ac:dyDescent="0.2">
      <c r="A7712" s="26"/>
      <c r="B7712" s="27"/>
      <c r="C7712" s="28" t="s">
        <v>917</v>
      </c>
      <c r="D7712" s="28"/>
      <c r="E7712" s="28"/>
      <c r="F7712" s="29">
        <v>2010.33</v>
      </c>
    </row>
    <row r="7713" spans="1:6" ht="45" customHeight="1" x14ac:dyDescent="0.2">
      <c r="A7713" s="21">
        <v>2</v>
      </c>
      <c r="B7713" s="22" t="s">
        <v>5434</v>
      </c>
      <c r="C7713" s="23" t="s">
        <v>5435</v>
      </c>
      <c r="D7713" s="31">
        <v>3</v>
      </c>
      <c r="E7713" s="25">
        <v>2829.14</v>
      </c>
      <c r="F7713" s="25">
        <v>50500.19</v>
      </c>
    </row>
    <row r="7714" spans="1:6" ht="22.5" customHeight="1" x14ac:dyDescent="0.2">
      <c r="A7714" s="21">
        <v>3</v>
      </c>
      <c r="B7714" s="22" t="s">
        <v>5238</v>
      </c>
      <c r="C7714" s="23" t="s">
        <v>5436</v>
      </c>
      <c r="D7714" s="31">
        <v>1</v>
      </c>
      <c r="E7714" s="25">
        <v>18.14</v>
      </c>
      <c r="F7714" s="25">
        <v>712.2</v>
      </c>
    </row>
    <row r="7715" spans="1:6" x14ac:dyDescent="0.2">
      <c r="A7715" s="26"/>
      <c r="B7715" s="27"/>
      <c r="C7715" s="28" t="s">
        <v>5240</v>
      </c>
      <c r="D7715" s="28"/>
      <c r="E7715" s="28"/>
      <c r="F7715" s="29">
        <v>598.13</v>
      </c>
    </row>
    <row r="7716" spans="1:6" x14ac:dyDescent="0.2">
      <c r="A7716" s="26"/>
      <c r="B7716" s="27"/>
      <c r="C7716" s="28" t="s">
        <v>5241</v>
      </c>
      <c r="D7716" s="28"/>
      <c r="E7716" s="28"/>
      <c r="F7716" s="29">
        <v>305.70999999999998</v>
      </c>
    </row>
    <row r="7717" spans="1:6" x14ac:dyDescent="0.2">
      <c r="A7717" s="26"/>
      <c r="B7717" s="27"/>
      <c r="C7717" s="28" t="s">
        <v>917</v>
      </c>
      <c r="D7717" s="28"/>
      <c r="E7717" s="28"/>
      <c r="F7717" s="29">
        <v>1616.04</v>
      </c>
    </row>
    <row r="7718" spans="1:6" ht="22.5" customHeight="1" x14ac:dyDescent="0.2">
      <c r="A7718" s="21">
        <v>4</v>
      </c>
      <c r="B7718" s="22" t="s">
        <v>5437</v>
      </c>
      <c r="C7718" s="23" t="s">
        <v>5438</v>
      </c>
      <c r="D7718" s="31">
        <v>1</v>
      </c>
      <c r="E7718" s="25">
        <v>1505.02</v>
      </c>
      <c r="F7718" s="25">
        <v>8954.8799999999992</v>
      </c>
    </row>
    <row r="7719" spans="1:6" ht="45" customHeight="1" x14ac:dyDescent="0.2">
      <c r="A7719" s="21">
        <v>5</v>
      </c>
      <c r="B7719" s="22" t="s">
        <v>5439</v>
      </c>
      <c r="C7719" s="23" t="s">
        <v>5440</v>
      </c>
      <c r="D7719" s="31">
        <v>4</v>
      </c>
      <c r="E7719" s="25">
        <v>19.149999999999999</v>
      </c>
      <c r="F7719" s="25">
        <v>2571.42</v>
      </c>
    </row>
    <row r="7720" spans="1:6" x14ac:dyDescent="0.2">
      <c r="A7720" s="26"/>
      <c r="B7720" s="27"/>
      <c r="C7720" s="28" t="s">
        <v>5441</v>
      </c>
      <c r="D7720" s="28"/>
      <c r="E7720" s="28"/>
      <c r="F7720" s="29">
        <v>2246.02</v>
      </c>
    </row>
    <row r="7721" spans="1:6" x14ac:dyDescent="0.2">
      <c r="A7721" s="26"/>
      <c r="B7721" s="27"/>
      <c r="C7721" s="28" t="s">
        <v>5442</v>
      </c>
      <c r="D7721" s="28"/>
      <c r="E7721" s="28"/>
      <c r="F7721" s="29">
        <v>1180.8900000000001</v>
      </c>
    </row>
    <row r="7722" spans="1:6" x14ac:dyDescent="0.2">
      <c r="A7722" s="26"/>
      <c r="B7722" s="27"/>
      <c r="C7722" s="28" t="s">
        <v>917</v>
      </c>
      <c r="D7722" s="28"/>
      <c r="E7722" s="28"/>
      <c r="F7722" s="29">
        <v>5998.33</v>
      </c>
    </row>
    <row r="7723" spans="1:6" ht="22.5" customHeight="1" x14ac:dyDescent="0.2">
      <c r="A7723" s="21">
        <v>6</v>
      </c>
      <c r="B7723" s="22" t="s">
        <v>5443</v>
      </c>
      <c r="C7723" s="23" t="s">
        <v>5444</v>
      </c>
      <c r="D7723" s="31">
        <v>4</v>
      </c>
      <c r="E7723" s="25">
        <v>110.19</v>
      </c>
      <c r="F7723" s="25">
        <v>2622.47</v>
      </c>
    </row>
    <row r="7724" spans="1:6" ht="33.75" customHeight="1" x14ac:dyDescent="0.2">
      <c r="A7724" s="21">
        <v>7</v>
      </c>
      <c r="B7724" s="22" t="s">
        <v>2765</v>
      </c>
      <c r="C7724" s="23" t="s">
        <v>5445</v>
      </c>
      <c r="D7724" s="31">
        <v>3</v>
      </c>
      <c r="E7724" s="25">
        <v>7.28</v>
      </c>
      <c r="F7724" s="25">
        <v>868.17</v>
      </c>
    </row>
    <row r="7725" spans="1:6" x14ac:dyDescent="0.2">
      <c r="A7725" s="26"/>
      <c r="B7725" s="27"/>
      <c r="C7725" s="28" t="s">
        <v>4652</v>
      </c>
      <c r="D7725" s="28"/>
      <c r="E7725" s="28"/>
      <c r="F7725" s="29">
        <v>755.84</v>
      </c>
    </row>
    <row r="7726" spans="1:6" x14ac:dyDescent="0.2">
      <c r="A7726" s="26"/>
      <c r="B7726" s="27"/>
      <c r="C7726" s="28" t="s">
        <v>4653</v>
      </c>
      <c r="D7726" s="28"/>
      <c r="E7726" s="28"/>
      <c r="F7726" s="29">
        <v>386.32</v>
      </c>
    </row>
    <row r="7727" spans="1:6" x14ac:dyDescent="0.2">
      <c r="A7727" s="26"/>
      <c r="B7727" s="27"/>
      <c r="C7727" s="28" t="s">
        <v>917</v>
      </c>
      <c r="D7727" s="28"/>
      <c r="E7727" s="28"/>
      <c r="F7727" s="29">
        <v>2010.33</v>
      </c>
    </row>
    <row r="7728" spans="1:6" ht="22.5" customHeight="1" x14ac:dyDescent="0.2">
      <c r="A7728" s="21">
        <v>8</v>
      </c>
      <c r="B7728" s="22" t="s">
        <v>5446</v>
      </c>
      <c r="C7728" s="23" t="s">
        <v>5447</v>
      </c>
      <c r="D7728" s="31">
        <v>3</v>
      </c>
      <c r="E7728" s="25">
        <v>994.47</v>
      </c>
      <c r="F7728" s="25">
        <v>17751.36</v>
      </c>
    </row>
    <row r="7729" spans="1:6" ht="33.75" customHeight="1" x14ac:dyDescent="0.2">
      <c r="A7729" s="21">
        <v>9</v>
      </c>
      <c r="B7729" s="22" t="s">
        <v>5448</v>
      </c>
      <c r="C7729" s="23" t="s">
        <v>5449</v>
      </c>
      <c r="D7729" s="31">
        <v>4</v>
      </c>
      <c r="E7729" s="25">
        <v>11.58</v>
      </c>
      <c r="F7729" s="25">
        <v>1825.76</v>
      </c>
    </row>
    <row r="7730" spans="1:6" x14ac:dyDescent="0.2">
      <c r="A7730" s="26"/>
      <c r="B7730" s="27"/>
      <c r="C7730" s="28" t="s">
        <v>5450</v>
      </c>
      <c r="D7730" s="28"/>
      <c r="E7730" s="28"/>
      <c r="F7730" s="29">
        <v>1578.08</v>
      </c>
    </row>
    <row r="7731" spans="1:6" x14ac:dyDescent="0.2">
      <c r="A7731" s="26"/>
      <c r="B7731" s="27"/>
      <c r="C7731" s="28" t="s">
        <v>5451</v>
      </c>
      <c r="D7731" s="28"/>
      <c r="E7731" s="28"/>
      <c r="F7731" s="29">
        <v>806.57</v>
      </c>
    </row>
    <row r="7732" spans="1:6" x14ac:dyDescent="0.2">
      <c r="A7732" s="26"/>
      <c r="B7732" s="27"/>
      <c r="C7732" s="28" t="s">
        <v>917</v>
      </c>
      <c r="D7732" s="28"/>
      <c r="E7732" s="28"/>
      <c r="F7732" s="29">
        <v>4210.41</v>
      </c>
    </row>
    <row r="7733" spans="1:6" ht="45" customHeight="1" x14ac:dyDescent="0.2">
      <c r="A7733" s="21">
        <v>10</v>
      </c>
      <c r="B7733" s="22" t="s">
        <v>5452</v>
      </c>
      <c r="C7733" s="23" t="s">
        <v>5453</v>
      </c>
      <c r="D7733" s="31">
        <v>4</v>
      </c>
      <c r="E7733" s="25">
        <v>9.02</v>
      </c>
      <c r="F7733" s="25">
        <v>224.06</v>
      </c>
    </row>
    <row r="7734" spans="1:6" ht="33.75" customHeight="1" x14ac:dyDescent="0.2">
      <c r="A7734" s="21">
        <v>11</v>
      </c>
      <c r="B7734" s="22" t="s">
        <v>5454</v>
      </c>
      <c r="C7734" s="23" t="s">
        <v>5455</v>
      </c>
      <c r="D7734" s="31">
        <v>12</v>
      </c>
      <c r="E7734" s="25">
        <v>22.47</v>
      </c>
      <c r="F7734" s="25">
        <v>11082.34</v>
      </c>
    </row>
    <row r="7735" spans="1:6" x14ac:dyDescent="0.2">
      <c r="A7735" s="26"/>
      <c r="B7735" s="27"/>
      <c r="C7735" s="28" t="s">
        <v>5456</v>
      </c>
      <c r="D7735" s="28"/>
      <c r="E7735" s="28"/>
      <c r="F7735" s="29">
        <v>9468.5</v>
      </c>
    </row>
    <row r="7736" spans="1:6" x14ac:dyDescent="0.2">
      <c r="A7736" s="26"/>
      <c r="B7736" s="27"/>
      <c r="C7736" s="28" t="s">
        <v>5457</v>
      </c>
      <c r="D7736" s="28"/>
      <c r="E7736" s="28"/>
      <c r="F7736" s="29">
        <v>4839.45</v>
      </c>
    </row>
    <row r="7737" spans="1:6" x14ac:dyDescent="0.2">
      <c r="A7737" s="26"/>
      <c r="B7737" s="27"/>
      <c r="C7737" s="28" t="s">
        <v>917</v>
      </c>
      <c r="D7737" s="28"/>
      <c r="E7737" s="28"/>
      <c r="F7737" s="29">
        <v>25390.29</v>
      </c>
    </row>
    <row r="7738" spans="1:6" ht="22.5" customHeight="1" x14ac:dyDescent="0.2">
      <c r="A7738" s="21">
        <v>12</v>
      </c>
      <c r="B7738" s="22" t="s">
        <v>5458</v>
      </c>
      <c r="C7738" s="23" t="s">
        <v>5459</v>
      </c>
      <c r="D7738" s="31">
        <v>4</v>
      </c>
      <c r="E7738" s="25">
        <v>243.76</v>
      </c>
      <c r="F7738" s="25">
        <v>5801.39</v>
      </c>
    </row>
    <row r="7739" spans="1:6" ht="22.5" customHeight="1" x14ac:dyDescent="0.2">
      <c r="A7739" s="21">
        <v>13</v>
      </c>
      <c r="B7739" s="22" t="s">
        <v>5460</v>
      </c>
      <c r="C7739" s="23" t="s">
        <v>5461</v>
      </c>
      <c r="D7739" s="31">
        <v>4</v>
      </c>
      <c r="E7739" s="25">
        <v>243.76</v>
      </c>
      <c r="F7739" s="25">
        <v>5801.39</v>
      </c>
    </row>
    <row r="7740" spans="1:6" ht="22.5" customHeight="1" x14ac:dyDescent="0.2">
      <c r="A7740" s="21">
        <v>14</v>
      </c>
      <c r="B7740" s="22" t="s">
        <v>5462</v>
      </c>
      <c r="C7740" s="23" t="s">
        <v>5463</v>
      </c>
      <c r="D7740" s="31">
        <v>4</v>
      </c>
      <c r="E7740" s="25">
        <v>243.76</v>
      </c>
      <c r="F7740" s="25">
        <v>5801.39</v>
      </c>
    </row>
    <row r="7741" spans="1:6" ht="33.75" customHeight="1" x14ac:dyDescent="0.2">
      <c r="A7741" s="21">
        <v>15</v>
      </c>
      <c r="B7741" s="22" t="s">
        <v>5464</v>
      </c>
      <c r="C7741" s="23" t="s">
        <v>5465</v>
      </c>
      <c r="D7741" s="31">
        <v>39</v>
      </c>
      <c r="E7741" s="25">
        <v>2.62</v>
      </c>
      <c r="F7741" s="25">
        <v>4619.5600000000004</v>
      </c>
    </row>
    <row r="7742" spans="1:6" x14ac:dyDescent="0.2">
      <c r="A7742" s="26"/>
      <c r="B7742" s="27"/>
      <c r="C7742" s="28" t="s">
        <v>5466</v>
      </c>
      <c r="D7742" s="28"/>
      <c r="E7742" s="28"/>
      <c r="F7742" s="29">
        <v>4094.13</v>
      </c>
    </row>
    <row r="7743" spans="1:6" x14ac:dyDescent="0.2">
      <c r="A7743" s="26"/>
      <c r="B7743" s="27"/>
      <c r="C7743" s="28" t="s">
        <v>5467</v>
      </c>
      <c r="D7743" s="28"/>
      <c r="E7743" s="28"/>
      <c r="F7743" s="29">
        <v>2092.5500000000002</v>
      </c>
    </row>
    <row r="7744" spans="1:6" x14ac:dyDescent="0.2">
      <c r="A7744" s="26"/>
      <c r="B7744" s="27"/>
      <c r="C7744" s="28" t="s">
        <v>917</v>
      </c>
      <c r="D7744" s="28"/>
      <c r="E7744" s="28"/>
      <c r="F7744" s="29">
        <v>10806.24</v>
      </c>
    </row>
    <row r="7745" spans="1:6" ht="22.5" customHeight="1" x14ac:dyDescent="0.2">
      <c r="A7745" s="21">
        <v>16</v>
      </c>
      <c r="B7745" s="22" t="s">
        <v>5468</v>
      </c>
      <c r="C7745" s="23" t="s">
        <v>5469</v>
      </c>
      <c r="D7745" s="31">
        <v>15</v>
      </c>
      <c r="E7745" s="25">
        <v>2.94</v>
      </c>
      <c r="F7745" s="25">
        <v>367.73</v>
      </c>
    </row>
    <row r="7746" spans="1:6" ht="22.5" customHeight="1" x14ac:dyDescent="0.2">
      <c r="A7746" s="21">
        <v>17</v>
      </c>
      <c r="B7746" s="22" t="s">
        <v>5470</v>
      </c>
      <c r="C7746" s="23" t="s">
        <v>5471</v>
      </c>
      <c r="D7746" s="31">
        <v>15</v>
      </c>
      <c r="E7746" s="25">
        <v>0.42</v>
      </c>
      <c r="F7746" s="25">
        <v>52.16</v>
      </c>
    </row>
    <row r="7747" spans="1:6" ht="22.5" customHeight="1" x14ac:dyDescent="0.2">
      <c r="A7747" s="21">
        <v>18</v>
      </c>
      <c r="B7747" s="22" t="s">
        <v>5294</v>
      </c>
      <c r="C7747" s="23" t="s">
        <v>5295</v>
      </c>
      <c r="D7747" s="31">
        <v>9</v>
      </c>
      <c r="E7747" s="25">
        <v>1.19</v>
      </c>
      <c r="F7747" s="25">
        <v>72.290000000000006</v>
      </c>
    </row>
    <row r="7748" spans="1:6" ht="33.75" customHeight="1" x14ac:dyDescent="0.2">
      <c r="A7748" s="21">
        <v>19</v>
      </c>
      <c r="B7748" s="22" t="s">
        <v>4953</v>
      </c>
      <c r="C7748" s="23" t="s">
        <v>4954</v>
      </c>
      <c r="D7748" s="31">
        <v>3</v>
      </c>
      <c r="E7748" s="25">
        <v>67.63</v>
      </c>
      <c r="F7748" s="25">
        <v>4665.26</v>
      </c>
    </row>
    <row r="7749" spans="1:6" x14ac:dyDescent="0.2">
      <c r="A7749" s="26"/>
      <c r="B7749" s="27"/>
      <c r="C7749" s="28" t="s">
        <v>5472</v>
      </c>
      <c r="D7749" s="28"/>
      <c r="E7749" s="28"/>
      <c r="F7749" s="29">
        <v>3766.86</v>
      </c>
    </row>
    <row r="7750" spans="1:6" x14ac:dyDescent="0.2">
      <c r="A7750" s="26"/>
      <c r="B7750" s="27"/>
      <c r="C7750" s="28" t="s">
        <v>5473</v>
      </c>
      <c r="D7750" s="28"/>
      <c r="E7750" s="28"/>
      <c r="F7750" s="29">
        <v>1980.51</v>
      </c>
    </row>
    <row r="7751" spans="1:6" x14ac:dyDescent="0.2">
      <c r="A7751" s="26"/>
      <c r="B7751" s="27"/>
      <c r="C7751" s="28" t="s">
        <v>917</v>
      </c>
      <c r="D7751" s="28"/>
      <c r="E7751" s="28"/>
      <c r="F7751" s="29">
        <v>10412.629999999999</v>
      </c>
    </row>
    <row r="7752" spans="1:6" ht="33.75" customHeight="1" x14ac:dyDescent="0.2">
      <c r="A7752" s="21">
        <v>20</v>
      </c>
      <c r="B7752" s="22" t="s">
        <v>5474</v>
      </c>
      <c r="C7752" s="23" t="s">
        <v>5475</v>
      </c>
      <c r="D7752" s="31">
        <v>3</v>
      </c>
      <c r="E7752" s="25">
        <v>1093.73</v>
      </c>
      <c r="F7752" s="25">
        <v>19523.04</v>
      </c>
    </row>
    <row r="7753" spans="1:6" ht="22.5" customHeight="1" x14ac:dyDescent="0.2">
      <c r="A7753" s="21">
        <v>21</v>
      </c>
      <c r="B7753" s="22" t="s">
        <v>5476</v>
      </c>
      <c r="C7753" s="23" t="s">
        <v>5477</v>
      </c>
      <c r="D7753" s="31">
        <v>3</v>
      </c>
      <c r="E7753" s="25">
        <v>1.35</v>
      </c>
      <c r="F7753" s="25">
        <v>183.37</v>
      </c>
    </row>
    <row r="7754" spans="1:6" x14ac:dyDescent="0.2">
      <c r="A7754" s="26"/>
      <c r="B7754" s="27"/>
      <c r="C7754" s="28" t="s">
        <v>5478</v>
      </c>
      <c r="D7754" s="28"/>
      <c r="E7754" s="28"/>
      <c r="F7754" s="29">
        <v>162.59</v>
      </c>
    </row>
    <row r="7755" spans="1:6" x14ac:dyDescent="0.2">
      <c r="A7755" s="26"/>
      <c r="B7755" s="27"/>
      <c r="C7755" s="28" t="s">
        <v>5479</v>
      </c>
      <c r="D7755" s="28"/>
      <c r="E7755" s="28"/>
      <c r="F7755" s="29">
        <v>83.1</v>
      </c>
    </row>
    <row r="7756" spans="1:6" x14ac:dyDescent="0.2">
      <c r="A7756" s="26"/>
      <c r="B7756" s="27"/>
      <c r="C7756" s="28" t="s">
        <v>917</v>
      </c>
      <c r="D7756" s="28"/>
      <c r="E7756" s="28"/>
      <c r="F7756" s="29">
        <v>429.06</v>
      </c>
    </row>
    <row r="7757" spans="1:6" ht="33.75" customHeight="1" x14ac:dyDescent="0.2">
      <c r="A7757" s="21">
        <v>22</v>
      </c>
      <c r="B7757" s="22" t="s">
        <v>5480</v>
      </c>
      <c r="C7757" s="23" t="s">
        <v>5481</v>
      </c>
      <c r="D7757" s="31">
        <v>3</v>
      </c>
      <c r="E7757" s="25">
        <v>6.6</v>
      </c>
      <c r="F7757" s="25">
        <v>165.09</v>
      </c>
    </row>
    <row r="7758" spans="1:6" ht="45" customHeight="1" x14ac:dyDescent="0.2">
      <c r="A7758" s="21">
        <v>23</v>
      </c>
      <c r="B7758" s="22" t="s">
        <v>3923</v>
      </c>
      <c r="C7758" s="23" t="s">
        <v>3924</v>
      </c>
      <c r="D7758" s="32">
        <v>4.5</v>
      </c>
      <c r="E7758" s="25">
        <v>184.24</v>
      </c>
      <c r="F7758" s="25">
        <v>35949.29</v>
      </c>
    </row>
    <row r="7759" spans="1:6" x14ac:dyDescent="0.2">
      <c r="A7759" s="26"/>
      <c r="B7759" s="27"/>
      <c r="C7759" s="28" t="s">
        <v>5482</v>
      </c>
      <c r="D7759" s="28"/>
      <c r="E7759" s="28"/>
      <c r="F7759" s="29">
        <v>33044.47</v>
      </c>
    </row>
    <row r="7760" spans="1:6" x14ac:dyDescent="0.2">
      <c r="A7760" s="26"/>
      <c r="B7760" s="27"/>
      <c r="C7760" s="28" t="s">
        <v>5483</v>
      </c>
      <c r="D7760" s="28"/>
      <c r="E7760" s="28"/>
      <c r="F7760" s="29">
        <v>17373.89</v>
      </c>
    </row>
    <row r="7761" spans="1:6" x14ac:dyDescent="0.2">
      <c r="A7761" s="26"/>
      <c r="B7761" s="27"/>
      <c r="C7761" s="28" t="s">
        <v>917</v>
      </c>
      <c r="D7761" s="28"/>
      <c r="E7761" s="28"/>
      <c r="F7761" s="29">
        <v>86367.65</v>
      </c>
    </row>
    <row r="7762" spans="1:6" ht="33.75" customHeight="1" x14ac:dyDescent="0.2">
      <c r="A7762" s="21">
        <v>24</v>
      </c>
      <c r="B7762" s="22" t="s">
        <v>5484</v>
      </c>
      <c r="C7762" s="23" t="s">
        <v>5485</v>
      </c>
      <c r="D7762" s="31">
        <v>459</v>
      </c>
      <c r="E7762" s="25">
        <v>1.61</v>
      </c>
      <c r="F7762" s="25">
        <v>5549.81</v>
      </c>
    </row>
    <row r="7763" spans="1:6" ht="33.75" customHeight="1" x14ac:dyDescent="0.2">
      <c r="A7763" s="21">
        <v>25</v>
      </c>
      <c r="B7763" s="22" t="s">
        <v>5486</v>
      </c>
      <c r="C7763" s="23" t="s">
        <v>5487</v>
      </c>
      <c r="D7763" s="30">
        <v>0.05</v>
      </c>
      <c r="E7763" s="25">
        <v>817.49</v>
      </c>
      <c r="F7763" s="25">
        <v>960</v>
      </c>
    </row>
    <row r="7764" spans="1:6" x14ac:dyDescent="0.2">
      <c r="A7764" s="26"/>
      <c r="B7764" s="27"/>
      <c r="C7764" s="28" t="s">
        <v>5488</v>
      </c>
      <c r="D7764" s="28"/>
      <c r="E7764" s="28"/>
      <c r="F7764" s="29">
        <v>680.04</v>
      </c>
    </row>
    <row r="7765" spans="1:6" x14ac:dyDescent="0.2">
      <c r="A7765" s="26"/>
      <c r="B7765" s="27"/>
      <c r="C7765" s="28" t="s">
        <v>5489</v>
      </c>
      <c r="D7765" s="28"/>
      <c r="E7765" s="28"/>
      <c r="F7765" s="29">
        <v>357.55</v>
      </c>
    </row>
    <row r="7766" spans="1:6" x14ac:dyDescent="0.2">
      <c r="A7766" s="26"/>
      <c r="B7766" s="27"/>
      <c r="C7766" s="28" t="s">
        <v>917</v>
      </c>
      <c r="D7766" s="28"/>
      <c r="E7766" s="28"/>
      <c r="F7766" s="29">
        <v>1997.59</v>
      </c>
    </row>
    <row r="7767" spans="1:6" ht="33.75" customHeight="1" x14ac:dyDescent="0.2">
      <c r="A7767" s="21">
        <v>26</v>
      </c>
      <c r="B7767" s="22" t="s">
        <v>3430</v>
      </c>
      <c r="C7767" s="23" t="s">
        <v>3431</v>
      </c>
      <c r="D7767" s="30">
        <v>5.15</v>
      </c>
      <c r="E7767" s="25">
        <v>11.5</v>
      </c>
      <c r="F7767" s="25">
        <v>419.91</v>
      </c>
    </row>
    <row r="7768" spans="1:6" ht="22.5" customHeight="1" x14ac:dyDescent="0.2">
      <c r="A7768" s="21">
        <v>27</v>
      </c>
      <c r="B7768" s="22" t="s">
        <v>5340</v>
      </c>
      <c r="C7768" s="23" t="s">
        <v>5341</v>
      </c>
      <c r="D7768" s="31">
        <v>8</v>
      </c>
      <c r="E7768" s="25">
        <v>324</v>
      </c>
      <c r="F7768" s="25">
        <v>12726.72</v>
      </c>
    </row>
    <row r="7769" spans="1:6" ht="33.75" customHeight="1" x14ac:dyDescent="0.2">
      <c r="A7769" s="21">
        <v>28</v>
      </c>
      <c r="B7769" s="22" t="s">
        <v>5490</v>
      </c>
      <c r="C7769" s="23" t="s">
        <v>5491</v>
      </c>
      <c r="D7769" s="32">
        <v>0.3</v>
      </c>
      <c r="E7769" s="25">
        <v>885.83</v>
      </c>
      <c r="F7769" s="25">
        <v>5024.9399999999996</v>
      </c>
    </row>
    <row r="7770" spans="1:6" x14ac:dyDescent="0.2">
      <c r="A7770" s="26"/>
      <c r="B7770" s="27"/>
      <c r="C7770" s="28" t="s">
        <v>5492</v>
      </c>
      <c r="D7770" s="28"/>
      <c r="E7770" s="28"/>
      <c r="F7770" s="29">
        <v>2615.17</v>
      </c>
    </row>
    <row r="7771" spans="1:6" x14ac:dyDescent="0.2">
      <c r="A7771" s="26"/>
      <c r="B7771" s="27"/>
      <c r="C7771" s="28" t="s">
        <v>5493</v>
      </c>
      <c r="D7771" s="28"/>
      <c r="E7771" s="28"/>
      <c r="F7771" s="29">
        <v>1374.99</v>
      </c>
    </row>
    <row r="7772" spans="1:6" x14ac:dyDescent="0.2">
      <c r="A7772" s="26"/>
      <c r="B7772" s="27"/>
      <c r="C7772" s="28" t="s">
        <v>917</v>
      </c>
      <c r="D7772" s="28"/>
      <c r="E7772" s="28"/>
      <c r="F7772" s="29">
        <v>9015.1</v>
      </c>
    </row>
    <row r="7773" spans="1:6" ht="45" customHeight="1" x14ac:dyDescent="0.2">
      <c r="A7773" s="21">
        <v>29</v>
      </c>
      <c r="B7773" s="22" t="s">
        <v>5297</v>
      </c>
      <c r="C7773" s="23" t="s">
        <v>5298</v>
      </c>
      <c r="D7773" s="32">
        <v>2.4</v>
      </c>
      <c r="E7773" s="25">
        <v>64.09</v>
      </c>
      <c r="F7773" s="25">
        <v>5902.44</v>
      </c>
    </row>
    <row r="7774" spans="1:6" x14ac:dyDescent="0.2">
      <c r="A7774" s="26"/>
      <c r="B7774" s="27"/>
      <c r="C7774" s="28" t="s">
        <v>5494</v>
      </c>
      <c r="D7774" s="28"/>
      <c r="E7774" s="28"/>
      <c r="F7774" s="29">
        <v>5363.9</v>
      </c>
    </row>
    <row r="7775" spans="1:6" x14ac:dyDescent="0.2">
      <c r="A7775" s="26"/>
      <c r="B7775" s="27"/>
      <c r="C7775" s="28" t="s">
        <v>5495</v>
      </c>
      <c r="D7775" s="28"/>
      <c r="E7775" s="28"/>
      <c r="F7775" s="29">
        <v>2820.19</v>
      </c>
    </row>
    <row r="7776" spans="1:6" x14ac:dyDescent="0.2">
      <c r="A7776" s="26"/>
      <c r="B7776" s="27"/>
      <c r="C7776" s="28" t="s">
        <v>917</v>
      </c>
      <c r="D7776" s="28"/>
      <c r="E7776" s="28"/>
      <c r="F7776" s="29">
        <v>14086.53</v>
      </c>
    </row>
    <row r="7777" spans="1:6" ht="67.5" customHeight="1" x14ac:dyDescent="0.2">
      <c r="A7777" s="21">
        <v>30</v>
      </c>
      <c r="B7777" s="22" t="s">
        <v>5496</v>
      </c>
      <c r="C7777" s="23" t="s">
        <v>5497</v>
      </c>
      <c r="D7777" s="33">
        <v>4.0800000000000003E-2</v>
      </c>
      <c r="E7777" s="25">
        <v>4088.02</v>
      </c>
      <c r="F7777" s="25">
        <v>974.06</v>
      </c>
    </row>
    <row r="7778" spans="1:6" ht="78.75" customHeight="1" x14ac:dyDescent="0.2">
      <c r="A7778" s="21">
        <v>31</v>
      </c>
      <c r="B7778" s="22" t="s">
        <v>5498</v>
      </c>
      <c r="C7778" s="23" t="s">
        <v>5499</v>
      </c>
      <c r="D7778" s="24">
        <v>0.27600000000000002</v>
      </c>
      <c r="E7778" s="25">
        <v>6292.96</v>
      </c>
      <c r="F7778" s="25">
        <v>8875.34</v>
      </c>
    </row>
    <row r="7779" spans="1:6" ht="45" customHeight="1" x14ac:dyDescent="0.2">
      <c r="A7779" s="21">
        <v>32</v>
      </c>
      <c r="B7779" s="22" t="s">
        <v>4742</v>
      </c>
      <c r="C7779" s="23" t="s">
        <v>4743</v>
      </c>
      <c r="D7779" s="32">
        <v>2.1</v>
      </c>
      <c r="E7779" s="25">
        <v>79.63</v>
      </c>
      <c r="F7779" s="25">
        <v>6267.29</v>
      </c>
    </row>
    <row r="7780" spans="1:6" x14ac:dyDescent="0.2">
      <c r="A7780" s="26"/>
      <c r="B7780" s="27"/>
      <c r="C7780" s="28" t="s">
        <v>5500</v>
      </c>
      <c r="D7780" s="28"/>
      <c r="E7780" s="28"/>
      <c r="F7780" s="29">
        <v>5654.86</v>
      </c>
    </row>
    <row r="7781" spans="1:6" x14ac:dyDescent="0.2">
      <c r="A7781" s="26"/>
      <c r="B7781" s="27"/>
      <c r="C7781" s="28" t="s">
        <v>5501</v>
      </c>
      <c r="D7781" s="28"/>
      <c r="E7781" s="28"/>
      <c r="F7781" s="29">
        <v>2973.17</v>
      </c>
    </row>
    <row r="7782" spans="1:6" x14ac:dyDescent="0.2">
      <c r="A7782" s="26"/>
      <c r="B7782" s="27"/>
      <c r="C7782" s="28" t="s">
        <v>917</v>
      </c>
      <c r="D7782" s="28"/>
      <c r="E7782" s="28"/>
      <c r="F7782" s="29">
        <v>14895.32</v>
      </c>
    </row>
    <row r="7783" spans="1:6" ht="67.5" customHeight="1" x14ac:dyDescent="0.2">
      <c r="A7783" s="21">
        <v>33</v>
      </c>
      <c r="B7783" s="22" t="s">
        <v>5502</v>
      </c>
      <c r="C7783" s="23" t="s">
        <v>5503</v>
      </c>
      <c r="D7783" s="24">
        <v>0.22800000000000001</v>
      </c>
      <c r="E7783" s="25">
        <v>8108.11</v>
      </c>
      <c r="F7783" s="25">
        <v>10611.25</v>
      </c>
    </row>
    <row r="7784" spans="1:6" ht="33.75" customHeight="1" x14ac:dyDescent="0.2">
      <c r="A7784" s="21">
        <v>34</v>
      </c>
      <c r="B7784" s="22" t="s">
        <v>5412</v>
      </c>
      <c r="C7784" s="23" t="s">
        <v>5413</v>
      </c>
      <c r="D7784" s="30">
        <v>0.02</v>
      </c>
      <c r="E7784" s="25">
        <v>19862.939999999999</v>
      </c>
      <c r="F7784" s="25">
        <v>3519.71</v>
      </c>
    </row>
    <row r="7785" spans="1:6" ht="33.75" customHeight="1" x14ac:dyDescent="0.2">
      <c r="A7785" s="21">
        <v>35</v>
      </c>
      <c r="B7785" s="22" t="s">
        <v>4917</v>
      </c>
      <c r="C7785" s="23" t="s">
        <v>4918</v>
      </c>
      <c r="D7785" s="31">
        <v>10</v>
      </c>
      <c r="E7785" s="25">
        <v>19.350000000000001</v>
      </c>
      <c r="F7785" s="25">
        <v>3666.84</v>
      </c>
    </row>
    <row r="7786" spans="1:6" x14ac:dyDescent="0.2">
      <c r="A7786" s="26"/>
      <c r="B7786" s="27"/>
      <c r="C7786" s="28" t="s">
        <v>5504</v>
      </c>
      <c r="D7786" s="28"/>
      <c r="E7786" s="28"/>
      <c r="F7786" s="29">
        <v>1878.7</v>
      </c>
    </row>
    <row r="7787" spans="1:6" x14ac:dyDescent="0.2">
      <c r="A7787" s="26"/>
      <c r="B7787" s="27"/>
      <c r="C7787" s="28" t="s">
        <v>5505</v>
      </c>
      <c r="D7787" s="28"/>
      <c r="E7787" s="28"/>
      <c r="F7787" s="29">
        <v>987.77</v>
      </c>
    </row>
    <row r="7788" spans="1:6" x14ac:dyDescent="0.2">
      <c r="A7788" s="26"/>
      <c r="B7788" s="27"/>
      <c r="C7788" s="28" t="s">
        <v>917</v>
      </c>
      <c r="D7788" s="28"/>
      <c r="E7788" s="28"/>
      <c r="F7788" s="29">
        <v>6533.31</v>
      </c>
    </row>
    <row r="7789" spans="1:6" ht="22.5" customHeight="1" x14ac:dyDescent="0.2">
      <c r="A7789" s="21">
        <v>36</v>
      </c>
      <c r="B7789" s="22" t="s">
        <v>4925</v>
      </c>
      <c r="C7789" s="23" t="s">
        <v>4926</v>
      </c>
      <c r="D7789" s="32">
        <v>-7.2</v>
      </c>
      <c r="E7789" s="25">
        <v>16.7</v>
      </c>
      <c r="F7789" s="25">
        <v>-1161.52</v>
      </c>
    </row>
    <row r="7790" spans="1:6" ht="22.5" customHeight="1" x14ac:dyDescent="0.2">
      <c r="A7790" s="21">
        <v>37</v>
      </c>
      <c r="B7790" s="22" t="s">
        <v>4923</v>
      </c>
      <c r="C7790" s="23" t="s">
        <v>4924</v>
      </c>
      <c r="D7790" s="32">
        <v>-1.5</v>
      </c>
      <c r="E7790" s="25">
        <v>9.0399999999999991</v>
      </c>
      <c r="F7790" s="25">
        <v>-139.26</v>
      </c>
    </row>
    <row r="7791" spans="1:6" ht="22.5" customHeight="1" x14ac:dyDescent="0.2">
      <c r="A7791" s="21">
        <v>38</v>
      </c>
      <c r="B7791" s="22" t="s">
        <v>4921</v>
      </c>
      <c r="C7791" s="23" t="s">
        <v>4922</v>
      </c>
      <c r="D7791" s="33">
        <v>-5.9999999999999995E-4</v>
      </c>
      <c r="E7791" s="25">
        <v>26950</v>
      </c>
      <c r="F7791" s="25">
        <v>-389.05</v>
      </c>
    </row>
    <row r="7792" spans="1:6" ht="22.5" customHeight="1" x14ac:dyDescent="0.2">
      <c r="A7792" s="21">
        <v>39</v>
      </c>
      <c r="B7792" s="22" t="s">
        <v>5506</v>
      </c>
      <c r="C7792" s="23" t="s">
        <v>5507</v>
      </c>
      <c r="D7792" s="31">
        <v>2</v>
      </c>
      <c r="E7792" s="25">
        <v>97.68</v>
      </c>
      <c r="F7792" s="25">
        <v>1629.29</v>
      </c>
    </row>
    <row r="7793" spans="1:6" ht="11.25" customHeight="1" x14ac:dyDescent="0.2">
      <c r="A7793" s="435" t="s">
        <v>1023</v>
      </c>
      <c r="B7793" s="436"/>
      <c r="C7793" s="436"/>
      <c r="D7793" s="436"/>
      <c r="E7793" s="437"/>
      <c r="F7793" s="36">
        <v>245420.75</v>
      </c>
    </row>
    <row r="7794" spans="1:6" x14ac:dyDescent="0.2">
      <c r="A7794" s="435" t="s">
        <v>1008</v>
      </c>
      <c r="B7794" s="436"/>
      <c r="C7794" s="436"/>
      <c r="D7794" s="436"/>
      <c r="E7794" s="437"/>
      <c r="F7794" s="36">
        <v>72663.100000000006</v>
      </c>
    </row>
    <row r="7795" spans="1:6" x14ac:dyDescent="0.2">
      <c r="A7795" s="435" t="s">
        <v>1009</v>
      </c>
      <c r="B7795" s="436"/>
      <c r="C7795" s="436"/>
      <c r="D7795" s="436"/>
      <c r="E7795" s="437"/>
      <c r="F7795" s="36">
        <v>37949</v>
      </c>
    </row>
    <row r="7796" spans="1:6" x14ac:dyDescent="0.2">
      <c r="A7796" s="435" t="s">
        <v>1024</v>
      </c>
      <c r="B7796" s="436"/>
      <c r="C7796" s="436"/>
      <c r="D7796" s="436"/>
      <c r="E7796" s="437"/>
      <c r="F7796" s="36">
        <v>356032.85</v>
      </c>
    </row>
    <row r="7797" spans="1:6" x14ac:dyDescent="0.2">
      <c r="A7797" s="38"/>
      <c r="B7797" s="38"/>
      <c r="C7797" s="38"/>
      <c r="D7797" s="38"/>
      <c r="E7797" s="38"/>
      <c r="F7797" s="38"/>
    </row>
    <row r="7798" spans="1:6" ht="14.4" x14ac:dyDescent="0.3">
      <c r="A7798" s="3"/>
      <c r="B7798" s="3"/>
      <c r="C7798" s="3"/>
      <c r="D7798" s="3"/>
      <c r="E7798" s="3"/>
      <c r="F7798" s="3"/>
    </row>
    <row r="7799" spans="1:6" x14ac:dyDescent="0.2">
      <c r="A7799" s="41" t="s">
        <v>1025</v>
      </c>
      <c r="B7799" s="428"/>
      <c r="C7799" s="428"/>
      <c r="D7799" s="428"/>
      <c r="E7799" s="428"/>
      <c r="F7799" s="428"/>
    </row>
    <row r="7800" spans="1:6" x14ac:dyDescent="0.2">
      <c r="A7800" s="4"/>
      <c r="B7800" s="427" t="s">
        <v>1027</v>
      </c>
      <c r="C7800" s="427"/>
      <c r="D7800" s="427"/>
      <c r="E7800" s="427"/>
      <c r="F7800" s="427"/>
    </row>
    <row r="7801" spans="1:6" x14ac:dyDescent="0.2">
      <c r="A7801" s="41" t="s">
        <v>1028</v>
      </c>
      <c r="B7801" s="428"/>
      <c r="C7801" s="428"/>
      <c r="D7801" s="428"/>
      <c r="E7801" s="428"/>
      <c r="F7801" s="428"/>
    </row>
    <row r="7802" spans="1:6" x14ac:dyDescent="0.2">
      <c r="A7802" s="10"/>
      <c r="B7802" s="427" t="s">
        <v>1027</v>
      </c>
      <c r="C7802" s="427"/>
      <c r="D7802" s="427"/>
      <c r="E7802" s="427"/>
      <c r="F7802" s="427"/>
    </row>
    <row r="7803" spans="1:6" ht="14.4" x14ac:dyDescent="0.3">
      <c r="A7803" s="3"/>
      <c r="B7803" s="3"/>
      <c r="C7803" s="3"/>
      <c r="D7803" s="3"/>
      <c r="E7803" s="3"/>
      <c r="F7803" s="3"/>
    </row>
    <row r="7804" spans="1:6" ht="14.4" x14ac:dyDescent="0.3">
      <c r="A7804" s="3"/>
      <c r="B7804" s="3"/>
      <c r="C7804" s="3"/>
      <c r="D7804" s="3"/>
      <c r="E7804" s="3"/>
      <c r="F7804" s="3"/>
    </row>
    <row r="7805" spans="1:6" ht="17.399999999999999" x14ac:dyDescent="0.3">
      <c r="A7805" s="438" t="s">
        <v>5508</v>
      </c>
      <c r="B7805" s="438"/>
      <c r="C7805" s="438"/>
      <c r="D7805" s="438"/>
      <c r="E7805" s="438"/>
      <c r="F7805" s="438"/>
    </row>
    <row r="7806" spans="1:6" x14ac:dyDescent="0.2">
      <c r="A7806" s="6"/>
      <c r="B7806" s="6"/>
      <c r="C7806" s="6"/>
      <c r="D7806" s="6"/>
      <c r="E7806" s="6"/>
      <c r="F7806" s="6"/>
    </row>
    <row r="7807" spans="1:6" ht="12.75" customHeight="1" x14ac:dyDescent="0.25">
      <c r="A7807" s="439" t="s">
        <v>5509</v>
      </c>
      <c r="B7807" s="439"/>
      <c r="C7807" s="439"/>
      <c r="D7807" s="439"/>
      <c r="E7807" s="439"/>
      <c r="F7807" s="439"/>
    </row>
    <row r="7808" spans="1:6" x14ac:dyDescent="0.2">
      <c r="A7808" s="440" t="s">
        <v>903</v>
      </c>
      <c r="B7808" s="440"/>
      <c r="C7808" s="440"/>
      <c r="D7808" s="440"/>
      <c r="E7808" s="440"/>
      <c r="F7808" s="440"/>
    </row>
    <row r="7809" spans="1:6" x14ac:dyDescent="0.2">
      <c r="A7809" s="9"/>
      <c r="B7809" s="9"/>
      <c r="C7809" s="9"/>
      <c r="D7809" s="9"/>
      <c r="E7809" s="9"/>
      <c r="F7809" s="9"/>
    </row>
    <row r="7810" spans="1:6" ht="14.4" x14ac:dyDescent="0.3">
      <c r="A7810" s="10" t="s">
        <v>904</v>
      </c>
      <c r="B7810" s="10"/>
      <c r="C7810" s="11"/>
      <c r="D7810" s="12"/>
      <c r="E7810" s="12"/>
      <c r="F7810" s="3"/>
    </row>
    <row r="7811" spans="1:6" ht="14.4" x14ac:dyDescent="0.3">
      <c r="A7811" s="10"/>
      <c r="B7811" s="10"/>
      <c r="C7811" s="3"/>
      <c r="D7811" s="15"/>
      <c r="E7811" s="16"/>
      <c r="F7811" s="3"/>
    </row>
    <row r="7812" spans="1:6" ht="14.4" x14ac:dyDescent="0.3">
      <c r="A7812" s="18"/>
      <c r="B7812" s="3"/>
      <c r="C7812" s="3"/>
      <c r="D7812" s="3"/>
      <c r="E7812" s="3"/>
      <c r="F7812" s="3"/>
    </row>
    <row r="7813" spans="1:6" ht="11.25" customHeight="1" x14ac:dyDescent="0.2">
      <c r="A7813" s="441" t="s">
        <v>906</v>
      </c>
      <c r="B7813" s="441" t="s">
        <v>907</v>
      </c>
      <c r="C7813" s="441" t="s">
        <v>908</v>
      </c>
      <c r="D7813" s="441" t="s">
        <v>909</v>
      </c>
      <c r="E7813" s="441" t="s">
        <v>910</v>
      </c>
      <c r="F7813" s="441" t="s">
        <v>911</v>
      </c>
    </row>
    <row r="7814" spans="1:6" ht="11.25" customHeight="1" x14ac:dyDescent="0.2">
      <c r="A7814" s="442"/>
      <c r="B7814" s="442"/>
      <c r="C7814" s="442"/>
      <c r="D7814" s="442"/>
      <c r="E7814" s="442"/>
      <c r="F7814" s="442"/>
    </row>
    <row r="7815" spans="1:6" ht="11.4" x14ac:dyDescent="0.2">
      <c r="A7815" s="19">
        <v>1</v>
      </c>
      <c r="B7815" s="19">
        <v>2</v>
      </c>
      <c r="C7815" s="429">
        <v>3</v>
      </c>
      <c r="D7815" s="430"/>
      <c r="E7815" s="431"/>
      <c r="F7815" s="19">
        <v>4</v>
      </c>
    </row>
    <row r="7816" spans="1:6" ht="13.2" x14ac:dyDescent="0.2">
      <c r="A7816" s="432" t="s">
        <v>5510</v>
      </c>
      <c r="B7816" s="433"/>
      <c r="C7816" s="433"/>
      <c r="D7816" s="433"/>
      <c r="E7816" s="433"/>
      <c r="F7816" s="434"/>
    </row>
    <row r="7817" spans="1:6" ht="12" customHeight="1" x14ac:dyDescent="0.2">
      <c r="A7817" s="443" t="s">
        <v>5511</v>
      </c>
      <c r="B7817" s="444"/>
      <c r="C7817" s="444"/>
      <c r="D7817" s="444"/>
      <c r="E7817" s="444"/>
      <c r="F7817" s="445"/>
    </row>
    <row r="7818" spans="1:6" ht="33.75" customHeight="1" x14ac:dyDescent="0.2">
      <c r="A7818" s="21">
        <v>1</v>
      </c>
      <c r="B7818" s="22" t="s">
        <v>4953</v>
      </c>
      <c r="C7818" s="23" t="s">
        <v>5512</v>
      </c>
      <c r="D7818" s="31">
        <v>1</v>
      </c>
      <c r="E7818" s="25">
        <v>67.63</v>
      </c>
      <c r="F7818" s="25">
        <v>1555.08</v>
      </c>
    </row>
    <row r="7819" spans="1:6" x14ac:dyDescent="0.2">
      <c r="A7819" s="26"/>
      <c r="B7819" s="27"/>
      <c r="C7819" s="28" t="s">
        <v>5244</v>
      </c>
      <c r="D7819" s="28"/>
      <c r="E7819" s="28"/>
      <c r="F7819" s="29">
        <v>1255.6199999999999</v>
      </c>
    </row>
    <row r="7820" spans="1:6" x14ac:dyDescent="0.2">
      <c r="A7820" s="26"/>
      <c r="B7820" s="27"/>
      <c r="C7820" s="28" t="s">
        <v>5245</v>
      </c>
      <c r="D7820" s="28"/>
      <c r="E7820" s="28"/>
      <c r="F7820" s="29">
        <v>660.17</v>
      </c>
    </row>
    <row r="7821" spans="1:6" x14ac:dyDescent="0.2">
      <c r="A7821" s="26"/>
      <c r="B7821" s="27"/>
      <c r="C7821" s="28" t="s">
        <v>917</v>
      </c>
      <c r="D7821" s="28"/>
      <c r="E7821" s="28"/>
      <c r="F7821" s="29">
        <v>3470.87</v>
      </c>
    </row>
    <row r="7822" spans="1:6" ht="22.5" customHeight="1" x14ac:dyDescent="0.2">
      <c r="A7822" s="21">
        <v>2</v>
      </c>
      <c r="B7822" s="22" t="s">
        <v>5513</v>
      </c>
      <c r="C7822" s="23" t="s">
        <v>5247</v>
      </c>
      <c r="D7822" s="31">
        <v>1</v>
      </c>
      <c r="E7822" s="25">
        <v>4233.67</v>
      </c>
      <c r="F7822" s="25">
        <v>25190.34</v>
      </c>
    </row>
    <row r="7823" spans="1:6" ht="22.5" customHeight="1" x14ac:dyDescent="0.2">
      <c r="A7823" s="21">
        <v>3</v>
      </c>
      <c r="B7823" s="22" t="s">
        <v>5248</v>
      </c>
      <c r="C7823" s="23" t="s">
        <v>5249</v>
      </c>
      <c r="D7823" s="31">
        <v>2</v>
      </c>
      <c r="E7823" s="25">
        <v>12.64</v>
      </c>
      <c r="F7823" s="25">
        <v>1132.01</v>
      </c>
    </row>
    <row r="7824" spans="1:6" x14ac:dyDescent="0.2">
      <c r="A7824" s="26"/>
      <c r="B7824" s="27"/>
      <c r="C7824" s="28" t="s">
        <v>5250</v>
      </c>
      <c r="D7824" s="28"/>
      <c r="E7824" s="28"/>
      <c r="F7824" s="29">
        <v>1075.6400000000001</v>
      </c>
    </row>
    <row r="7825" spans="1:6" x14ac:dyDescent="0.2">
      <c r="A7825" s="26"/>
      <c r="B7825" s="27"/>
      <c r="C7825" s="28" t="s">
        <v>5251</v>
      </c>
      <c r="D7825" s="28"/>
      <c r="E7825" s="28"/>
      <c r="F7825" s="29">
        <v>565.54</v>
      </c>
    </row>
    <row r="7826" spans="1:6" x14ac:dyDescent="0.2">
      <c r="A7826" s="26"/>
      <c r="B7826" s="27"/>
      <c r="C7826" s="28" t="s">
        <v>917</v>
      </c>
      <c r="D7826" s="28"/>
      <c r="E7826" s="28"/>
      <c r="F7826" s="29">
        <v>2773.19</v>
      </c>
    </row>
    <row r="7827" spans="1:6" ht="22.5" customHeight="1" x14ac:dyDescent="0.2">
      <c r="A7827" s="21">
        <v>4</v>
      </c>
      <c r="B7827" s="22" t="s">
        <v>5252</v>
      </c>
      <c r="C7827" s="23" t="s">
        <v>5253</v>
      </c>
      <c r="D7827" s="31">
        <v>2</v>
      </c>
      <c r="E7827" s="25">
        <v>230.51</v>
      </c>
      <c r="F7827" s="25">
        <v>5642.88</v>
      </c>
    </row>
    <row r="7828" spans="1:6" ht="33.75" customHeight="1" x14ac:dyDescent="0.2">
      <c r="A7828" s="21">
        <v>5</v>
      </c>
      <c r="B7828" s="22" t="s">
        <v>5254</v>
      </c>
      <c r="C7828" s="23" t="s">
        <v>5514</v>
      </c>
      <c r="D7828" s="32">
        <v>0.2</v>
      </c>
      <c r="E7828" s="25">
        <v>76.89</v>
      </c>
      <c r="F7828" s="25">
        <v>625.65</v>
      </c>
    </row>
    <row r="7829" spans="1:6" x14ac:dyDescent="0.2">
      <c r="A7829" s="26"/>
      <c r="B7829" s="27"/>
      <c r="C7829" s="28" t="s">
        <v>5256</v>
      </c>
      <c r="D7829" s="28"/>
      <c r="E7829" s="28"/>
      <c r="F7829" s="29">
        <v>523.13</v>
      </c>
    </row>
    <row r="7830" spans="1:6" x14ac:dyDescent="0.2">
      <c r="A7830" s="26"/>
      <c r="B7830" s="27"/>
      <c r="C7830" s="28" t="s">
        <v>5257</v>
      </c>
      <c r="D7830" s="28"/>
      <c r="E7830" s="28"/>
      <c r="F7830" s="29">
        <v>267.38</v>
      </c>
    </row>
    <row r="7831" spans="1:6" x14ac:dyDescent="0.2">
      <c r="A7831" s="26"/>
      <c r="B7831" s="27"/>
      <c r="C7831" s="28" t="s">
        <v>917</v>
      </c>
      <c r="D7831" s="28"/>
      <c r="E7831" s="28"/>
      <c r="F7831" s="29">
        <v>1416.16</v>
      </c>
    </row>
    <row r="7832" spans="1:6" ht="22.5" customHeight="1" x14ac:dyDescent="0.2">
      <c r="A7832" s="21">
        <v>6</v>
      </c>
      <c r="B7832" s="22" t="s">
        <v>5515</v>
      </c>
      <c r="C7832" s="23" t="s">
        <v>5516</v>
      </c>
      <c r="D7832" s="31">
        <v>2</v>
      </c>
      <c r="E7832" s="25">
        <v>243.85</v>
      </c>
      <c r="F7832" s="25">
        <v>11246.36</v>
      </c>
    </row>
    <row r="7833" spans="1:6" ht="22.5" customHeight="1" x14ac:dyDescent="0.2">
      <c r="A7833" s="21">
        <v>7</v>
      </c>
      <c r="B7833" s="22" t="s">
        <v>5238</v>
      </c>
      <c r="C7833" s="23" t="s">
        <v>5517</v>
      </c>
      <c r="D7833" s="31">
        <v>2</v>
      </c>
      <c r="E7833" s="25">
        <v>18.14</v>
      </c>
      <c r="F7833" s="25">
        <v>1424.39</v>
      </c>
    </row>
    <row r="7834" spans="1:6" x14ac:dyDescent="0.2">
      <c r="A7834" s="26"/>
      <c r="B7834" s="27"/>
      <c r="C7834" s="28" t="s">
        <v>5354</v>
      </c>
      <c r="D7834" s="28"/>
      <c r="E7834" s="28"/>
      <c r="F7834" s="29">
        <v>1196.25</v>
      </c>
    </row>
    <row r="7835" spans="1:6" x14ac:dyDescent="0.2">
      <c r="A7835" s="26"/>
      <c r="B7835" s="27"/>
      <c r="C7835" s="28" t="s">
        <v>5355</v>
      </c>
      <c r="D7835" s="28"/>
      <c r="E7835" s="28"/>
      <c r="F7835" s="29">
        <v>611.41999999999996</v>
      </c>
    </row>
    <row r="7836" spans="1:6" x14ac:dyDescent="0.2">
      <c r="A7836" s="26"/>
      <c r="B7836" s="27"/>
      <c r="C7836" s="28" t="s">
        <v>917</v>
      </c>
      <c r="D7836" s="28"/>
      <c r="E7836" s="28"/>
      <c r="F7836" s="29">
        <v>3232.06</v>
      </c>
    </row>
    <row r="7837" spans="1:6" ht="22.5" customHeight="1" x14ac:dyDescent="0.2">
      <c r="A7837" s="21">
        <v>8</v>
      </c>
      <c r="B7837" s="22" t="s">
        <v>5518</v>
      </c>
      <c r="C7837" s="23" t="s">
        <v>5519</v>
      </c>
      <c r="D7837" s="31">
        <v>2</v>
      </c>
      <c r="E7837" s="25">
        <v>175.63</v>
      </c>
      <c r="F7837" s="25">
        <v>7172.73</v>
      </c>
    </row>
    <row r="7838" spans="1:6" ht="33.75" customHeight="1" x14ac:dyDescent="0.2">
      <c r="A7838" s="21">
        <v>9</v>
      </c>
      <c r="B7838" s="22" t="s">
        <v>5254</v>
      </c>
      <c r="C7838" s="23" t="s">
        <v>5255</v>
      </c>
      <c r="D7838" s="32">
        <v>0.1</v>
      </c>
      <c r="E7838" s="25">
        <v>76.89</v>
      </c>
      <c r="F7838" s="25">
        <v>312.82</v>
      </c>
    </row>
    <row r="7839" spans="1:6" x14ac:dyDescent="0.2">
      <c r="A7839" s="26"/>
      <c r="B7839" s="27"/>
      <c r="C7839" s="28" t="s">
        <v>5363</v>
      </c>
      <c r="D7839" s="28"/>
      <c r="E7839" s="28"/>
      <c r="F7839" s="29">
        <v>261.57</v>
      </c>
    </row>
    <row r="7840" spans="1:6" x14ac:dyDescent="0.2">
      <c r="A7840" s="26"/>
      <c r="B7840" s="27"/>
      <c r="C7840" s="28" t="s">
        <v>5364</v>
      </c>
      <c r="D7840" s="28"/>
      <c r="E7840" s="28"/>
      <c r="F7840" s="29">
        <v>133.69</v>
      </c>
    </row>
    <row r="7841" spans="1:6" x14ac:dyDescent="0.2">
      <c r="A7841" s="26"/>
      <c r="B7841" s="27"/>
      <c r="C7841" s="28" t="s">
        <v>917</v>
      </c>
      <c r="D7841" s="28"/>
      <c r="E7841" s="28"/>
      <c r="F7841" s="29">
        <v>708.08</v>
      </c>
    </row>
    <row r="7842" spans="1:6" ht="22.5" customHeight="1" x14ac:dyDescent="0.2">
      <c r="A7842" s="21">
        <v>10</v>
      </c>
      <c r="B7842" s="22" t="s">
        <v>5258</v>
      </c>
      <c r="C7842" s="23" t="s">
        <v>5259</v>
      </c>
      <c r="D7842" s="31">
        <v>1</v>
      </c>
      <c r="E7842" s="25">
        <v>97.47</v>
      </c>
      <c r="F7842" s="25">
        <v>1392.85</v>
      </c>
    </row>
    <row r="7843" spans="1:6" ht="33.75" customHeight="1" x14ac:dyDescent="0.2">
      <c r="A7843" s="21">
        <v>11</v>
      </c>
      <c r="B7843" s="22" t="s">
        <v>5254</v>
      </c>
      <c r="C7843" s="23" t="s">
        <v>5520</v>
      </c>
      <c r="D7843" s="32">
        <v>4.5</v>
      </c>
      <c r="E7843" s="25">
        <v>76.89</v>
      </c>
      <c r="F7843" s="25">
        <v>14076.97</v>
      </c>
    </row>
    <row r="7844" spans="1:6" x14ac:dyDescent="0.2">
      <c r="A7844" s="26"/>
      <c r="B7844" s="27"/>
      <c r="C7844" s="28" t="s">
        <v>5521</v>
      </c>
      <c r="D7844" s="28"/>
      <c r="E7844" s="28"/>
      <c r="F7844" s="29">
        <v>11770.43</v>
      </c>
    </row>
    <row r="7845" spans="1:6" x14ac:dyDescent="0.2">
      <c r="A7845" s="26"/>
      <c r="B7845" s="27"/>
      <c r="C7845" s="28" t="s">
        <v>5522</v>
      </c>
      <c r="D7845" s="28"/>
      <c r="E7845" s="28"/>
      <c r="F7845" s="29">
        <v>6016</v>
      </c>
    </row>
    <row r="7846" spans="1:6" x14ac:dyDescent="0.2">
      <c r="A7846" s="26"/>
      <c r="B7846" s="27"/>
      <c r="C7846" s="28" t="s">
        <v>917</v>
      </c>
      <c r="D7846" s="28"/>
      <c r="E7846" s="28"/>
      <c r="F7846" s="29">
        <v>31863.4</v>
      </c>
    </row>
    <row r="7847" spans="1:6" ht="22.5" customHeight="1" x14ac:dyDescent="0.2">
      <c r="A7847" s="21">
        <v>12</v>
      </c>
      <c r="B7847" s="22" t="s">
        <v>5523</v>
      </c>
      <c r="C7847" s="23" t="s">
        <v>5524</v>
      </c>
      <c r="D7847" s="31">
        <v>45</v>
      </c>
      <c r="E7847" s="25">
        <v>729.94</v>
      </c>
      <c r="F7847" s="25">
        <v>195442.47</v>
      </c>
    </row>
    <row r="7848" spans="1:6" ht="22.5" customHeight="1" x14ac:dyDescent="0.2">
      <c r="A7848" s="21">
        <v>13</v>
      </c>
      <c r="B7848" s="22" t="s">
        <v>5238</v>
      </c>
      <c r="C7848" s="23" t="s">
        <v>5525</v>
      </c>
      <c r="D7848" s="31">
        <v>1</v>
      </c>
      <c r="E7848" s="25">
        <v>18.14</v>
      </c>
      <c r="F7848" s="25">
        <v>712.2</v>
      </c>
    </row>
    <row r="7849" spans="1:6" x14ac:dyDescent="0.2">
      <c r="A7849" s="26"/>
      <c r="B7849" s="27"/>
      <c r="C7849" s="28" t="s">
        <v>5240</v>
      </c>
      <c r="D7849" s="28"/>
      <c r="E7849" s="28"/>
      <c r="F7849" s="29">
        <v>598.13</v>
      </c>
    </row>
    <row r="7850" spans="1:6" x14ac:dyDescent="0.2">
      <c r="A7850" s="26"/>
      <c r="B7850" s="27"/>
      <c r="C7850" s="28" t="s">
        <v>5241</v>
      </c>
      <c r="D7850" s="28"/>
      <c r="E7850" s="28"/>
      <c r="F7850" s="29">
        <v>305.70999999999998</v>
      </c>
    </row>
    <row r="7851" spans="1:6" x14ac:dyDescent="0.2">
      <c r="A7851" s="26"/>
      <c r="B7851" s="27"/>
      <c r="C7851" s="28" t="s">
        <v>917</v>
      </c>
      <c r="D7851" s="28"/>
      <c r="E7851" s="28"/>
      <c r="F7851" s="29">
        <v>1616.04</v>
      </c>
    </row>
    <row r="7852" spans="1:6" ht="22.5" customHeight="1" x14ac:dyDescent="0.2">
      <c r="A7852" s="21">
        <v>14</v>
      </c>
      <c r="B7852" s="22" t="s">
        <v>5526</v>
      </c>
      <c r="C7852" s="23" t="s">
        <v>5386</v>
      </c>
      <c r="D7852" s="31">
        <v>1</v>
      </c>
      <c r="E7852" s="25">
        <v>1581.54</v>
      </c>
      <c r="F7852" s="25">
        <v>9410.17</v>
      </c>
    </row>
    <row r="7853" spans="1:6" ht="33.75" customHeight="1" x14ac:dyDescent="0.2">
      <c r="A7853" s="21">
        <v>15</v>
      </c>
      <c r="B7853" s="22" t="s">
        <v>5379</v>
      </c>
      <c r="C7853" s="23" t="s">
        <v>5527</v>
      </c>
      <c r="D7853" s="31">
        <v>4</v>
      </c>
      <c r="E7853" s="25">
        <v>20.81</v>
      </c>
      <c r="F7853" s="25">
        <v>3763.65</v>
      </c>
    </row>
    <row r="7854" spans="1:6" x14ac:dyDescent="0.2">
      <c r="A7854" s="26"/>
      <c r="B7854" s="27"/>
      <c r="C7854" s="28" t="s">
        <v>5528</v>
      </c>
      <c r="D7854" s="28"/>
      <c r="E7854" s="28"/>
      <c r="F7854" s="29">
        <v>3331.94</v>
      </c>
    </row>
    <row r="7855" spans="1:6" x14ac:dyDescent="0.2">
      <c r="A7855" s="26"/>
      <c r="B7855" s="27"/>
      <c r="C7855" s="28" t="s">
        <v>5529</v>
      </c>
      <c r="D7855" s="28"/>
      <c r="E7855" s="28"/>
      <c r="F7855" s="29">
        <v>1702.99</v>
      </c>
    </row>
    <row r="7856" spans="1:6" x14ac:dyDescent="0.2">
      <c r="A7856" s="26"/>
      <c r="B7856" s="27"/>
      <c r="C7856" s="28" t="s">
        <v>917</v>
      </c>
      <c r="D7856" s="28"/>
      <c r="E7856" s="28"/>
      <c r="F7856" s="29">
        <v>8798.58</v>
      </c>
    </row>
    <row r="7857" spans="1:6" ht="22.5" customHeight="1" x14ac:dyDescent="0.2">
      <c r="A7857" s="21">
        <v>16</v>
      </c>
      <c r="B7857" s="22" t="s">
        <v>5530</v>
      </c>
      <c r="C7857" s="23" t="s">
        <v>5531</v>
      </c>
      <c r="D7857" s="31">
        <v>4</v>
      </c>
      <c r="E7857" s="25">
        <v>194.65</v>
      </c>
      <c r="F7857" s="25">
        <v>4632.68</v>
      </c>
    </row>
    <row r="7858" spans="1:6" ht="33.75" customHeight="1" x14ac:dyDescent="0.2">
      <c r="A7858" s="21">
        <v>17</v>
      </c>
      <c r="B7858" s="22" t="s">
        <v>5464</v>
      </c>
      <c r="C7858" s="23" t="s">
        <v>5532</v>
      </c>
      <c r="D7858" s="31">
        <v>4</v>
      </c>
      <c r="E7858" s="25">
        <v>2.62</v>
      </c>
      <c r="F7858" s="25">
        <v>473.8</v>
      </c>
    </row>
    <row r="7859" spans="1:6" x14ac:dyDescent="0.2">
      <c r="A7859" s="26"/>
      <c r="B7859" s="27"/>
      <c r="C7859" s="28" t="s">
        <v>5533</v>
      </c>
      <c r="D7859" s="28"/>
      <c r="E7859" s="28"/>
      <c r="F7859" s="29">
        <v>419.91</v>
      </c>
    </row>
    <row r="7860" spans="1:6" x14ac:dyDescent="0.2">
      <c r="A7860" s="26"/>
      <c r="B7860" s="27"/>
      <c r="C7860" s="28" t="s">
        <v>5534</v>
      </c>
      <c r="D7860" s="28"/>
      <c r="E7860" s="28"/>
      <c r="F7860" s="29">
        <v>214.62</v>
      </c>
    </row>
    <row r="7861" spans="1:6" x14ac:dyDescent="0.2">
      <c r="A7861" s="26"/>
      <c r="B7861" s="27"/>
      <c r="C7861" s="28" t="s">
        <v>917</v>
      </c>
      <c r="D7861" s="28"/>
      <c r="E7861" s="28"/>
      <c r="F7861" s="29">
        <v>1108.33</v>
      </c>
    </row>
    <row r="7862" spans="1:6" ht="22.5" customHeight="1" x14ac:dyDescent="0.2">
      <c r="A7862" s="21">
        <v>18</v>
      </c>
      <c r="B7862" s="22" t="s">
        <v>5535</v>
      </c>
      <c r="C7862" s="23" t="s">
        <v>5536</v>
      </c>
      <c r="D7862" s="31">
        <v>4</v>
      </c>
      <c r="E7862" s="25">
        <v>17.03</v>
      </c>
      <c r="F7862" s="25">
        <v>405.37</v>
      </c>
    </row>
    <row r="7863" spans="1:6" ht="33.75" customHeight="1" x14ac:dyDescent="0.2">
      <c r="A7863" s="21">
        <v>19</v>
      </c>
      <c r="B7863" s="22" t="s">
        <v>5276</v>
      </c>
      <c r="C7863" s="23" t="s">
        <v>5537</v>
      </c>
      <c r="D7863" s="31">
        <v>4</v>
      </c>
      <c r="E7863" s="25">
        <v>10.98</v>
      </c>
      <c r="F7863" s="25">
        <v>1830.83</v>
      </c>
    </row>
    <row r="7864" spans="1:6" x14ac:dyDescent="0.2">
      <c r="A7864" s="26"/>
      <c r="B7864" s="27"/>
      <c r="C7864" s="28" t="s">
        <v>5450</v>
      </c>
      <c r="D7864" s="28"/>
      <c r="E7864" s="28"/>
      <c r="F7864" s="29">
        <v>1578.08</v>
      </c>
    </row>
    <row r="7865" spans="1:6" x14ac:dyDescent="0.2">
      <c r="A7865" s="26"/>
      <c r="B7865" s="27"/>
      <c r="C7865" s="28" t="s">
        <v>5451</v>
      </c>
      <c r="D7865" s="28"/>
      <c r="E7865" s="28"/>
      <c r="F7865" s="29">
        <v>806.57</v>
      </c>
    </row>
    <row r="7866" spans="1:6" x14ac:dyDescent="0.2">
      <c r="A7866" s="26"/>
      <c r="B7866" s="27"/>
      <c r="C7866" s="28" t="s">
        <v>917</v>
      </c>
      <c r="D7866" s="28"/>
      <c r="E7866" s="28"/>
      <c r="F7866" s="29">
        <v>4215.4799999999996</v>
      </c>
    </row>
    <row r="7867" spans="1:6" ht="45" customHeight="1" x14ac:dyDescent="0.2">
      <c r="A7867" s="21">
        <v>20</v>
      </c>
      <c r="B7867" s="22" t="s">
        <v>5280</v>
      </c>
      <c r="C7867" s="23" t="s">
        <v>5281</v>
      </c>
      <c r="D7867" s="31">
        <v>4</v>
      </c>
      <c r="E7867" s="25">
        <v>68.819999999999993</v>
      </c>
      <c r="F7867" s="25">
        <v>2378.42</v>
      </c>
    </row>
    <row r="7868" spans="1:6" ht="33.75" customHeight="1" x14ac:dyDescent="0.2">
      <c r="A7868" s="21">
        <v>21</v>
      </c>
      <c r="B7868" s="22" t="s">
        <v>2765</v>
      </c>
      <c r="C7868" s="23" t="s">
        <v>5538</v>
      </c>
      <c r="D7868" s="31">
        <v>2</v>
      </c>
      <c r="E7868" s="25">
        <v>7.28</v>
      </c>
      <c r="F7868" s="25">
        <v>578.78</v>
      </c>
    </row>
    <row r="7869" spans="1:6" x14ac:dyDescent="0.2">
      <c r="A7869" s="26"/>
      <c r="B7869" s="27"/>
      <c r="C7869" s="28" t="s">
        <v>2855</v>
      </c>
      <c r="D7869" s="28"/>
      <c r="E7869" s="28"/>
      <c r="F7869" s="29">
        <v>503.89</v>
      </c>
    </row>
    <row r="7870" spans="1:6" x14ac:dyDescent="0.2">
      <c r="A7870" s="26"/>
      <c r="B7870" s="27"/>
      <c r="C7870" s="28" t="s">
        <v>2856</v>
      </c>
      <c r="D7870" s="28"/>
      <c r="E7870" s="28"/>
      <c r="F7870" s="29">
        <v>257.54000000000002</v>
      </c>
    </row>
    <row r="7871" spans="1:6" x14ac:dyDescent="0.2">
      <c r="A7871" s="26"/>
      <c r="B7871" s="27"/>
      <c r="C7871" s="28" t="s">
        <v>917</v>
      </c>
      <c r="D7871" s="28"/>
      <c r="E7871" s="28"/>
      <c r="F7871" s="29">
        <v>1340.21</v>
      </c>
    </row>
    <row r="7872" spans="1:6" ht="33.75" customHeight="1" x14ac:dyDescent="0.2">
      <c r="A7872" s="21">
        <v>22</v>
      </c>
      <c r="B7872" s="22" t="s">
        <v>5539</v>
      </c>
      <c r="C7872" s="23" t="s">
        <v>5540</v>
      </c>
      <c r="D7872" s="31">
        <v>1</v>
      </c>
      <c r="E7872" s="25">
        <v>1581.54</v>
      </c>
      <c r="F7872" s="25">
        <v>9410.17</v>
      </c>
    </row>
    <row r="7873" spans="1:6" ht="33.75" customHeight="1" x14ac:dyDescent="0.2">
      <c r="A7873" s="21">
        <v>23</v>
      </c>
      <c r="B7873" s="22" t="s">
        <v>5541</v>
      </c>
      <c r="C7873" s="23" t="s">
        <v>5542</v>
      </c>
      <c r="D7873" s="31">
        <v>1</v>
      </c>
      <c r="E7873" s="25">
        <v>304.14</v>
      </c>
      <c r="F7873" s="25">
        <v>1809.63</v>
      </c>
    </row>
    <row r="7874" spans="1:6" ht="11.4" x14ac:dyDescent="0.2">
      <c r="A7874" s="443" t="s">
        <v>5543</v>
      </c>
      <c r="B7874" s="444"/>
      <c r="C7874" s="444"/>
      <c r="D7874" s="444"/>
      <c r="E7874" s="444"/>
      <c r="F7874" s="445"/>
    </row>
    <row r="7875" spans="1:6" ht="45" customHeight="1" x14ac:dyDescent="0.2">
      <c r="A7875" s="21">
        <v>24</v>
      </c>
      <c r="B7875" s="22" t="s">
        <v>5232</v>
      </c>
      <c r="C7875" s="23" t="s">
        <v>5544</v>
      </c>
      <c r="D7875" s="31">
        <v>49</v>
      </c>
      <c r="E7875" s="25">
        <v>19.149999999999999</v>
      </c>
      <c r="F7875" s="25">
        <v>31499.88</v>
      </c>
    </row>
    <row r="7876" spans="1:6" x14ac:dyDescent="0.2">
      <c r="A7876" s="26"/>
      <c r="B7876" s="27"/>
      <c r="C7876" s="28" t="s">
        <v>5545</v>
      </c>
      <c r="D7876" s="28"/>
      <c r="E7876" s="28"/>
      <c r="F7876" s="29">
        <v>27513.63</v>
      </c>
    </row>
    <row r="7877" spans="1:6" x14ac:dyDescent="0.2">
      <c r="A7877" s="26"/>
      <c r="B7877" s="27"/>
      <c r="C7877" s="28" t="s">
        <v>5546</v>
      </c>
      <c r="D7877" s="28"/>
      <c r="E7877" s="28"/>
      <c r="F7877" s="29">
        <v>14465.93</v>
      </c>
    </row>
    <row r="7878" spans="1:6" x14ac:dyDescent="0.2">
      <c r="A7878" s="26"/>
      <c r="B7878" s="27"/>
      <c r="C7878" s="28" t="s">
        <v>917</v>
      </c>
      <c r="D7878" s="28"/>
      <c r="E7878" s="28"/>
      <c r="F7878" s="29">
        <v>73479.44</v>
      </c>
    </row>
    <row r="7879" spans="1:6" ht="22.5" customHeight="1" x14ac:dyDescent="0.2">
      <c r="A7879" s="21">
        <v>25</v>
      </c>
      <c r="B7879" s="22" t="s">
        <v>5547</v>
      </c>
      <c r="C7879" s="23" t="s">
        <v>5548</v>
      </c>
      <c r="D7879" s="31">
        <v>4</v>
      </c>
      <c r="E7879" s="25">
        <v>90.03</v>
      </c>
      <c r="F7879" s="25">
        <v>2142.6799999999998</v>
      </c>
    </row>
    <row r="7880" spans="1:6" ht="22.5" customHeight="1" x14ac:dyDescent="0.2">
      <c r="A7880" s="21">
        <v>26</v>
      </c>
      <c r="B7880" s="22" t="s">
        <v>5549</v>
      </c>
      <c r="C7880" s="23" t="s">
        <v>5550</v>
      </c>
      <c r="D7880" s="31">
        <v>45</v>
      </c>
      <c r="E7880" s="25">
        <v>15.93</v>
      </c>
      <c r="F7880" s="25">
        <v>12544.88</v>
      </c>
    </row>
    <row r="7881" spans="1:6" ht="33.75" customHeight="1" x14ac:dyDescent="0.2">
      <c r="A7881" s="21">
        <v>27</v>
      </c>
      <c r="B7881" s="22" t="s">
        <v>2765</v>
      </c>
      <c r="C7881" s="23" t="s">
        <v>5551</v>
      </c>
      <c r="D7881" s="31">
        <v>6</v>
      </c>
      <c r="E7881" s="25">
        <v>7.28</v>
      </c>
      <c r="F7881" s="25">
        <v>1736.34</v>
      </c>
    </row>
    <row r="7882" spans="1:6" x14ac:dyDescent="0.2">
      <c r="A7882" s="26"/>
      <c r="B7882" s="27"/>
      <c r="C7882" s="28" t="s">
        <v>2796</v>
      </c>
      <c r="D7882" s="28"/>
      <c r="E7882" s="28"/>
      <c r="F7882" s="29">
        <v>1511.68</v>
      </c>
    </row>
    <row r="7883" spans="1:6" x14ac:dyDescent="0.2">
      <c r="A7883" s="26"/>
      <c r="B7883" s="27"/>
      <c r="C7883" s="28" t="s">
        <v>2797</v>
      </c>
      <c r="D7883" s="28"/>
      <c r="E7883" s="28"/>
      <c r="F7883" s="29">
        <v>772.63</v>
      </c>
    </row>
    <row r="7884" spans="1:6" x14ac:dyDescent="0.2">
      <c r="A7884" s="26"/>
      <c r="B7884" s="27"/>
      <c r="C7884" s="28" t="s">
        <v>917</v>
      </c>
      <c r="D7884" s="28"/>
      <c r="E7884" s="28"/>
      <c r="F7884" s="29">
        <v>4020.65</v>
      </c>
    </row>
    <row r="7885" spans="1:6" ht="22.5" customHeight="1" x14ac:dyDescent="0.2">
      <c r="A7885" s="21">
        <v>28</v>
      </c>
      <c r="B7885" s="22" t="s">
        <v>5552</v>
      </c>
      <c r="C7885" s="23" t="s">
        <v>5553</v>
      </c>
      <c r="D7885" s="31">
        <v>6</v>
      </c>
      <c r="E7885" s="25">
        <v>413.63</v>
      </c>
      <c r="F7885" s="25">
        <v>14766.57</v>
      </c>
    </row>
    <row r="7886" spans="1:6" ht="22.5" customHeight="1" x14ac:dyDescent="0.2">
      <c r="A7886" s="21">
        <v>29</v>
      </c>
      <c r="B7886" s="22" t="s">
        <v>5554</v>
      </c>
      <c r="C7886" s="23" t="s">
        <v>5555</v>
      </c>
      <c r="D7886" s="31">
        <v>2</v>
      </c>
      <c r="E7886" s="25">
        <v>5.54</v>
      </c>
      <c r="F7886" s="25">
        <v>500.75</v>
      </c>
    </row>
    <row r="7887" spans="1:6" x14ac:dyDescent="0.2">
      <c r="A7887" s="26"/>
      <c r="B7887" s="27"/>
      <c r="C7887" s="28" t="s">
        <v>5556</v>
      </c>
      <c r="D7887" s="28"/>
      <c r="E7887" s="28"/>
      <c r="F7887" s="29">
        <v>467.98</v>
      </c>
    </row>
    <row r="7888" spans="1:6" x14ac:dyDescent="0.2">
      <c r="A7888" s="26"/>
      <c r="B7888" s="27"/>
      <c r="C7888" s="28" t="s">
        <v>5557</v>
      </c>
      <c r="D7888" s="28"/>
      <c r="E7888" s="28"/>
      <c r="F7888" s="29">
        <v>261.08</v>
      </c>
    </row>
    <row r="7889" spans="1:6" x14ac:dyDescent="0.2">
      <c r="A7889" s="26"/>
      <c r="B7889" s="27"/>
      <c r="C7889" s="28" t="s">
        <v>917</v>
      </c>
      <c r="D7889" s="28"/>
      <c r="E7889" s="28"/>
      <c r="F7889" s="29">
        <v>1229.81</v>
      </c>
    </row>
    <row r="7890" spans="1:6" ht="22.5" customHeight="1" x14ac:dyDescent="0.2">
      <c r="A7890" s="21">
        <v>30</v>
      </c>
      <c r="B7890" s="22" t="s">
        <v>5558</v>
      </c>
      <c r="C7890" s="23" t="s">
        <v>5559</v>
      </c>
      <c r="D7890" s="31">
        <v>1</v>
      </c>
      <c r="E7890" s="25">
        <v>401.47</v>
      </c>
      <c r="F7890" s="25">
        <v>2388.7199999999998</v>
      </c>
    </row>
    <row r="7891" spans="1:6" ht="22.5" customHeight="1" x14ac:dyDescent="0.2">
      <c r="A7891" s="21">
        <v>31</v>
      </c>
      <c r="B7891" s="22" t="s">
        <v>5560</v>
      </c>
      <c r="C7891" s="23" t="s">
        <v>5561</v>
      </c>
      <c r="D7891" s="31">
        <v>1</v>
      </c>
      <c r="E7891" s="25">
        <v>173.58</v>
      </c>
      <c r="F7891" s="25">
        <v>1447.69</v>
      </c>
    </row>
    <row r="7892" spans="1:6" ht="33.75" customHeight="1" x14ac:dyDescent="0.2">
      <c r="A7892" s="21">
        <v>32</v>
      </c>
      <c r="B7892" s="22" t="s">
        <v>5290</v>
      </c>
      <c r="C7892" s="23" t="s">
        <v>5291</v>
      </c>
      <c r="D7892" s="30">
        <v>0.45</v>
      </c>
      <c r="E7892" s="25">
        <v>153.46</v>
      </c>
      <c r="F7892" s="25">
        <v>2405.23</v>
      </c>
    </row>
    <row r="7893" spans="1:6" x14ac:dyDescent="0.2">
      <c r="A7893" s="26"/>
      <c r="B7893" s="27"/>
      <c r="C7893" s="28" t="s">
        <v>5562</v>
      </c>
      <c r="D7893" s="28"/>
      <c r="E7893" s="28"/>
      <c r="F7893" s="29">
        <v>1988.03</v>
      </c>
    </row>
    <row r="7894" spans="1:6" x14ac:dyDescent="0.2">
      <c r="A7894" s="26"/>
      <c r="B7894" s="27"/>
      <c r="C7894" s="28" t="s">
        <v>5563</v>
      </c>
      <c r="D7894" s="28"/>
      <c r="E7894" s="28"/>
      <c r="F7894" s="29">
        <v>1016.1</v>
      </c>
    </row>
    <row r="7895" spans="1:6" x14ac:dyDescent="0.2">
      <c r="A7895" s="26"/>
      <c r="B7895" s="27"/>
      <c r="C7895" s="28" t="s">
        <v>917</v>
      </c>
      <c r="D7895" s="28"/>
      <c r="E7895" s="28"/>
      <c r="F7895" s="29">
        <v>5409.36</v>
      </c>
    </row>
    <row r="7896" spans="1:6" ht="22.5" customHeight="1" x14ac:dyDescent="0.2">
      <c r="A7896" s="21">
        <v>33</v>
      </c>
      <c r="B7896" s="22" t="s">
        <v>5294</v>
      </c>
      <c r="C7896" s="23" t="s">
        <v>5295</v>
      </c>
      <c r="D7896" s="31">
        <v>45</v>
      </c>
      <c r="E7896" s="25">
        <v>1.19</v>
      </c>
      <c r="F7896" s="25">
        <v>361.46</v>
      </c>
    </row>
    <row r="7897" spans="1:6" ht="11.4" x14ac:dyDescent="0.2">
      <c r="A7897" s="443" t="s">
        <v>5564</v>
      </c>
      <c r="B7897" s="444"/>
      <c r="C7897" s="444"/>
      <c r="D7897" s="444"/>
      <c r="E7897" s="444"/>
      <c r="F7897" s="445"/>
    </row>
    <row r="7898" spans="1:6" ht="45" customHeight="1" x14ac:dyDescent="0.2">
      <c r="A7898" s="21">
        <v>34</v>
      </c>
      <c r="B7898" s="22" t="s">
        <v>5297</v>
      </c>
      <c r="C7898" s="23" t="s">
        <v>5298</v>
      </c>
      <c r="D7898" s="30">
        <v>13.94</v>
      </c>
      <c r="E7898" s="25">
        <v>64.09</v>
      </c>
      <c r="F7898" s="25">
        <v>34283.360000000001</v>
      </c>
    </row>
    <row r="7899" spans="1:6" x14ac:dyDescent="0.2">
      <c r="A7899" s="26"/>
      <c r="B7899" s="27"/>
      <c r="C7899" s="28" t="s">
        <v>5565</v>
      </c>
      <c r="D7899" s="28"/>
      <c r="E7899" s="28"/>
      <c r="F7899" s="29">
        <v>31155.34</v>
      </c>
    </row>
    <row r="7900" spans="1:6" x14ac:dyDescent="0.2">
      <c r="A7900" s="26"/>
      <c r="B7900" s="27"/>
      <c r="C7900" s="28" t="s">
        <v>5566</v>
      </c>
      <c r="D7900" s="28"/>
      <c r="E7900" s="28"/>
      <c r="F7900" s="29">
        <v>16380.64</v>
      </c>
    </row>
    <row r="7901" spans="1:6" x14ac:dyDescent="0.2">
      <c r="A7901" s="26"/>
      <c r="B7901" s="27"/>
      <c r="C7901" s="28" t="s">
        <v>917</v>
      </c>
      <c r="D7901" s="28"/>
      <c r="E7901" s="28"/>
      <c r="F7901" s="29">
        <v>81819.34</v>
      </c>
    </row>
    <row r="7902" spans="1:6" ht="45" customHeight="1" x14ac:dyDescent="0.2">
      <c r="A7902" s="21">
        <v>35</v>
      </c>
      <c r="B7902" s="22" t="s">
        <v>4742</v>
      </c>
      <c r="C7902" s="23" t="s">
        <v>4743</v>
      </c>
      <c r="D7902" s="30">
        <v>5.94</v>
      </c>
      <c r="E7902" s="25">
        <v>79.63</v>
      </c>
      <c r="F7902" s="25">
        <v>17727.48</v>
      </c>
    </row>
    <row r="7903" spans="1:6" x14ac:dyDescent="0.2">
      <c r="A7903" s="26"/>
      <c r="B7903" s="27"/>
      <c r="C7903" s="28" t="s">
        <v>5567</v>
      </c>
      <c r="D7903" s="28"/>
      <c r="E7903" s="28"/>
      <c r="F7903" s="29">
        <v>15995.19</v>
      </c>
    </row>
    <row r="7904" spans="1:6" x14ac:dyDescent="0.2">
      <c r="A7904" s="26"/>
      <c r="B7904" s="27"/>
      <c r="C7904" s="28" t="s">
        <v>5568</v>
      </c>
      <c r="D7904" s="28"/>
      <c r="E7904" s="28"/>
      <c r="F7904" s="29">
        <v>8409.84</v>
      </c>
    </row>
    <row r="7905" spans="1:6" x14ac:dyDescent="0.2">
      <c r="A7905" s="26"/>
      <c r="B7905" s="27"/>
      <c r="C7905" s="28" t="s">
        <v>917</v>
      </c>
      <c r="D7905" s="28"/>
      <c r="E7905" s="28"/>
      <c r="F7905" s="29">
        <v>42132.51</v>
      </c>
    </row>
    <row r="7906" spans="1:6" ht="22.5" customHeight="1" x14ac:dyDescent="0.2">
      <c r="A7906" s="21">
        <v>36</v>
      </c>
      <c r="B7906" s="22" t="s">
        <v>5569</v>
      </c>
      <c r="C7906" s="23" t="s">
        <v>5570</v>
      </c>
      <c r="D7906" s="30">
        <v>6.65</v>
      </c>
      <c r="E7906" s="25">
        <v>23.72</v>
      </c>
      <c r="F7906" s="25">
        <v>4364.1899999999996</v>
      </c>
    </row>
    <row r="7907" spans="1:6" x14ac:dyDescent="0.2">
      <c r="A7907" s="26"/>
      <c r="B7907" s="27"/>
      <c r="C7907" s="28" t="s">
        <v>5571</v>
      </c>
      <c r="D7907" s="28"/>
      <c r="E7907" s="28"/>
      <c r="F7907" s="29">
        <v>3478.53</v>
      </c>
    </row>
    <row r="7908" spans="1:6" x14ac:dyDescent="0.2">
      <c r="A7908" s="26"/>
      <c r="B7908" s="27"/>
      <c r="C7908" s="28" t="s">
        <v>5572</v>
      </c>
      <c r="D7908" s="28"/>
      <c r="E7908" s="28"/>
      <c r="F7908" s="29">
        <v>1828.92</v>
      </c>
    </row>
    <row r="7909" spans="1:6" x14ac:dyDescent="0.2">
      <c r="A7909" s="26"/>
      <c r="B7909" s="27"/>
      <c r="C7909" s="28" t="s">
        <v>917</v>
      </c>
      <c r="D7909" s="28"/>
      <c r="E7909" s="28"/>
      <c r="F7909" s="29">
        <v>9671.64</v>
      </c>
    </row>
    <row r="7910" spans="1:6" ht="22.5" customHeight="1" x14ac:dyDescent="0.2">
      <c r="A7910" s="21">
        <v>37</v>
      </c>
      <c r="B7910" s="22" t="s">
        <v>5573</v>
      </c>
      <c r="C7910" s="23" t="s">
        <v>5574</v>
      </c>
      <c r="D7910" s="32">
        <v>0.5</v>
      </c>
      <c r="E7910" s="25">
        <v>38.06</v>
      </c>
      <c r="F7910" s="25">
        <v>608.34</v>
      </c>
    </row>
    <row r="7911" spans="1:6" x14ac:dyDescent="0.2">
      <c r="A7911" s="26"/>
      <c r="B7911" s="27"/>
      <c r="C7911" s="28" t="s">
        <v>5575</v>
      </c>
      <c r="D7911" s="28"/>
      <c r="E7911" s="28"/>
      <c r="F7911" s="29">
        <v>522.55999999999995</v>
      </c>
    </row>
    <row r="7912" spans="1:6" x14ac:dyDescent="0.2">
      <c r="A7912" s="26"/>
      <c r="B7912" s="27"/>
      <c r="C7912" s="28" t="s">
        <v>5576</v>
      </c>
      <c r="D7912" s="28"/>
      <c r="E7912" s="28"/>
      <c r="F7912" s="29">
        <v>274.75</v>
      </c>
    </row>
    <row r="7913" spans="1:6" x14ac:dyDescent="0.2">
      <c r="A7913" s="26"/>
      <c r="B7913" s="27"/>
      <c r="C7913" s="28" t="s">
        <v>917</v>
      </c>
      <c r="D7913" s="28"/>
      <c r="E7913" s="28"/>
      <c r="F7913" s="29">
        <v>1405.65</v>
      </c>
    </row>
    <row r="7914" spans="1:6" ht="78.75" customHeight="1" x14ac:dyDescent="0.2">
      <c r="A7914" s="21">
        <v>38</v>
      </c>
      <c r="B7914" s="22" t="s">
        <v>5577</v>
      </c>
      <c r="C7914" s="23" t="s">
        <v>5578</v>
      </c>
      <c r="D7914" s="33">
        <v>1.0250999999999999</v>
      </c>
      <c r="E7914" s="25">
        <v>6984.54</v>
      </c>
      <c r="F7914" s="25">
        <v>33221.71</v>
      </c>
    </row>
    <row r="7915" spans="1:6" ht="78.75" customHeight="1" x14ac:dyDescent="0.2">
      <c r="A7915" s="21">
        <v>39</v>
      </c>
      <c r="B7915" s="22" t="s">
        <v>5579</v>
      </c>
      <c r="C7915" s="23" t="s">
        <v>5580</v>
      </c>
      <c r="D7915" s="35">
        <v>0.16728000000000001</v>
      </c>
      <c r="E7915" s="25">
        <v>13350.34</v>
      </c>
      <c r="F7915" s="25">
        <v>10384.59</v>
      </c>
    </row>
    <row r="7916" spans="1:6" ht="22.5" customHeight="1" x14ac:dyDescent="0.2">
      <c r="A7916" s="21">
        <v>40</v>
      </c>
      <c r="B7916" s="22" t="s">
        <v>5581</v>
      </c>
      <c r="C7916" s="23" t="s">
        <v>5582</v>
      </c>
      <c r="D7916" s="35">
        <v>5.5079999999999997E-2</v>
      </c>
      <c r="E7916" s="25">
        <v>4858.96</v>
      </c>
      <c r="F7916" s="25">
        <v>3091.14</v>
      </c>
    </row>
    <row r="7917" spans="1:6" ht="22.5" customHeight="1" x14ac:dyDescent="0.2">
      <c r="A7917" s="21">
        <v>41</v>
      </c>
      <c r="B7917" s="22" t="s">
        <v>5583</v>
      </c>
      <c r="C7917" s="23" t="s">
        <v>5584</v>
      </c>
      <c r="D7917" s="35">
        <v>0.83538000000000001</v>
      </c>
      <c r="E7917" s="25">
        <v>19862.939999999999</v>
      </c>
      <c r="F7917" s="25">
        <v>155477.37</v>
      </c>
    </row>
    <row r="7918" spans="1:6" ht="22.5" customHeight="1" x14ac:dyDescent="0.2">
      <c r="A7918" s="21">
        <v>42</v>
      </c>
      <c r="B7918" s="22" t="s">
        <v>5585</v>
      </c>
      <c r="C7918" s="23" t="s">
        <v>5586</v>
      </c>
      <c r="D7918" s="35">
        <v>7.3440000000000005E-2</v>
      </c>
      <c r="E7918" s="25">
        <v>10960.87</v>
      </c>
      <c r="F7918" s="25">
        <v>6238.49</v>
      </c>
    </row>
    <row r="7919" spans="1:6" ht="22.5" customHeight="1" x14ac:dyDescent="0.2">
      <c r="A7919" s="21">
        <v>43</v>
      </c>
      <c r="B7919" s="22" t="s">
        <v>5311</v>
      </c>
      <c r="C7919" s="23" t="s">
        <v>5312</v>
      </c>
      <c r="D7919" s="24">
        <v>0.10199999999999999</v>
      </c>
      <c r="E7919" s="25">
        <v>6713.83</v>
      </c>
      <c r="F7919" s="25">
        <v>8025.98</v>
      </c>
    </row>
    <row r="7920" spans="1:6" ht="22.5" customHeight="1" x14ac:dyDescent="0.2">
      <c r="A7920" s="21">
        <v>44</v>
      </c>
      <c r="B7920" s="22" t="s">
        <v>5585</v>
      </c>
      <c r="C7920" s="23" t="s">
        <v>5586</v>
      </c>
      <c r="D7920" s="24">
        <v>5.0999999999999997E-2</v>
      </c>
      <c r="E7920" s="25">
        <v>10960.87</v>
      </c>
      <c r="F7920" s="25">
        <v>4332.28</v>
      </c>
    </row>
    <row r="7921" spans="1:6" ht="33.75" customHeight="1" x14ac:dyDescent="0.2">
      <c r="A7921" s="21">
        <v>45</v>
      </c>
      <c r="B7921" s="22" t="s">
        <v>5587</v>
      </c>
      <c r="C7921" s="23" t="s">
        <v>5588</v>
      </c>
      <c r="D7921" s="32">
        <v>45.9</v>
      </c>
      <c r="E7921" s="25">
        <v>8.16</v>
      </c>
      <c r="F7921" s="25">
        <v>3124.34</v>
      </c>
    </row>
    <row r="7922" spans="1:6" ht="22.5" customHeight="1" x14ac:dyDescent="0.2">
      <c r="A7922" s="21">
        <v>46</v>
      </c>
      <c r="B7922" s="22" t="s">
        <v>5589</v>
      </c>
      <c r="C7922" s="23" t="s">
        <v>5590</v>
      </c>
      <c r="D7922" s="24">
        <v>5.0999999999999997E-2</v>
      </c>
      <c r="E7922" s="25">
        <v>14498.24</v>
      </c>
      <c r="F7922" s="25">
        <v>6521.6</v>
      </c>
    </row>
    <row r="7923" spans="1:6" ht="22.5" customHeight="1" x14ac:dyDescent="0.2">
      <c r="A7923" s="21">
        <v>47</v>
      </c>
      <c r="B7923" s="22" t="s">
        <v>5591</v>
      </c>
      <c r="C7923" s="23" t="s">
        <v>5592</v>
      </c>
      <c r="D7923" s="31">
        <v>51</v>
      </c>
      <c r="E7923" s="25">
        <v>12.68</v>
      </c>
      <c r="F7923" s="25">
        <v>5391.23</v>
      </c>
    </row>
    <row r="7924" spans="1:6" ht="22.5" customHeight="1" x14ac:dyDescent="0.2">
      <c r="A7924" s="21">
        <v>48</v>
      </c>
      <c r="B7924" s="22" t="s">
        <v>5593</v>
      </c>
      <c r="C7924" s="23" t="s">
        <v>5594</v>
      </c>
      <c r="D7924" s="30">
        <v>36.72</v>
      </c>
      <c r="E7924" s="25">
        <v>10.07</v>
      </c>
      <c r="F7924" s="25">
        <v>3083.64</v>
      </c>
    </row>
    <row r="7925" spans="1:6" ht="22.5" customHeight="1" x14ac:dyDescent="0.2">
      <c r="A7925" s="21">
        <v>49</v>
      </c>
      <c r="B7925" s="22" t="s">
        <v>5595</v>
      </c>
      <c r="C7925" s="23" t="s">
        <v>5596</v>
      </c>
      <c r="D7925" s="30">
        <v>110.16</v>
      </c>
      <c r="E7925" s="25">
        <v>14.24</v>
      </c>
      <c r="F7925" s="25">
        <v>13081.53</v>
      </c>
    </row>
    <row r="7926" spans="1:6" ht="22.5" customHeight="1" x14ac:dyDescent="0.2">
      <c r="A7926" s="21">
        <v>50</v>
      </c>
      <c r="B7926" s="22" t="s">
        <v>5597</v>
      </c>
      <c r="C7926" s="23" t="s">
        <v>5598</v>
      </c>
      <c r="D7926" s="24">
        <v>0.153</v>
      </c>
      <c r="E7926" s="25">
        <v>3034.99</v>
      </c>
      <c r="F7926" s="25">
        <v>3988.8</v>
      </c>
    </row>
    <row r="7927" spans="1:6" ht="11.4" x14ac:dyDescent="0.2">
      <c r="A7927" s="443" t="s">
        <v>4838</v>
      </c>
      <c r="B7927" s="444"/>
      <c r="C7927" s="444"/>
      <c r="D7927" s="444"/>
      <c r="E7927" s="444"/>
      <c r="F7927" s="445"/>
    </row>
    <row r="7928" spans="1:6" ht="33.75" customHeight="1" x14ac:dyDescent="0.2">
      <c r="A7928" s="21">
        <v>51</v>
      </c>
      <c r="B7928" s="22" t="s">
        <v>5599</v>
      </c>
      <c r="C7928" s="23" t="s">
        <v>5600</v>
      </c>
      <c r="D7928" s="30">
        <v>2.34</v>
      </c>
      <c r="E7928" s="25">
        <v>761.99</v>
      </c>
      <c r="F7928" s="25">
        <v>45741.61</v>
      </c>
    </row>
    <row r="7929" spans="1:6" x14ac:dyDescent="0.2">
      <c r="A7929" s="26"/>
      <c r="B7929" s="27"/>
      <c r="C7929" s="28" t="s">
        <v>5601</v>
      </c>
      <c r="D7929" s="28"/>
      <c r="E7929" s="28"/>
      <c r="F7929" s="29">
        <v>38136.82</v>
      </c>
    </row>
    <row r="7930" spans="1:6" x14ac:dyDescent="0.2">
      <c r="A7930" s="26"/>
      <c r="B7930" s="27"/>
      <c r="C7930" s="28" t="s">
        <v>5602</v>
      </c>
      <c r="D7930" s="28"/>
      <c r="E7930" s="28"/>
      <c r="F7930" s="29">
        <v>20051.32</v>
      </c>
    </row>
    <row r="7931" spans="1:6" x14ac:dyDescent="0.2">
      <c r="A7931" s="26"/>
      <c r="B7931" s="27"/>
      <c r="C7931" s="28" t="s">
        <v>917</v>
      </c>
      <c r="D7931" s="28"/>
      <c r="E7931" s="28"/>
      <c r="F7931" s="29">
        <v>103929.75</v>
      </c>
    </row>
    <row r="7932" spans="1:6" ht="33.75" customHeight="1" x14ac:dyDescent="0.2">
      <c r="A7932" s="21">
        <v>52</v>
      </c>
      <c r="B7932" s="22" t="s">
        <v>5603</v>
      </c>
      <c r="C7932" s="23" t="s">
        <v>5604</v>
      </c>
      <c r="D7932" s="31">
        <v>28</v>
      </c>
      <c r="E7932" s="25">
        <v>104.15</v>
      </c>
      <c r="F7932" s="25">
        <v>24321.72</v>
      </c>
    </row>
    <row r="7933" spans="1:6" ht="33.75" customHeight="1" x14ac:dyDescent="0.2">
      <c r="A7933" s="21">
        <v>53</v>
      </c>
      <c r="B7933" s="22" t="s">
        <v>5605</v>
      </c>
      <c r="C7933" s="23" t="s">
        <v>5606</v>
      </c>
      <c r="D7933" s="31">
        <v>50</v>
      </c>
      <c r="E7933" s="25">
        <v>205.51</v>
      </c>
      <c r="F7933" s="25">
        <v>85698.38</v>
      </c>
    </row>
    <row r="7934" spans="1:6" ht="22.5" customHeight="1" x14ac:dyDescent="0.2">
      <c r="A7934" s="21">
        <v>54</v>
      </c>
      <c r="B7934" s="22" t="s">
        <v>5607</v>
      </c>
      <c r="C7934" s="23" t="s">
        <v>5608</v>
      </c>
      <c r="D7934" s="31">
        <v>28</v>
      </c>
      <c r="E7934" s="25">
        <v>74.39</v>
      </c>
      <c r="F7934" s="25">
        <v>17372.310000000001</v>
      </c>
    </row>
    <row r="7935" spans="1:6" ht="22.5" customHeight="1" x14ac:dyDescent="0.2">
      <c r="A7935" s="21">
        <v>55</v>
      </c>
      <c r="B7935" s="22" t="s">
        <v>5609</v>
      </c>
      <c r="C7935" s="23" t="s">
        <v>5610</v>
      </c>
      <c r="D7935" s="31">
        <v>50</v>
      </c>
      <c r="E7935" s="25">
        <v>113.45</v>
      </c>
      <c r="F7935" s="25">
        <v>47308.84</v>
      </c>
    </row>
    <row r="7936" spans="1:6" ht="22.5" customHeight="1" x14ac:dyDescent="0.2">
      <c r="A7936" s="21">
        <v>56</v>
      </c>
      <c r="B7936" s="22" t="s">
        <v>5611</v>
      </c>
      <c r="C7936" s="23" t="s">
        <v>5612</v>
      </c>
      <c r="D7936" s="31">
        <v>56</v>
      </c>
      <c r="E7936" s="25">
        <v>66.95</v>
      </c>
      <c r="F7936" s="25">
        <v>31268.69</v>
      </c>
    </row>
    <row r="7937" spans="1:6" ht="22.5" customHeight="1" x14ac:dyDescent="0.2">
      <c r="A7937" s="21">
        <v>57</v>
      </c>
      <c r="B7937" s="22" t="s">
        <v>5613</v>
      </c>
      <c r="C7937" s="23" t="s">
        <v>5614</v>
      </c>
      <c r="D7937" s="31">
        <v>100</v>
      </c>
      <c r="E7937" s="25">
        <v>82.76</v>
      </c>
      <c r="F7937" s="25">
        <v>69024.66</v>
      </c>
    </row>
    <row r="7938" spans="1:6" ht="22.5" customHeight="1" x14ac:dyDescent="0.2">
      <c r="A7938" s="21">
        <v>58</v>
      </c>
      <c r="B7938" s="22" t="s">
        <v>5615</v>
      </c>
      <c r="C7938" s="23" t="s">
        <v>5616</v>
      </c>
      <c r="D7938" s="31">
        <v>256</v>
      </c>
      <c r="E7938" s="25">
        <v>14.87</v>
      </c>
      <c r="F7938" s="25">
        <v>31757.599999999999</v>
      </c>
    </row>
    <row r="7939" spans="1:6" ht="12" customHeight="1" x14ac:dyDescent="0.2">
      <c r="A7939" s="443" t="s">
        <v>5617</v>
      </c>
      <c r="B7939" s="444"/>
      <c r="C7939" s="444"/>
      <c r="D7939" s="444"/>
      <c r="E7939" s="444"/>
      <c r="F7939" s="445"/>
    </row>
    <row r="7940" spans="1:6" ht="45" customHeight="1" x14ac:dyDescent="0.2">
      <c r="A7940" s="21">
        <v>59</v>
      </c>
      <c r="B7940" s="22" t="s">
        <v>3923</v>
      </c>
      <c r="C7940" s="23" t="s">
        <v>3924</v>
      </c>
      <c r="D7940" s="30">
        <v>19.88</v>
      </c>
      <c r="E7940" s="25">
        <v>184.24</v>
      </c>
      <c r="F7940" s="25">
        <v>158815.97</v>
      </c>
    </row>
    <row r="7941" spans="1:6" x14ac:dyDescent="0.2">
      <c r="A7941" s="26"/>
      <c r="B7941" s="27"/>
      <c r="C7941" s="28" t="s">
        <v>5618</v>
      </c>
      <c r="D7941" s="28"/>
      <c r="E7941" s="28"/>
      <c r="F7941" s="29">
        <v>145983.1</v>
      </c>
    </row>
    <row r="7942" spans="1:6" x14ac:dyDescent="0.2">
      <c r="A7942" s="26"/>
      <c r="B7942" s="27"/>
      <c r="C7942" s="28" t="s">
        <v>5619</v>
      </c>
      <c r="D7942" s="28"/>
      <c r="E7942" s="28"/>
      <c r="F7942" s="29">
        <v>76754</v>
      </c>
    </row>
    <row r="7943" spans="1:6" x14ac:dyDescent="0.2">
      <c r="A7943" s="26"/>
      <c r="B7943" s="27"/>
      <c r="C7943" s="28" t="s">
        <v>917</v>
      </c>
      <c r="D7943" s="28"/>
      <c r="E7943" s="28"/>
      <c r="F7943" s="29">
        <v>381553.07</v>
      </c>
    </row>
    <row r="7944" spans="1:6" ht="22.5" customHeight="1" x14ac:dyDescent="0.2">
      <c r="A7944" s="21">
        <v>60</v>
      </c>
      <c r="B7944" s="22" t="s">
        <v>5324</v>
      </c>
      <c r="C7944" s="23" t="s">
        <v>5325</v>
      </c>
      <c r="D7944" s="30">
        <v>-34.79</v>
      </c>
      <c r="E7944" s="25">
        <v>8</v>
      </c>
      <c r="F7944" s="25">
        <v>-5811.32</v>
      </c>
    </row>
    <row r="7945" spans="1:6" ht="33.75" customHeight="1" x14ac:dyDescent="0.2">
      <c r="A7945" s="21">
        <v>61</v>
      </c>
      <c r="B7945" s="22" t="s">
        <v>5326</v>
      </c>
      <c r="C7945" s="23" t="s">
        <v>5327</v>
      </c>
      <c r="D7945" s="30">
        <v>2027.76</v>
      </c>
      <c r="E7945" s="25">
        <v>3.24</v>
      </c>
      <c r="F7945" s="25">
        <v>71349.570000000007</v>
      </c>
    </row>
    <row r="7946" spans="1:6" ht="33.75" customHeight="1" x14ac:dyDescent="0.2">
      <c r="A7946" s="21">
        <v>62</v>
      </c>
      <c r="B7946" s="22" t="s">
        <v>5334</v>
      </c>
      <c r="C7946" s="23" t="s">
        <v>5335</v>
      </c>
      <c r="D7946" s="30">
        <v>39.76</v>
      </c>
      <c r="E7946" s="25">
        <v>49.3</v>
      </c>
      <c r="F7946" s="25">
        <v>8448.32</v>
      </c>
    </row>
    <row r="7947" spans="1:6" ht="22.5" customHeight="1" x14ac:dyDescent="0.2">
      <c r="A7947" s="21">
        <v>63</v>
      </c>
      <c r="B7947" s="22" t="s">
        <v>5620</v>
      </c>
      <c r="C7947" s="23" t="s">
        <v>5331</v>
      </c>
      <c r="D7947" s="31">
        <v>7952</v>
      </c>
      <c r="E7947" s="25">
        <v>2.4700000000000002</v>
      </c>
      <c r="F7947" s="25">
        <v>163835.69</v>
      </c>
    </row>
    <row r="7948" spans="1:6" ht="22.5" customHeight="1" x14ac:dyDescent="0.2">
      <c r="A7948" s="21">
        <v>64</v>
      </c>
      <c r="B7948" s="22" t="s">
        <v>5621</v>
      </c>
      <c r="C7948" s="23" t="s">
        <v>5333</v>
      </c>
      <c r="D7948" s="31">
        <v>7952</v>
      </c>
      <c r="E7948" s="25">
        <v>0.3</v>
      </c>
      <c r="F7948" s="25">
        <v>20047.400000000001</v>
      </c>
    </row>
    <row r="7949" spans="1:6" ht="22.5" customHeight="1" x14ac:dyDescent="0.2">
      <c r="A7949" s="21">
        <v>65</v>
      </c>
      <c r="B7949" s="22" t="s">
        <v>5344</v>
      </c>
      <c r="C7949" s="23" t="s">
        <v>5345</v>
      </c>
      <c r="D7949" s="31">
        <v>90</v>
      </c>
      <c r="E7949" s="25">
        <v>6.27</v>
      </c>
      <c r="F7949" s="25">
        <v>24403.49</v>
      </c>
    </row>
    <row r="7950" spans="1:6" x14ac:dyDescent="0.2">
      <c r="A7950" s="26"/>
      <c r="B7950" s="27"/>
      <c r="C7950" s="28" t="s">
        <v>5622</v>
      </c>
      <c r="D7950" s="28"/>
      <c r="E7950" s="28"/>
      <c r="F7950" s="29">
        <v>21444.73</v>
      </c>
    </row>
    <row r="7951" spans="1:6" x14ac:dyDescent="0.2">
      <c r="A7951" s="26"/>
      <c r="B7951" s="27"/>
      <c r="C7951" s="28" t="s">
        <v>5623</v>
      </c>
      <c r="D7951" s="28"/>
      <c r="E7951" s="28"/>
      <c r="F7951" s="29">
        <v>10960.64</v>
      </c>
    </row>
    <row r="7952" spans="1:6" x14ac:dyDescent="0.2">
      <c r="A7952" s="26"/>
      <c r="B7952" s="27"/>
      <c r="C7952" s="28" t="s">
        <v>917</v>
      </c>
      <c r="D7952" s="28"/>
      <c r="E7952" s="28"/>
      <c r="F7952" s="29">
        <v>56808.86</v>
      </c>
    </row>
    <row r="7953" spans="1:6" ht="22.5" customHeight="1" x14ac:dyDescent="0.2">
      <c r="A7953" s="21">
        <v>66</v>
      </c>
      <c r="B7953" s="22" t="s">
        <v>5624</v>
      </c>
      <c r="C7953" s="23" t="s">
        <v>5625</v>
      </c>
      <c r="D7953" s="31">
        <v>90</v>
      </c>
      <c r="E7953" s="25">
        <v>152.76</v>
      </c>
      <c r="F7953" s="25">
        <v>114660.05</v>
      </c>
    </row>
    <row r="7954" spans="1:6" ht="22.5" customHeight="1" x14ac:dyDescent="0.2">
      <c r="A7954" s="21">
        <v>67</v>
      </c>
      <c r="B7954" s="22" t="s">
        <v>5626</v>
      </c>
      <c r="C7954" s="23" t="s">
        <v>5627</v>
      </c>
      <c r="D7954" s="32">
        <v>0.2</v>
      </c>
      <c r="E7954" s="25">
        <v>280.17</v>
      </c>
      <c r="F7954" s="25">
        <v>2048.65</v>
      </c>
    </row>
    <row r="7955" spans="1:6" x14ac:dyDescent="0.2">
      <c r="A7955" s="26"/>
      <c r="B7955" s="27"/>
      <c r="C7955" s="28" t="s">
        <v>5628</v>
      </c>
      <c r="D7955" s="28"/>
      <c r="E7955" s="28"/>
      <c r="F7955" s="29">
        <v>1842.18</v>
      </c>
    </row>
    <row r="7956" spans="1:6" x14ac:dyDescent="0.2">
      <c r="A7956" s="26"/>
      <c r="B7956" s="27"/>
      <c r="C7956" s="28" t="s">
        <v>5629</v>
      </c>
      <c r="D7956" s="28"/>
      <c r="E7956" s="28"/>
      <c r="F7956" s="29">
        <v>968.57</v>
      </c>
    </row>
    <row r="7957" spans="1:6" x14ac:dyDescent="0.2">
      <c r="A7957" s="26"/>
      <c r="B7957" s="27"/>
      <c r="C7957" s="28" t="s">
        <v>917</v>
      </c>
      <c r="D7957" s="28"/>
      <c r="E7957" s="28"/>
      <c r="F7957" s="29">
        <v>4859.3999999999996</v>
      </c>
    </row>
    <row r="7958" spans="1:6" ht="22.5" customHeight="1" x14ac:dyDescent="0.2">
      <c r="A7958" s="21">
        <v>68</v>
      </c>
      <c r="B7958" s="22" t="s">
        <v>5630</v>
      </c>
      <c r="C7958" s="23" t="s">
        <v>5631</v>
      </c>
      <c r="D7958" s="31">
        <v>20</v>
      </c>
      <c r="E7958" s="25">
        <v>13.6</v>
      </c>
      <c r="F7958" s="25">
        <v>3740</v>
      </c>
    </row>
    <row r="7959" spans="1:6" ht="22.5" customHeight="1" x14ac:dyDescent="0.2">
      <c r="A7959" s="21">
        <v>69</v>
      </c>
      <c r="B7959" s="22" t="s">
        <v>5632</v>
      </c>
      <c r="C7959" s="23" t="s">
        <v>5633</v>
      </c>
      <c r="D7959" s="31">
        <v>10</v>
      </c>
      <c r="E7959" s="25">
        <v>43.39</v>
      </c>
      <c r="F7959" s="25">
        <v>3619.01</v>
      </c>
    </row>
    <row r="7960" spans="1:6" ht="22.5" customHeight="1" x14ac:dyDescent="0.2">
      <c r="A7960" s="21">
        <v>70</v>
      </c>
      <c r="B7960" s="22" t="s">
        <v>4866</v>
      </c>
      <c r="C7960" s="23" t="s">
        <v>4867</v>
      </c>
      <c r="D7960" s="32">
        <v>0.1</v>
      </c>
      <c r="E7960" s="25">
        <v>237.81</v>
      </c>
      <c r="F7960" s="25">
        <v>896.62</v>
      </c>
    </row>
    <row r="7961" spans="1:6" x14ac:dyDescent="0.2">
      <c r="A7961" s="26"/>
      <c r="B7961" s="27"/>
      <c r="C7961" s="28" t="s">
        <v>5634</v>
      </c>
      <c r="D7961" s="28"/>
      <c r="E7961" s="28"/>
      <c r="F7961" s="29">
        <v>815.99</v>
      </c>
    </row>
    <row r="7962" spans="1:6" x14ac:dyDescent="0.2">
      <c r="A7962" s="26"/>
      <c r="B7962" s="27"/>
      <c r="C7962" s="28" t="s">
        <v>5635</v>
      </c>
      <c r="D7962" s="28"/>
      <c r="E7962" s="28"/>
      <c r="F7962" s="29">
        <v>429.03</v>
      </c>
    </row>
    <row r="7963" spans="1:6" x14ac:dyDescent="0.2">
      <c r="A7963" s="26"/>
      <c r="B7963" s="27"/>
      <c r="C7963" s="28" t="s">
        <v>917</v>
      </c>
      <c r="D7963" s="28"/>
      <c r="E7963" s="28"/>
      <c r="F7963" s="29">
        <v>2141.64</v>
      </c>
    </row>
    <row r="7964" spans="1:6" ht="22.5" customHeight="1" x14ac:dyDescent="0.2">
      <c r="A7964" s="21">
        <v>71</v>
      </c>
      <c r="B7964" s="22" t="s">
        <v>5636</v>
      </c>
      <c r="C7964" s="23" t="s">
        <v>5637</v>
      </c>
      <c r="D7964" s="31">
        <v>5</v>
      </c>
      <c r="E7964" s="25">
        <v>27.89</v>
      </c>
      <c r="F7964" s="25">
        <v>1163.1600000000001</v>
      </c>
    </row>
    <row r="7965" spans="1:6" ht="33.75" customHeight="1" x14ac:dyDescent="0.2">
      <c r="A7965" s="21">
        <v>72</v>
      </c>
      <c r="B7965" s="22" t="s">
        <v>4917</v>
      </c>
      <c r="C7965" s="23" t="s">
        <v>4918</v>
      </c>
      <c r="D7965" s="31">
        <v>15</v>
      </c>
      <c r="E7965" s="25">
        <v>19.350000000000001</v>
      </c>
      <c r="F7965" s="25">
        <v>5500.24</v>
      </c>
    </row>
    <row r="7966" spans="1:6" x14ac:dyDescent="0.2">
      <c r="A7966" s="26"/>
      <c r="B7966" s="27"/>
      <c r="C7966" s="28" t="s">
        <v>5638</v>
      </c>
      <c r="D7966" s="28"/>
      <c r="E7966" s="28"/>
      <c r="F7966" s="29">
        <v>2818.03</v>
      </c>
    </row>
    <row r="7967" spans="1:6" x14ac:dyDescent="0.2">
      <c r="A7967" s="26"/>
      <c r="B7967" s="27"/>
      <c r="C7967" s="28" t="s">
        <v>5639</v>
      </c>
      <c r="D7967" s="28"/>
      <c r="E7967" s="28"/>
      <c r="F7967" s="29">
        <v>1481.65</v>
      </c>
    </row>
    <row r="7968" spans="1:6" x14ac:dyDescent="0.2">
      <c r="A7968" s="26"/>
      <c r="B7968" s="27"/>
      <c r="C7968" s="28" t="s">
        <v>917</v>
      </c>
      <c r="D7968" s="28"/>
      <c r="E7968" s="28"/>
      <c r="F7968" s="29">
        <v>9799.92</v>
      </c>
    </row>
    <row r="7969" spans="1:6" ht="22.5" customHeight="1" x14ac:dyDescent="0.2">
      <c r="A7969" s="21">
        <v>73</v>
      </c>
      <c r="B7969" s="22" t="s">
        <v>4921</v>
      </c>
      <c r="C7969" s="23" t="s">
        <v>4922</v>
      </c>
      <c r="D7969" s="33">
        <v>-8.9999999999999998E-4</v>
      </c>
      <c r="E7969" s="25">
        <v>26950</v>
      </c>
      <c r="F7969" s="25">
        <v>-583.58000000000004</v>
      </c>
    </row>
    <row r="7970" spans="1:6" ht="22.5" customHeight="1" x14ac:dyDescent="0.2">
      <c r="A7970" s="21">
        <v>74</v>
      </c>
      <c r="B7970" s="22" t="s">
        <v>4923</v>
      </c>
      <c r="C7970" s="23" t="s">
        <v>4924</v>
      </c>
      <c r="D7970" s="30">
        <v>-2.25</v>
      </c>
      <c r="E7970" s="25">
        <v>9.0399999999999991</v>
      </c>
      <c r="F7970" s="25">
        <v>-208.89</v>
      </c>
    </row>
    <row r="7971" spans="1:6" ht="22.5" customHeight="1" x14ac:dyDescent="0.2">
      <c r="A7971" s="21">
        <v>75</v>
      </c>
      <c r="B7971" s="22" t="s">
        <v>4925</v>
      </c>
      <c r="C7971" s="23" t="s">
        <v>4926</v>
      </c>
      <c r="D7971" s="32">
        <v>-10.8</v>
      </c>
      <c r="E7971" s="25">
        <v>16.7</v>
      </c>
      <c r="F7971" s="25">
        <v>-1742.28</v>
      </c>
    </row>
    <row r="7972" spans="1:6" ht="22.5" customHeight="1" x14ac:dyDescent="0.2">
      <c r="A7972" s="21">
        <v>76</v>
      </c>
      <c r="B7972" s="22" t="s">
        <v>5640</v>
      </c>
      <c r="C7972" s="23" t="s">
        <v>5641</v>
      </c>
      <c r="D7972" s="31">
        <v>10</v>
      </c>
      <c r="E7972" s="25">
        <v>1275.8699999999999</v>
      </c>
      <c r="F7972" s="25">
        <v>106407.52</v>
      </c>
    </row>
    <row r="7973" spans="1:6" ht="33.75" customHeight="1" x14ac:dyDescent="0.2">
      <c r="A7973" s="21">
        <v>77</v>
      </c>
      <c r="B7973" s="22" t="s">
        <v>5486</v>
      </c>
      <c r="C7973" s="23" t="s">
        <v>5487</v>
      </c>
      <c r="D7973" s="30">
        <v>0.05</v>
      </c>
      <c r="E7973" s="25">
        <v>817.49</v>
      </c>
      <c r="F7973" s="25">
        <v>960</v>
      </c>
    </row>
    <row r="7974" spans="1:6" x14ac:dyDescent="0.2">
      <c r="A7974" s="26"/>
      <c r="B7974" s="27"/>
      <c r="C7974" s="28" t="s">
        <v>5488</v>
      </c>
      <c r="D7974" s="28"/>
      <c r="E7974" s="28"/>
      <c r="F7974" s="29">
        <v>680.04</v>
      </c>
    </row>
    <row r="7975" spans="1:6" x14ac:dyDescent="0.2">
      <c r="A7975" s="26"/>
      <c r="B7975" s="27"/>
      <c r="C7975" s="28" t="s">
        <v>5489</v>
      </c>
      <c r="D7975" s="28"/>
      <c r="E7975" s="28"/>
      <c r="F7975" s="29">
        <v>357.55</v>
      </c>
    </row>
    <row r="7976" spans="1:6" x14ac:dyDescent="0.2">
      <c r="A7976" s="26"/>
      <c r="B7976" s="27"/>
      <c r="C7976" s="28" t="s">
        <v>917</v>
      </c>
      <c r="D7976" s="28"/>
      <c r="E7976" s="28"/>
      <c r="F7976" s="29">
        <v>1997.59</v>
      </c>
    </row>
    <row r="7977" spans="1:6" ht="45" customHeight="1" x14ac:dyDescent="0.2">
      <c r="A7977" s="21">
        <v>78</v>
      </c>
      <c r="B7977" s="22" t="s">
        <v>5642</v>
      </c>
      <c r="C7977" s="23" t="s">
        <v>5643</v>
      </c>
      <c r="D7977" s="31">
        <v>5</v>
      </c>
      <c r="E7977" s="25">
        <v>19.399999999999999</v>
      </c>
      <c r="F7977" s="25">
        <v>848.75</v>
      </c>
    </row>
    <row r="7978" spans="1:6" ht="11.25" customHeight="1" x14ac:dyDescent="0.2">
      <c r="A7978" s="435" t="s">
        <v>1023</v>
      </c>
      <c r="B7978" s="436"/>
      <c r="C7978" s="436"/>
      <c r="D7978" s="436"/>
      <c r="E7978" s="437"/>
      <c r="F7978" s="36">
        <v>1714252.7</v>
      </c>
    </row>
    <row r="7979" spans="1:6" x14ac:dyDescent="0.2">
      <c r="A7979" s="435" t="s">
        <v>1008</v>
      </c>
      <c r="B7979" s="436"/>
      <c r="C7979" s="436"/>
      <c r="D7979" s="436"/>
      <c r="E7979" s="437"/>
      <c r="F7979" s="36">
        <v>316868.43</v>
      </c>
    </row>
    <row r="7980" spans="1:6" x14ac:dyDescent="0.2">
      <c r="A7980" s="435" t="s">
        <v>1009</v>
      </c>
      <c r="B7980" s="436"/>
      <c r="C7980" s="436"/>
      <c r="D7980" s="436"/>
      <c r="E7980" s="437"/>
      <c r="F7980" s="36">
        <v>165954.29</v>
      </c>
    </row>
    <row r="7981" spans="1:6" x14ac:dyDescent="0.2">
      <c r="A7981" s="435" t="s">
        <v>1024</v>
      </c>
      <c r="B7981" s="436"/>
      <c r="C7981" s="436"/>
      <c r="D7981" s="436"/>
      <c r="E7981" s="437"/>
      <c r="F7981" s="36">
        <v>2197075.42</v>
      </c>
    </row>
    <row r="7982" spans="1:6" x14ac:dyDescent="0.2">
      <c r="A7982" s="38"/>
      <c r="B7982" s="38"/>
      <c r="C7982" s="38"/>
      <c r="D7982" s="38"/>
      <c r="E7982" s="38"/>
      <c r="F7982" s="38"/>
    </row>
    <row r="7983" spans="1:6" ht="14.4" x14ac:dyDescent="0.3">
      <c r="A7983" s="3"/>
      <c r="B7983" s="3"/>
      <c r="C7983" s="3"/>
      <c r="D7983" s="3"/>
      <c r="E7983" s="3"/>
      <c r="F7983" s="3"/>
    </row>
    <row r="7984" spans="1:6" x14ac:dyDescent="0.2">
      <c r="A7984" s="41" t="s">
        <v>1025</v>
      </c>
      <c r="B7984" s="428"/>
      <c r="C7984" s="428"/>
      <c r="D7984" s="428"/>
      <c r="E7984" s="428"/>
      <c r="F7984" s="428"/>
    </row>
    <row r="7985" spans="1:6" x14ac:dyDescent="0.2">
      <c r="A7985" s="4"/>
      <c r="B7985" s="427" t="s">
        <v>1027</v>
      </c>
      <c r="C7985" s="427"/>
      <c r="D7985" s="427"/>
      <c r="E7985" s="427"/>
      <c r="F7985" s="427"/>
    </row>
    <row r="7986" spans="1:6" x14ac:dyDescent="0.2">
      <c r="A7986" s="41" t="s">
        <v>1028</v>
      </c>
      <c r="B7986" s="428"/>
      <c r="C7986" s="428"/>
      <c r="D7986" s="428"/>
      <c r="E7986" s="428"/>
      <c r="F7986" s="428"/>
    </row>
    <row r="7987" spans="1:6" x14ac:dyDescent="0.2">
      <c r="A7987" s="10"/>
      <c r="B7987" s="427" t="s">
        <v>1027</v>
      </c>
      <c r="C7987" s="427"/>
      <c r="D7987" s="427"/>
      <c r="E7987" s="427"/>
      <c r="F7987" s="427"/>
    </row>
    <row r="7989" spans="1:6" ht="14.4" x14ac:dyDescent="0.3">
      <c r="A7989" s="3"/>
      <c r="B7989" s="3"/>
      <c r="C7989" s="3"/>
      <c r="D7989" s="3"/>
      <c r="E7989" s="3"/>
      <c r="F7989" s="3"/>
    </row>
    <row r="7990" spans="1:6" ht="17.399999999999999" x14ac:dyDescent="0.3">
      <c r="A7990" s="438" t="s">
        <v>5644</v>
      </c>
      <c r="B7990" s="438"/>
      <c r="C7990" s="438"/>
      <c r="D7990" s="438"/>
      <c r="E7990" s="438"/>
      <c r="F7990" s="438"/>
    </row>
    <row r="7991" spans="1:6" x14ac:dyDescent="0.2">
      <c r="A7991" s="6"/>
      <c r="B7991" s="6"/>
      <c r="C7991" s="6"/>
      <c r="D7991" s="6"/>
      <c r="E7991" s="6"/>
      <c r="F7991" s="6"/>
    </row>
    <row r="7992" spans="1:6" ht="12.75" customHeight="1" x14ac:dyDescent="0.25">
      <c r="A7992" s="439" t="s">
        <v>5645</v>
      </c>
      <c r="B7992" s="439"/>
      <c r="C7992" s="439"/>
      <c r="D7992" s="439"/>
      <c r="E7992" s="439"/>
      <c r="F7992" s="439"/>
    </row>
    <row r="7993" spans="1:6" x14ac:dyDescent="0.2">
      <c r="A7993" s="440" t="s">
        <v>903</v>
      </c>
      <c r="B7993" s="440"/>
      <c r="C7993" s="440"/>
      <c r="D7993" s="440"/>
      <c r="E7993" s="440"/>
      <c r="F7993" s="440"/>
    </row>
    <row r="7994" spans="1:6" x14ac:dyDescent="0.2">
      <c r="A7994" s="9"/>
      <c r="B7994" s="9"/>
      <c r="C7994" s="9"/>
      <c r="D7994" s="9"/>
      <c r="E7994" s="9"/>
      <c r="F7994" s="9"/>
    </row>
    <row r="7995" spans="1:6" ht="14.4" x14ac:dyDescent="0.3">
      <c r="A7995" s="10" t="s">
        <v>904</v>
      </c>
      <c r="B7995" s="10"/>
      <c r="C7995" s="11"/>
      <c r="D7995" s="12"/>
      <c r="E7995" s="12"/>
      <c r="F7995" s="3"/>
    </row>
    <row r="7996" spans="1:6" ht="14.4" x14ac:dyDescent="0.3">
      <c r="A7996" s="10"/>
      <c r="B7996" s="10"/>
      <c r="C7996" s="3"/>
      <c r="D7996" s="15"/>
      <c r="E7996" s="16"/>
      <c r="F7996" s="3"/>
    </row>
    <row r="7997" spans="1:6" ht="14.4" x14ac:dyDescent="0.3">
      <c r="A7997" s="18"/>
      <c r="B7997" s="3"/>
      <c r="C7997" s="3"/>
      <c r="D7997" s="3"/>
      <c r="E7997" s="3"/>
      <c r="F7997" s="3"/>
    </row>
    <row r="7998" spans="1:6" ht="11.25" customHeight="1" x14ac:dyDescent="0.2">
      <c r="A7998" s="441" t="s">
        <v>906</v>
      </c>
      <c r="B7998" s="441" t="s">
        <v>907</v>
      </c>
      <c r="C7998" s="441" t="s">
        <v>908</v>
      </c>
      <c r="D7998" s="441" t="s">
        <v>909</v>
      </c>
      <c r="E7998" s="441" t="s">
        <v>910</v>
      </c>
      <c r="F7998" s="441" t="s">
        <v>911</v>
      </c>
    </row>
    <row r="7999" spans="1:6" ht="11.25" customHeight="1" x14ac:dyDescent="0.2">
      <c r="A7999" s="442"/>
      <c r="B7999" s="442"/>
      <c r="C7999" s="442"/>
      <c r="D7999" s="442"/>
      <c r="E7999" s="442"/>
      <c r="F7999" s="442"/>
    </row>
    <row r="8000" spans="1:6" ht="11.4" x14ac:dyDescent="0.2">
      <c r="A8000" s="19">
        <v>1</v>
      </c>
      <c r="B8000" s="19">
        <v>2</v>
      </c>
      <c r="C8000" s="429">
        <v>3</v>
      </c>
      <c r="D8000" s="430"/>
      <c r="E8000" s="431"/>
      <c r="F8000" s="19">
        <v>4</v>
      </c>
    </row>
    <row r="8001" spans="1:6" ht="13.2" x14ac:dyDescent="0.2">
      <c r="A8001" s="432" t="s">
        <v>5231</v>
      </c>
      <c r="B8001" s="433"/>
      <c r="C8001" s="433"/>
      <c r="D8001" s="433"/>
      <c r="E8001" s="433"/>
      <c r="F8001" s="434"/>
    </row>
    <row r="8002" spans="1:6" ht="11.4" x14ac:dyDescent="0.2">
      <c r="A8002" s="443" t="s">
        <v>5646</v>
      </c>
      <c r="B8002" s="444"/>
      <c r="C8002" s="444"/>
      <c r="D8002" s="444"/>
      <c r="E8002" s="444"/>
      <c r="F8002" s="445"/>
    </row>
    <row r="8003" spans="1:6" ht="33.75" customHeight="1" x14ac:dyDescent="0.2">
      <c r="A8003" s="21">
        <v>1</v>
      </c>
      <c r="B8003" s="22" t="s">
        <v>4953</v>
      </c>
      <c r="C8003" s="23" t="s">
        <v>4954</v>
      </c>
      <c r="D8003" s="31">
        <v>1</v>
      </c>
      <c r="E8003" s="25">
        <v>67.63</v>
      </c>
      <c r="F8003" s="25">
        <v>1555.08</v>
      </c>
    </row>
    <row r="8004" spans="1:6" x14ac:dyDescent="0.2">
      <c r="A8004" s="26"/>
      <c r="B8004" s="27"/>
      <c r="C8004" s="28" t="s">
        <v>5244</v>
      </c>
      <c r="D8004" s="28"/>
      <c r="E8004" s="28"/>
      <c r="F8004" s="29">
        <v>1255.6199999999999</v>
      </c>
    </row>
    <row r="8005" spans="1:6" x14ac:dyDescent="0.2">
      <c r="A8005" s="26"/>
      <c r="B8005" s="27"/>
      <c r="C8005" s="28" t="s">
        <v>5245</v>
      </c>
      <c r="D8005" s="28"/>
      <c r="E8005" s="28"/>
      <c r="F8005" s="29">
        <v>660.17</v>
      </c>
    </row>
    <row r="8006" spans="1:6" x14ac:dyDescent="0.2">
      <c r="A8006" s="26"/>
      <c r="B8006" s="27"/>
      <c r="C8006" s="28" t="s">
        <v>917</v>
      </c>
      <c r="D8006" s="28"/>
      <c r="E8006" s="28"/>
      <c r="F8006" s="29">
        <v>3470.87</v>
      </c>
    </row>
    <row r="8007" spans="1:6" ht="67.5" customHeight="1" x14ac:dyDescent="0.2">
      <c r="A8007" s="21">
        <v>2</v>
      </c>
      <c r="B8007" s="22" t="s">
        <v>5647</v>
      </c>
      <c r="C8007" s="23" t="s">
        <v>5648</v>
      </c>
      <c r="D8007" s="31">
        <v>1</v>
      </c>
      <c r="E8007" s="25">
        <v>2783.22</v>
      </c>
      <c r="F8007" s="25">
        <v>16560.13</v>
      </c>
    </row>
    <row r="8008" spans="1:6" ht="11.4" x14ac:dyDescent="0.2">
      <c r="A8008" s="443" t="s">
        <v>5649</v>
      </c>
      <c r="B8008" s="444"/>
      <c r="C8008" s="444"/>
      <c r="D8008" s="444"/>
      <c r="E8008" s="444"/>
      <c r="F8008" s="445"/>
    </row>
    <row r="8009" spans="1:6" ht="33.75" customHeight="1" x14ac:dyDescent="0.2">
      <c r="A8009" s="21">
        <v>3</v>
      </c>
      <c r="B8009" s="22" t="s">
        <v>4953</v>
      </c>
      <c r="C8009" s="23" t="s">
        <v>4954</v>
      </c>
      <c r="D8009" s="31">
        <v>1</v>
      </c>
      <c r="E8009" s="25">
        <v>67.63</v>
      </c>
      <c r="F8009" s="25">
        <v>1555.08</v>
      </c>
    </row>
    <row r="8010" spans="1:6" x14ac:dyDescent="0.2">
      <c r="A8010" s="26"/>
      <c r="B8010" s="27"/>
      <c r="C8010" s="28" t="s">
        <v>5244</v>
      </c>
      <c r="D8010" s="28"/>
      <c r="E8010" s="28"/>
      <c r="F8010" s="29">
        <v>1255.6199999999999</v>
      </c>
    </row>
    <row r="8011" spans="1:6" x14ac:dyDescent="0.2">
      <c r="A8011" s="26"/>
      <c r="B8011" s="27"/>
      <c r="C8011" s="28" t="s">
        <v>5245</v>
      </c>
      <c r="D8011" s="28"/>
      <c r="E8011" s="28"/>
      <c r="F8011" s="29">
        <v>660.17</v>
      </c>
    </row>
    <row r="8012" spans="1:6" x14ac:dyDescent="0.2">
      <c r="A8012" s="26"/>
      <c r="B8012" s="27"/>
      <c r="C8012" s="28" t="s">
        <v>917</v>
      </c>
      <c r="D8012" s="28"/>
      <c r="E8012" s="28"/>
      <c r="F8012" s="29">
        <v>3470.87</v>
      </c>
    </row>
    <row r="8013" spans="1:6" ht="67.5" customHeight="1" x14ac:dyDescent="0.2">
      <c r="A8013" s="21">
        <v>4</v>
      </c>
      <c r="B8013" s="22" t="s">
        <v>5650</v>
      </c>
      <c r="C8013" s="23" t="s">
        <v>5651</v>
      </c>
      <c r="D8013" s="31">
        <v>1</v>
      </c>
      <c r="E8013" s="25">
        <v>3243.81</v>
      </c>
      <c r="F8013" s="25">
        <v>19300.689999999999</v>
      </c>
    </row>
    <row r="8014" spans="1:6" ht="11.4" x14ac:dyDescent="0.2">
      <c r="A8014" s="443" t="s">
        <v>5652</v>
      </c>
      <c r="B8014" s="444"/>
      <c r="C8014" s="444"/>
      <c r="D8014" s="444"/>
      <c r="E8014" s="444"/>
      <c r="F8014" s="445"/>
    </row>
    <row r="8015" spans="1:6" ht="33.75" customHeight="1" x14ac:dyDescent="0.2">
      <c r="A8015" s="21">
        <v>5</v>
      </c>
      <c r="B8015" s="22" t="s">
        <v>4953</v>
      </c>
      <c r="C8015" s="23" t="s">
        <v>4954</v>
      </c>
      <c r="D8015" s="31">
        <v>1</v>
      </c>
      <c r="E8015" s="25">
        <v>67.63</v>
      </c>
      <c r="F8015" s="25">
        <v>1555.08</v>
      </c>
    </row>
    <row r="8016" spans="1:6" x14ac:dyDescent="0.2">
      <c r="A8016" s="26"/>
      <c r="B8016" s="27"/>
      <c r="C8016" s="28" t="s">
        <v>5244</v>
      </c>
      <c r="D8016" s="28"/>
      <c r="E8016" s="28"/>
      <c r="F8016" s="29">
        <v>1255.6199999999999</v>
      </c>
    </row>
    <row r="8017" spans="1:6" x14ac:dyDescent="0.2">
      <c r="A8017" s="26"/>
      <c r="B8017" s="27"/>
      <c r="C8017" s="28" t="s">
        <v>5245</v>
      </c>
      <c r="D8017" s="28"/>
      <c r="E8017" s="28"/>
      <c r="F8017" s="29">
        <v>660.17</v>
      </c>
    </row>
    <row r="8018" spans="1:6" x14ac:dyDescent="0.2">
      <c r="A8018" s="26"/>
      <c r="B8018" s="27"/>
      <c r="C8018" s="28" t="s">
        <v>917</v>
      </c>
      <c r="D8018" s="28"/>
      <c r="E8018" s="28"/>
      <c r="F8018" s="29">
        <v>3470.87</v>
      </c>
    </row>
    <row r="8019" spans="1:6" ht="101.25" customHeight="1" x14ac:dyDescent="0.2">
      <c r="A8019" s="21">
        <v>6</v>
      </c>
      <c r="B8019" s="22" t="s">
        <v>5650</v>
      </c>
      <c r="C8019" s="23" t="s">
        <v>5653</v>
      </c>
      <c r="D8019" s="31">
        <v>1</v>
      </c>
      <c r="E8019" s="25">
        <v>5073.22</v>
      </c>
      <c r="F8019" s="25">
        <v>30185.65</v>
      </c>
    </row>
    <row r="8020" spans="1:6" ht="11.4" x14ac:dyDescent="0.2">
      <c r="A8020" s="443" t="s">
        <v>5543</v>
      </c>
      <c r="B8020" s="444"/>
      <c r="C8020" s="444"/>
      <c r="D8020" s="444"/>
      <c r="E8020" s="444"/>
      <c r="F8020" s="445"/>
    </row>
    <row r="8021" spans="1:6" ht="45" customHeight="1" x14ac:dyDescent="0.2">
      <c r="A8021" s="21">
        <v>7</v>
      </c>
      <c r="B8021" s="22" t="s">
        <v>5232</v>
      </c>
      <c r="C8021" s="23" t="s">
        <v>5233</v>
      </c>
      <c r="D8021" s="31">
        <v>32</v>
      </c>
      <c r="E8021" s="25">
        <v>19.149999999999999</v>
      </c>
      <c r="F8021" s="25">
        <v>20571.34</v>
      </c>
    </row>
    <row r="8022" spans="1:6" x14ac:dyDescent="0.2">
      <c r="A8022" s="26"/>
      <c r="B8022" s="27"/>
      <c r="C8022" s="28" t="s">
        <v>5654</v>
      </c>
      <c r="D8022" s="28"/>
      <c r="E8022" s="28"/>
      <c r="F8022" s="29">
        <v>17968.09</v>
      </c>
    </row>
    <row r="8023" spans="1:6" x14ac:dyDescent="0.2">
      <c r="A8023" s="26"/>
      <c r="B8023" s="27"/>
      <c r="C8023" s="28" t="s">
        <v>5655</v>
      </c>
      <c r="D8023" s="28"/>
      <c r="E8023" s="28"/>
      <c r="F8023" s="29">
        <v>9447.14</v>
      </c>
    </row>
    <row r="8024" spans="1:6" x14ac:dyDescent="0.2">
      <c r="A8024" s="26"/>
      <c r="B8024" s="27"/>
      <c r="C8024" s="28" t="s">
        <v>917</v>
      </c>
      <c r="D8024" s="28"/>
      <c r="E8024" s="28"/>
      <c r="F8024" s="29">
        <v>47986.57</v>
      </c>
    </row>
    <row r="8025" spans="1:6" ht="22.5" customHeight="1" x14ac:dyDescent="0.2">
      <c r="A8025" s="21">
        <v>8</v>
      </c>
      <c r="B8025" s="22" t="s">
        <v>5656</v>
      </c>
      <c r="C8025" s="23" t="s">
        <v>5657</v>
      </c>
      <c r="D8025" s="31">
        <v>16</v>
      </c>
      <c r="E8025" s="25">
        <v>3879.3</v>
      </c>
      <c r="F8025" s="25">
        <v>517653.67</v>
      </c>
    </row>
    <row r="8026" spans="1:6" ht="22.5" customHeight="1" x14ac:dyDescent="0.2">
      <c r="A8026" s="21">
        <v>9</v>
      </c>
      <c r="B8026" s="22" t="s">
        <v>5658</v>
      </c>
      <c r="C8026" s="23" t="s">
        <v>5659</v>
      </c>
      <c r="D8026" s="31">
        <v>16</v>
      </c>
      <c r="E8026" s="25">
        <v>325.45999999999998</v>
      </c>
      <c r="F8026" s="25">
        <v>43428.86</v>
      </c>
    </row>
    <row r="8027" spans="1:6" ht="11.4" x14ac:dyDescent="0.2">
      <c r="A8027" s="443" t="s">
        <v>5296</v>
      </c>
      <c r="B8027" s="444"/>
      <c r="C8027" s="444"/>
      <c r="D8027" s="444"/>
      <c r="E8027" s="444"/>
      <c r="F8027" s="445"/>
    </row>
    <row r="8028" spans="1:6" ht="33.75" customHeight="1" x14ac:dyDescent="0.2">
      <c r="A8028" s="21">
        <v>10</v>
      </c>
      <c r="B8028" s="22" t="s">
        <v>4804</v>
      </c>
      <c r="C8028" s="23" t="s">
        <v>4805</v>
      </c>
      <c r="D8028" s="30">
        <v>25.79</v>
      </c>
      <c r="E8028" s="25">
        <v>253.75</v>
      </c>
      <c r="F8028" s="25">
        <v>213721.83</v>
      </c>
    </row>
    <row r="8029" spans="1:6" x14ac:dyDescent="0.2">
      <c r="A8029" s="26"/>
      <c r="B8029" s="27"/>
      <c r="C8029" s="28" t="s">
        <v>5660</v>
      </c>
      <c r="D8029" s="28"/>
      <c r="E8029" s="28"/>
      <c r="F8029" s="29">
        <v>186436.41</v>
      </c>
    </row>
    <row r="8030" spans="1:6" x14ac:dyDescent="0.2">
      <c r="A8030" s="26"/>
      <c r="B8030" s="27"/>
      <c r="C8030" s="28" t="s">
        <v>5661</v>
      </c>
      <c r="D8030" s="28"/>
      <c r="E8030" s="28"/>
      <c r="F8030" s="29">
        <v>98023.26</v>
      </c>
    </row>
    <row r="8031" spans="1:6" x14ac:dyDescent="0.2">
      <c r="A8031" s="26"/>
      <c r="B8031" s="27"/>
      <c r="C8031" s="28" t="s">
        <v>917</v>
      </c>
      <c r="D8031" s="28"/>
      <c r="E8031" s="28"/>
      <c r="F8031" s="29">
        <v>498181.5</v>
      </c>
    </row>
    <row r="8032" spans="1:6" ht="45" customHeight="1" x14ac:dyDescent="0.2">
      <c r="A8032" s="21">
        <v>12</v>
      </c>
      <c r="B8032" s="22" t="s">
        <v>4742</v>
      </c>
      <c r="C8032" s="23" t="s">
        <v>4743</v>
      </c>
      <c r="D8032" s="31">
        <v>2</v>
      </c>
      <c r="E8032" s="25">
        <v>79.63</v>
      </c>
      <c r="F8032" s="25">
        <v>6005.33</v>
      </c>
    </row>
    <row r="8033" spans="1:6" x14ac:dyDescent="0.2">
      <c r="A8033" s="26"/>
      <c r="B8033" s="27"/>
      <c r="C8033" s="28" t="s">
        <v>5662</v>
      </c>
      <c r="D8033" s="28"/>
      <c r="E8033" s="28"/>
      <c r="F8033" s="29">
        <v>5385.59</v>
      </c>
    </row>
    <row r="8034" spans="1:6" x14ac:dyDescent="0.2">
      <c r="A8034" s="26"/>
      <c r="B8034" s="27"/>
      <c r="C8034" s="28" t="s">
        <v>5663</v>
      </c>
      <c r="D8034" s="28"/>
      <c r="E8034" s="28"/>
      <c r="F8034" s="29">
        <v>2831.6</v>
      </c>
    </row>
    <row r="8035" spans="1:6" x14ac:dyDescent="0.2">
      <c r="A8035" s="26"/>
      <c r="B8035" s="27"/>
      <c r="C8035" s="28" t="s">
        <v>917</v>
      </c>
      <c r="D8035" s="28"/>
      <c r="E8035" s="28"/>
      <c r="F8035" s="29">
        <v>14222.52</v>
      </c>
    </row>
    <row r="8036" spans="1:6" ht="45" customHeight="1" x14ac:dyDescent="0.2">
      <c r="A8036" s="21">
        <v>11</v>
      </c>
      <c r="B8036" s="22" t="s">
        <v>4748</v>
      </c>
      <c r="C8036" s="23" t="s">
        <v>4749</v>
      </c>
      <c r="D8036" s="32">
        <v>0.2</v>
      </c>
      <c r="E8036" s="25">
        <v>100.16</v>
      </c>
      <c r="F8036" s="25">
        <v>53.34</v>
      </c>
    </row>
    <row r="8037" spans="1:6" x14ac:dyDescent="0.2">
      <c r="A8037" s="26"/>
      <c r="B8037" s="27"/>
      <c r="C8037" s="28" t="s">
        <v>5664</v>
      </c>
      <c r="D8037" s="28"/>
      <c r="E8037" s="28"/>
      <c r="F8037" s="29">
        <v>13.94</v>
      </c>
    </row>
    <row r="8038" spans="1:6" x14ac:dyDescent="0.2">
      <c r="A8038" s="26"/>
      <c r="B8038" s="27"/>
      <c r="C8038" s="28" t="s">
        <v>5665</v>
      </c>
      <c r="D8038" s="28"/>
      <c r="E8038" s="28"/>
      <c r="F8038" s="29">
        <v>7.33</v>
      </c>
    </row>
    <row r="8039" spans="1:6" x14ac:dyDescent="0.2">
      <c r="A8039" s="26"/>
      <c r="B8039" s="27"/>
      <c r="C8039" s="28" t="s">
        <v>917</v>
      </c>
      <c r="D8039" s="28"/>
      <c r="E8039" s="28"/>
      <c r="F8039" s="29">
        <v>74.61</v>
      </c>
    </row>
    <row r="8040" spans="1:6" ht="22.5" customHeight="1" x14ac:dyDescent="0.2">
      <c r="A8040" s="21">
        <v>14</v>
      </c>
      <c r="B8040" s="22" t="s">
        <v>5585</v>
      </c>
      <c r="C8040" s="23" t="s">
        <v>5586</v>
      </c>
      <c r="D8040" s="33">
        <v>1.8156000000000001</v>
      </c>
      <c r="E8040" s="25">
        <v>10960.87</v>
      </c>
      <c r="F8040" s="25">
        <v>154229.31</v>
      </c>
    </row>
    <row r="8041" spans="1:6" ht="22.5" customHeight="1" x14ac:dyDescent="0.2">
      <c r="A8041" s="21">
        <v>15</v>
      </c>
      <c r="B8041" s="22" t="s">
        <v>5666</v>
      </c>
      <c r="C8041" s="23" t="s">
        <v>5667</v>
      </c>
      <c r="D8041" s="35">
        <v>0.21726000000000001</v>
      </c>
      <c r="E8041" s="25">
        <v>10444.950000000001</v>
      </c>
      <c r="F8041" s="25">
        <v>23396.17</v>
      </c>
    </row>
    <row r="8042" spans="1:6" ht="22.5" customHeight="1" x14ac:dyDescent="0.2">
      <c r="A8042" s="21">
        <v>16</v>
      </c>
      <c r="B8042" s="22" t="s">
        <v>5668</v>
      </c>
      <c r="C8042" s="23" t="s">
        <v>5669</v>
      </c>
      <c r="D8042" s="35">
        <v>0.77622000000000002</v>
      </c>
      <c r="E8042" s="25">
        <v>18194.41</v>
      </c>
      <c r="F8042" s="25">
        <v>131907.56</v>
      </c>
    </row>
    <row r="8043" spans="1:6" ht="22.5" customHeight="1" x14ac:dyDescent="0.2">
      <c r="A8043" s="21">
        <v>17</v>
      </c>
      <c r="B8043" s="22" t="s">
        <v>5670</v>
      </c>
      <c r="C8043" s="23" t="s">
        <v>5671</v>
      </c>
      <c r="D8043" s="33">
        <v>4.5900000000000003E-2</v>
      </c>
      <c r="E8043" s="25">
        <v>49705.86</v>
      </c>
      <c r="F8043" s="25">
        <v>19985.93</v>
      </c>
    </row>
    <row r="8044" spans="1:6" ht="45" customHeight="1" x14ac:dyDescent="0.2">
      <c r="A8044" s="21">
        <v>18</v>
      </c>
      <c r="B8044" s="22" t="s">
        <v>3923</v>
      </c>
      <c r="C8044" s="23" t="s">
        <v>3924</v>
      </c>
      <c r="D8044" s="31">
        <v>2</v>
      </c>
      <c r="E8044" s="25">
        <v>184.24</v>
      </c>
      <c r="F8044" s="25">
        <v>15977.46</v>
      </c>
    </row>
    <row r="8045" spans="1:6" x14ac:dyDescent="0.2">
      <c r="A8045" s="26"/>
      <c r="B8045" s="27"/>
      <c r="C8045" s="28" t="s">
        <v>4895</v>
      </c>
      <c r="D8045" s="28"/>
      <c r="E8045" s="28"/>
      <c r="F8045" s="29">
        <v>14686.43</v>
      </c>
    </row>
    <row r="8046" spans="1:6" x14ac:dyDescent="0.2">
      <c r="A8046" s="26"/>
      <c r="B8046" s="27"/>
      <c r="C8046" s="28" t="s">
        <v>4896</v>
      </c>
      <c r="D8046" s="28"/>
      <c r="E8046" s="28"/>
      <c r="F8046" s="29">
        <v>7721.73</v>
      </c>
    </row>
    <row r="8047" spans="1:6" x14ac:dyDescent="0.2">
      <c r="A8047" s="26"/>
      <c r="B8047" s="27"/>
      <c r="C8047" s="28" t="s">
        <v>917</v>
      </c>
      <c r="D8047" s="28"/>
      <c r="E8047" s="28"/>
      <c r="F8047" s="29">
        <v>38385.620000000003</v>
      </c>
    </row>
    <row r="8048" spans="1:6" ht="33.75" customHeight="1" x14ac:dyDescent="0.2">
      <c r="A8048" s="21">
        <v>19</v>
      </c>
      <c r="B8048" s="22" t="s">
        <v>5672</v>
      </c>
      <c r="C8048" s="23" t="s">
        <v>5673</v>
      </c>
      <c r="D8048" s="32">
        <v>20.399999999999999</v>
      </c>
      <c r="E8048" s="25">
        <v>21.2</v>
      </c>
      <c r="F8048" s="25">
        <v>3304.15</v>
      </c>
    </row>
    <row r="8049" spans="1:6" ht="33.75" customHeight="1" x14ac:dyDescent="0.2">
      <c r="A8049" s="21">
        <v>20</v>
      </c>
      <c r="B8049" s="22" t="s">
        <v>5486</v>
      </c>
      <c r="C8049" s="23" t="s">
        <v>5487</v>
      </c>
      <c r="D8049" s="32">
        <v>0.2</v>
      </c>
      <c r="E8049" s="25">
        <v>817.49</v>
      </c>
      <c r="F8049" s="25">
        <v>3840.01</v>
      </c>
    </row>
    <row r="8050" spans="1:6" x14ac:dyDescent="0.2">
      <c r="A8050" s="26"/>
      <c r="B8050" s="27"/>
      <c r="C8050" s="28" t="s">
        <v>5674</v>
      </c>
      <c r="D8050" s="28"/>
      <c r="E8050" s="28"/>
      <c r="F8050" s="29">
        <v>2720.15</v>
      </c>
    </row>
    <row r="8051" spans="1:6" x14ac:dyDescent="0.2">
      <c r="A8051" s="26"/>
      <c r="B8051" s="27"/>
      <c r="C8051" s="28" t="s">
        <v>5675</v>
      </c>
      <c r="D8051" s="28"/>
      <c r="E8051" s="28"/>
      <c r="F8051" s="29">
        <v>1430.18</v>
      </c>
    </row>
    <row r="8052" spans="1:6" x14ac:dyDescent="0.2">
      <c r="A8052" s="26"/>
      <c r="B8052" s="27"/>
      <c r="C8052" s="28" t="s">
        <v>917</v>
      </c>
      <c r="D8052" s="28"/>
      <c r="E8052" s="28"/>
      <c r="F8052" s="29">
        <v>7990.34</v>
      </c>
    </row>
    <row r="8053" spans="1:6" ht="33.75" customHeight="1" x14ac:dyDescent="0.2">
      <c r="A8053" s="21">
        <v>21</v>
      </c>
      <c r="B8053" s="22" t="s">
        <v>3430</v>
      </c>
      <c r="C8053" s="23" t="s">
        <v>3431</v>
      </c>
      <c r="D8053" s="32">
        <v>20.6</v>
      </c>
      <c r="E8053" s="25">
        <v>11.5</v>
      </c>
      <c r="F8053" s="25">
        <v>1679.62</v>
      </c>
    </row>
    <row r="8054" spans="1:6" ht="22.5" customHeight="1" x14ac:dyDescent="0.2">
      <c r="A8054" s="21">
        <v>22</v>
      </c>
      <c r="B8054" s="22" t="s">
        <v>5676</v>
      </c>
      <c r="C8054" s="23" t="s">
        <v>5677</v>
      </c>
      <c r="D8054" s="30">
        <v>0.12</v>
      </c>
      <c r="E8054" s="25">
        <v>618.09</v>
      </c>
      <c r="F8054" s="25">
        <v>1197.58</v>
      </c>
    </row>
    <row r="8055" spans="1:6" x14ac:dyDescent="0.2">
      <c r="A8055" s="26"/>
      <c r="B8055" s="27"/>
      <c r="C8055" s="28" t="s">
        <v>5678</v>
      </c>
      <c r="D8055" s="28"/>
      <c r="E8055" s="28"/>
      <c r="F8055" s="29">
        <v>655.42</v>
      </c>
    </row>
    <row r="8056" spans="1:6" x14ac:dyDescent="0.2">
      <c r="A8056" s="26"/>
      <c r="B8056" s="27"/>
      <c r="C8056" s="28" t="s">
        <v>5679</v>
      </c>
      <c r="D8056" s="28"/>
      <c r="E8056" s="28"/>
      <c r="F8056" s="29">
        <v>344.6</v>
      </c>
    </row>
    <row r="8057" spans="1:6" x14ac:dyDescent="0.2">
      <c r="A8057" s="26"/>
      <c r="B8057" s="27"/>
      <c r="C8057" s="28" t="s">
        <v>917</v>
      </c>
      <c r="D8057" s="28"/>
      <c r="E8057" s="28"/>
      <c r="F8057" s="29">
        <v>2197.6</v>
      </c>
    </row>
    <row r="8058" spans="1:6" ht="22.5" customHeight="1" x14ac:dyDescent="0.2">
      <c r="A8058" s="21">
        <v>23</v>
      </c>
      <c r="B8058" s="22" t="s">
        <v>5680</v>
      </c>
      <c r="C8058" s="23" t="s">
        <v>5681</v>
      </c>
      <c r="D8058" s="31">
        <v>6</v>
      </c>
      <c r="E8058" s="25">
        <v>147.61000000000001</v>
      </c>
      <c r="F8058" s="25">
        <v>7386.33</v>
      </c>
    </row>
    <row r="8059" spans="1:6" ht="33.75" customHeight="1" x14ac:dyDescent="0.2">
      <c r="A8059" s="21">
        <v>24</v>
      </c>
      <c r="B8059" s="22" t="s">
        <v>4917</v>
      </c>
      <c r="C8059" s="23" t="s">
        <v>4918</v>
      </c>
      <c r="D8059" s="31">
        <v>2</v>
      </c>
      <c r="E8059" s="25">
        <v>19.350000000000001</v>
      </c>
      <c r="F8059" s="25">
        <v>733.37</v>
      </c>
    </row>
    <row r="8060" spans="1:6" x14ac:dyDescent="0.2">
      <c r="A8060" s="26"/>
      <c r="B8060" s="27"/>
      <c r="C8060" s="28" t="s">
        <v>5682</v>
      </c>
      <c r="D8060" s="28"/>
      <c r="E8060" s="28"/>
      <c r="F8060" s="29">
        <v>375.74</v>
      </c>
    </row>
    <row r="8061" spans="1:6" x14ac:dyDescent="0.2">
      <c r="A8061" s="26"/>
      <c r="B8061" s="27"/>
      <c r="C8061" s="28" t="s">
        <v>5683</v>
      </c>
      <c r="D8061" s="28"/>
      <c r="E8061" s="28"/>
      <c r="F8061" s="29">
        <v>197.55</v>
      </c>
    </row>
    <row r="8062" spans="1:6" x14ac:dyDescent="0.2">
      <c r="A8062" s="26"/>
      <c r="B8062" s="27"/>
      <c r="C8062" s="28" t="s">
        <v>917</v>
      </c>
      <c r="D8062" s="28"/>
      <c r="E8062" s="28"/>
      <c r="F8062" s="29">
        <v>1306.6600000000001</v>
      </c>
    </row>
    <row r="8063" spans="1:6" ht="22.5" customHeight="1" x14ac:dyDescent="0.2">
      <c r="A8063" s="21">
        <v>25</v>
      </c>
      <c r="B8063" s="22" t="s">
        <v>4921</v>
      </c>
      <c r="C8063" s="23" t="s">
        <v>4922</v>
      </c>
      <c r="D8063" s="35">
        <v>-1.2E-4</v>
      </c>
      <c r="E8063" s="25">
        <v>26950</v>
      </c>
      <c r="F8063" s="25">
        <v>-77.81</v>
      </c>
    </row>
    <row r="8064" spans="1:6" ht="22.5" customHeight="1" x14ac:dyDescent="0.2">
      <c r="A8064" s="21">
        <v>26</v>
      </c>
      <c r="B8064" s="22" t="s">
        <v>4923</v>
      </c>
      <c r="C8064" s="23" t="s">
        <v>4924</v>
      </c>
      <c r="D8064" s="32">
        <v>-0.3</v>
      </c>
      <c r="E8064" s="25">
        <v>9.0399999999999991</v>
      </c>
      <c r="F8064" s="25">
        <v>-27.85</v>
      </c>
    </row>
    <row r="8065" spans="1:6" ht="22.5" customHeight="1" x14ac:dyDescent="0.2">
      <c r="A8065" s="21">
        <v>27</v>
      </c>
      <c r="B8065" s="22" t="s">
        <v>4925</v>
      </c>
      <c r="C8065" s="23" t="s">
        <v>4926</v>
      </c>
      <c r="D8065" s="30">
        <v>-1.44</v>
      </c>
      <c r="E8065" s="25">
        <v>16.7</v>
      </c>
      <c r="F8065" s="25">
        <v>-232.3</v>
      </c>
    </row>
    <row r="8066" spans="1:6" ht="22.5" customHeight="1" x14ac:dyDescent="0.2">
      <c r="A8066" s="21">
        <v>28</v>
      </c>
      <c r="B8066" s="22" t="s">
        <v>5684</v>
      </c>
      <c r="C8066" s="23" t="s">
        <v>5507</v>
      </c>
      <c r="D8066" s="31">
        <v>2</v>
      </c>
      <c r="E8066" s="25">
        <v>97.68</v>
      </c>
      <c r="F8066" s="25">
        <v>1629.29</v>
      </c>
    </row>
    <row r="8067" spans="1:6" ht="33.75" customHeight="1" x14ac:dyDescent="0.2">
      <c r="A8067" s="21">
        <v>29</v>
      </c>
      <c r="B8067" s="22" t="s">
        <v>5685</v>
      </c>
      <c r="C8067" s="23" t="s">
        <v>5686</v>
      </c>
      <c r="D8067" s="33">
        <v>1.7442</v>
      </c>
      <c r="E8067" s="25">
        <v>1051.29</v>
      </c>
      <c r="F8067" s="25">
        <v>57843.38</v>
      </c>
    </row>
    <row r="8068" spans="1:6" x14ac:dyDescent="0.2">
      <c r="A8068" s="26"/>
      <c r="B8068" s="27"/>
      <c r="C8068" s="28" t="s">
        <v>5687</v>
      </c>
      <c r="D8068" s="28"/>
      <c r="E8068" s="28"/>
      <c r="F8068" s="29">
        <v>49471.65</v>
      </c>
    </row>
    <row r="8069" spans="1:6" x14ac:dyDescent="0.2">
      <c r="A8069" s="26"/>
      <c r="B8069" s="27"/>
      <c r="C8069" s="28" t="s">
        <v>5688</v>
      </c>
      <c r="D8069" s="28"/>
      <c r="E8069" s="28"/>
      <c r="F8069" s="29">
        <v>26010.87</v>
      </c>
    </row>
    <row r="8070" spans="1:6" x14ac:dyDescent="0.2">
      <c r="A8070" s="26"/>
      <c r="B8070" s="27"/>
      <c r="C8070" s="28" t="s">
        <v>917</v>
      </c>
      <c r="D8070" s="28"/>
      <c r="E8070" s="28"/>
      <c r="F8070" s="29">
        <v>133325.9</v>
      </c>
    </row>
    <row r="8071" spans="1:6" ht="22.5" customHeight="1" x14ac:dyDescent="0.2">
      <c r="A8071" s="21">
        <v>30</v>
      </c>
      <c r="B8071" s="22" t="s">
        <v>5689</v>
      </c>
      <c r="C8071" s="23" t="s">
        <v>5690</v>
      </c>
      <c r="D8071" s="31">
        <v>340</v>
      </c>
      <c r="E8071" s="25">
        <v>89.23</v>
      </c>
      <c r="F8071" s="25">
        <v>253009.29</v>
      </c>
    </row>
    <row r="8072" spans="1:6" ht="22.5" customHeight="1" x14ac:dyDescent="0.2">
      <c r="A8072" s="21">
        <v>31</v>
      </c>
      <c r="B8072" s="22" t="s">
        <v>5691</v>
      </c>
      <c r="C8072" s="23" t="s">
        <v>5692</v>
      </c>
      <c r="D8072" s="32">
        <v>3.4</v>
      </c>
      <c r="E8072" s="25">
        <v>477.4</v>
      </c>
      <c r="F8072" s="25">
        <v>45672.88</v>
      </c>
    </row>
    <row r="8073" spans="1:6" x14ac:dyDescent="0.2">
      <c r="A8073" s="26"/>
      <c r="B8073" s="27"/>
      <c r="C8073" s="28" t="s">
        <v>5693</v>
      </c>
      <c r="D8073" s="28"/>
      <c r="E8073" s="28"/>
      <c r="F8073" s="29">
        <v>38259.129999999997</v>
      </c>
    </row>
    <row r="8074" spans="1:6" x14ac:dyDescent="0.2">
      <c r="A8074" s="26"/>
      <c r="B8074" s="27"/>
      <c r="C8074" s="28" t="s">
        <v>5694</v>
      </c>
      <c r="D8074" s="28"/>
      <c r="E8074" s="28"/>
      <c r="F8074" s="29">
        <v>20115.62</v>
      </c>
    </row>
    <row r="8075" spans="1:6" x14ac:dyDescent="0.2">
      <c r="A8075" s="26"/>
      <c r="B8075" s="27"/>
      <c r="C8075" s="28" t="s">
        <v>917</v>
      </c>
      <c r="D8075" s="28"/>
      <c r="E8075" s="28"/>
      <c r="F8075" s="29">
        <v>104047.63</v>
      </c>
    </row>
    <row r="8076" spans="1:6" ht="22.5" customHeight="1" x14ac:dyDescent="0.2">
      <c r="A8076" s="21">
        <v>32</v>
      </c>
      <c r="B8076" s="22" t="s">
        <v>5695</v>
      </c>
      <c r="C8076" s="23" t="s">
        <v>5696</v>
      </c>
      <c r="D8076" s="31">
        <v>340</v>
      </c>
      <c r="E8076" s="25">
        <v>21.1</v>
      </c>
      <c r="F8076" s="25">
        <v>59823.69</v>
      </c>
    </row>
    <row r="8077" spans="1:6" ht="22.5" customHeight="1" x14ac:dyDescent="0.2">
      <c r="A8077" s="21">
        <v>33</v>
      </c>
      <c r="B8077" s="22" t="s">
        <v>5697</v>
      </c>
      <c r="C8077" s="23" t="s">
        <v>5698</v>
      </c>
      <c r="D8077" s="32">
        <v>6.8</v>
      </c>
      <c r="E8077" s="25">
        <v>597</v>
      </c>
      <c r="F8077" s="25">
        <v>33775.870000000003</v>
      </c>
    </row>
    <row r="8078" spans="1:6" ht="22.5" customHeight="1" x14ac:dyDescent="0.2">
      <c r="A8078" s="21">
        <v>34</v>
      </c>
      <c r="B8078" s="22" t="s">
        <v>5699</v>
      </c>
      <c r="C8078" s="23" t="s">
        <v>5700</v>
      </c>
      <c r="D8078" s="32">
        <v>6.8</v>
      </c>
      <c r="E8078" s="25">
        <v>22.34</v>
      </c>
      <c r="F8078" s="25">
        <v>6089.75</v>
      </c>
    </row>
    <row r="8079" spans="1:6" x14ac:dyDescent="0.2">
      <c r="A8079" s="26"/>
      <c r="B8079" s="27"/>
      <c r="C8079" s="28" t="s">
        <v>5701</v>
      </c>
      <c r="D8079" s="28"/>
      <c r="E8079" s="28"/>
      <c r="F8079" s="29">
        <v>5643.24</v>
      </c>
    </row>
    <row r="8080" spans="1:6" x14ac:dyDescent="0.2">
      <c r="A8080" s="26"/>
      <c r="B8080" s="27"/>
      <c r="C8080" s="28" t="s">
        <v>5702</v>
      </c>
      <c r="D8080" s="28"/>
      <c r="E8080" s="28"/>
      <c r="F8080" s="29">
        <v>2967.06</v>
      </c>
    </row>
    <row r="8081" spans="1:6" x14ac:dyDescent="0.2">
      <c r="A8081" s="26"/>
      <c r="B8081" s="27"/>
      <c r="C8081" s="28" t="s">
        <v>917</v>
      </c>
      <c r="D8081" s="28"/>
      <c r="E8081" s="28"/>
      <c r="F8081" s="29">
        <v>14700.05</v>
      </c>
    </row>
    <row r="8082" spans="1:6" ht="22.5" customHeight="1" x14ac:dyDescent="0.2">
      <c r="A8082" s="21">
        <v>35</v>
      </c>
      <c r="B8082" s="22" t="s">
        <v>5703</v>
      </c>
      <c r="C8082" s="23" t="s">
        <v>5704</v>
      </c>
      <c r="D8082" s="31">
        <v>680</v>
      </c>
      <c r="E8082" s="25">
        <v>10.43</v>
      </c>
      <c r="F8082" s="25">
        <v>59173.43</v>
      </c>
    </row>
    <row r="8083" spans="1:6" ht="11.25" customHeight="1" x14ac:dyDescent="0.2">
      <c r="A8083" s="435" t="s">
        <v>1023</v>
      </c>
      <c r="B8083" s="436"/>
      <c r="C8083" s="436"/>
      <c r="D8083" s="436"/>
      <c r="E8083" s="437"/>
      <c r="F8083" s="36">
        <v>1752463.19</v>
      </c>
    </row>
    <row r="8084" spans="1:6" x14ac:dyDescent="0.2">
      <c r="A8084" s="435" t="s">
        <v>1008</v>
      </c>
      <c r="B8084" s="436"/>
      <c r="C8084" s="436"/>
      <c r="D8084" s="436"/>
      <c r="E8084" s="437"/>
      <c r="F8084" s="36">
        <v>325382.62</v>
      </c>
    </row>
    <row r="8085" spans="1:6" x14ac:dyDescent="0.2">
      <c r="A8085" s="435" t="s">
        <v>1009</v>
      </c>
      <c r="B8085" s="436"/>
      <c r="C8085" s="436"/>
      <c r="D8085" s="436"/>
      <c r="E8085" s="437"/>
      <c r="F8085" s="36">
        <v>171077.46</v>
      </c>
    </row>
    <row r="8086" spans="1:6" x14ac:dyDescent="0.2">
      <c r="A8086" s="435" t="s">
        <v>1024</v>
      </c>
      <c r="B8086" s="436"/>
      <c r="C8086" s="436"/>
      <c r="D8086" s="436"/>
      <c r="E8086" s="437"/>
      <c r="F8086" s="36">
        <v>2248923.27</v>
      </c>
    </row>
    <row r="8087" spans="1:6" x14ac:dyDescent="0.2">
      <c r="A8087" s="38"/>
      <c r="B8087" s="38"/>
      <c r="C8087" s="38"/>
      <c r="D8087" s="38"/>
      <c r="E8087" s="38"/>
      <c r="F8087" s="38"/>
    </row>
    <row r="8088" spans="1:6" ht="14.4" x14ac:dyDescent="0.3">
      <c r="A8088" s="3"/>
      <c r="B8088" s="3"/>
      <c r="C8088" s="3"/>
      <c r="D8088" s="3"/>
      <c r="E8088" s="3"/>
      <c r="F8088" s="3"/>
    </row>
    <row r="8089" spans="1:6" x14ac:dyDescent="0.2">
      <c r="A8089" s="41" t="s">
        <v>1025</v>
      </c>
      <c r="B8089" s="428"/>
      <c r="C8089" s="428"/>
      <c r="D8089" s="428"/>
      <c r="E8089" s="428"/>
      <c r="F8089" s="428"/>
    </row>
    <row r="8090" spans="1:6" x14ac:dyDescent="0.2">
      <c r="A8090" s="4"/>
      <c r="B8090" s="427" t="s">
        <v>1027</v>
      </c>
      <c r="C8090" s="427"/>
      <c r="D8090" s="427"/>
      <c r="E8090" s="427"/>
      <c r="F8090" s="427"/>
    </row>
    <row r="8091" spans="1:6" x14ac:dyDescent="0.2">
      <c r="A8091" s="41" t="s">
        <v>1028</v>
      </c>
      <c r="B8091" s="428"/>
      <c r="C8091" s="428"/>
      <c r="D8091" s="428"/>
      <c r="E8091" s="428"/>
      <c r="F8091" s="428"/>
    </row>
    <row r="8092" spans="1:6" x14ac:dyDescent="0.2">
      <c r="A8092" s="10"/>
      <c r="B8092" s="427" t="s">
        <v>1027</v>
      </c>
      <c r="C8092" s="427"/>
      <c r="D8092" s="427"/>
      <c r="E8092" s="427"/>
      <c r="F8092" s="427"/>
    </row>
    <row r="8093" spans="1:6" ht="14.4" x14ac:dyDescent="0.3">
      <c r="A8093" s="3"/>
      <c r="B8093" s="3"/>
      <c r="C8093" s="3"/>
      <c r="D8093" s="3"/>
      <c r="E8093" s="3"/>
      <c r="F8093" s="3"/>
    </row>
    <row r="8094" spans="1:6" ht="14.4" x14ac:dyDescent="0.3">
      <c r="A8094" s="3"/>
      <c r="B8094" s="3"/>
      <c r="C8094" s="3"/>
      <c r="D8094" s="3"/>
      <c r="E8094" s="3"/>
      <c r="F8094" s="3"/>
    </row>
    <row r="8095" spans="1:6" ht="17.399999999999999" x14ac:dyDescent="0.3">
      <c r="A8095" s="438" t="s">
        <v>5705</v>
      </c>
      <c r="B8095" s="438"/>
      <c r="C8095" s="438"/>
      <c r="D8095" s="438"/>
      <c r="E8095" s="438"/>
      <c r="F8095" s="438"/>
    </row>
    <row r="8096" spans="1:6" x14ac:dyDescent="0.2">
      <c r="A8096" s="6"/>
      <c r="B8096" s="6"/>
      <c r="C8096" s="6"/>
      <c r="D8096" s="6"/>
      <c r="E8096" s="6"/>
      <c r="F8096" s="6"/>
    </row>
    <row r="8097" spans="1:6" ht="13.2" x14ac:dyDescent="0.25">
      <c r="A8097" s="439" t="s">
        <v>5706</v>
      </c>
      <c r="B8097" s="439"/>
      <c r="C8097" s="439"/>
      <c r="D8097" s="439"/>
      <c r="E8097" s="439"/>
      <c r="F8097" s="439"/>
    </row>
    <row r="8098" spans="1:6" x14ac:dyDescent="0.2">
      <c r="A8098" s="440" t="s">
        <v>903</v>
      </c>
      <c r="B8098" s="440"/>
      <c r="C8098" s="440"/>
      <c r="D8098" s="440"/>
      <c r="E8098" s="440"/>
      <c r="F8098" s="440"/>
    </row>
    <row r="8099" spans="1:6" x14ac:dyDescent="0.2">
      <c r="A8099" s="9"/>
      <c r="B8099" s="9"/>
      <c r="C8099" s="9"/>
      <c r="D8099" s="9"/>
      <c r="E8099" s="9"/>
      <c r="F8099" s="9"/>
    </row>
    <row r="8100" spans="1:6" ht="14.4" x14ac:dyDescent="0.3">
      <c r="A8100" s="10" t="s">
        <v>904</v>
      </c>
      <c r="B8100" s="10"/>
      <c r="C8100" s="11"/>
      <c r="D8100" s="12"/>
      <c r="E8100" s="12"/>
      <c r="F8100" s="3"/>
    </row>
    <row r="8101" spans="1:6" ht="14.4" x14ac:dyDescent="0.3">
      <c r="A8101" s="10"/>
      <c r="B8101" s="10"/>
      <c r="C8101" s="3"/>
      <c r="D8101" s="15"/>
      <c r="E8101" s="16"/>
      <c r="F8101" s="3"/>
    </row>
    <row r="8102" spans="1:6" ht="14.4" x14ac:dyDescent="0.3">
      <c r="A8102" s="18"/>
      <c r="B8102" s="3"/>
      <c r="C8102" s="3"/>
      <c r="D8102" s="3"/>
      <c r="E8102" s="3"/>
      <c r="F8102" s="3"/>
    </row>
    <row r="8103" spans="1:6" ht="11.25" customHeight="1" x14ac:dyDescent="0.2">
      <c r="A8103" s="441" t="s">
        <v>906</v>
      </c>
      <c r="B8103" s="441" t="s">
        <v>907</v>
      </c>
      <c r="C8103" s="441" t="s">
        <v>908</v>
      </c>
      <c r="D8103" s="441" t="s">
        <v>909</v>
      </c>
      <c r="E8103" s="441" t="s">
        <v>910</v>
      </c>
      <c r="F8103" s="441" t="s">
        <v>911</v>
      </c>
    </row>
    <row r="8104" spans="1:6" ht="11.25" customHeight="1" x14ac:dyDescent="0.2">
      <c r="A8104" s="442"/>
      <c r="B8104" s="442"/>
      <c r="C8104" s="442"/>
      <c r="D8104" s="442"/>
      <c r="E8104" s="442"/>
      <c r="F8104" s="442"/>
    </row>
    <row r="8105" spans="1:6" ht="11.4" x14ac:dyDescent="0.2">
      <c r="A8105" s="19">
        <v>1</v>
      </c>
      <c r="B8105" s="19">
        <v>2</v>
      </c>
      <c r="C8105" s="429">
        <v>3</v>
      </c>
      <c r="D8105" s="430"/>
      <c r="E8105" s="431"/>
      <c r="F8105" s="19">
        <v>4</v>
      </c>
    </row>
    <row r="8106" spans="1:6" ht="13.2" x14ac:dyDescent="0.2">
      <c r="A8106" s="432" t="s">
        <v>5707</v>
      </c>
      <c r="B8106" s="433"/>
      <c r="C8106" s="433"/>
      <c r="D8106" s="433"/>
      <c r="E8106" s="433"/>
      <c r="F8106" s="434"/>
    </row>
    <row r="8107" spans="1:6" ht="22.5" customHeight="1" x14ac:dyDescent="0.2">
      <c r="A8107" s="21">
        <v>1</v>
      </c>
      <c r="B8107" s="22" t="s">
        <v>5708</v>
      </c>
      <c r="C8107" s="23" t="s">
        <v>5709</v>
      </c>
      <c r="D8107" s="31">
        <v>8</v>
      </c>
      <c r="E8107" s="25">
        <v>34.4</v>
      </c>
      <c r="F8107" s="25">
        <v>9699.85</v>
      </c>
    </row>
    <row r="8108" spans="1:6" x14ac:dyDescent="0.2">
      <c r="A8108" s="26"/>
      <c r="B8108" s="27"/>
      <c r="C8108" s="28" t="s">
        <v>5710</v>
      </c>
      <c r="D8108" s="28"/>
      <c r="E8108" s="28"/>
      <c r="F8108" s="29">
        <v>7479.4</v>
      </c>
    </row>
    <row r="8109" spans="1:6" x14ac:dyDescent="0.2">
      <c r="A8109" s="26"/>
      <c r="B8109" s="27"/>
      <c r="C8109" s="28" t="s">
        <v>5711</v>
      </c>
      <c r="D8109" s="28"/>
      <c r="E8109" s="28"/>
      <c r="F8109" s="29">
        <v>4172.72</v>
      </c>
    </row>
    <row r="8110" spans="1:6" x14ac:dyDescent="0.2">
      <c r="A8110" s="26"/>
      <c r="B8110" s="27"/>
      <c r="C8110" s="28" t="s">
        <v>917</v>
      </c>
      <c r="D8110" s="28"/>
      <c r="E8110" s="28"/>
      <c r="F8110" s="29">
        <v>21351.97</v>
      </c>
    </row>
    <row r="8111" spans="1:6" ht="33.75" customHeight="1" x14ac:dyDescent="0.2">
      <c r="A8111" s="21">
        <v>2</v>
      </c>
      <c r="B8111" s="22" t="s">
        <v>5712</v>
      </c>
      <c r="C8111" s="23" t="s">
        <v>5713</v>
      </c>
      <c r="D8111" s="31">
        <v>8</v>
      </c>
      <c r="E8111" s="25">
        <v>224.46</v>
      </c>
      <c r="F8111" s="25">
        <v>10684.38</v>
      </c>
    </row>
    <row r="8112" spans="1:6" ht="22.5" customHeight="1" x14ac:dyDescent="0.2">
      <c r="A8112" s="21">
        <v>3</v>
      </c>
      <c r="B8112" s="22" t="s">
        <v>5714</v>
      </c>
      <c r="C8112" s="23" t="s">
        <v>5715</v>
      </c>
      <c r="D8112" s="31">
        <v>8</v>
      </c>
      <c r="E8112" s="25">
        <v>11.02</v>
      </c>
      <c r="F8112" s="25">
        <v>3798.94</v>
      </c>
    </row>
    <row r="8113" spans="1:6" x14ac:dyDescent="0.2">
      <c r="A8113" s="26"/>
      <c r="B8113" s="27"/>
      <c r="C8113" s="28" t="s">
        <v>5716</v>
      </c>
      <c r="D8113" s="28"/>
      <c r="E8113" s="28"/>
      <c r="F8113" s="29">
        <v>3517.05</v>
      </c>
    </row>
    <row r="8114" spans="1:6" x14ac:dyDescent="0.2">
      <c r="A8114" s="26"/>
      <c r="B8114" s="27"/>
      <c r="C8114" s="28" t="s">
        <v>5717</v>
      </c>
      <c r="D8114" s="28"/>
      <c r="E8114" s="28"/>
      <c r="F8114" s="29">
        <v>1962.14</v>
      </c>
    </row>
    <row r="8115" spans="1:6" x14ac:dyDescent="0.2">
      <c r="A8115" s="26"/>
      <c r="B8115" s="27"/>
      <c r="C8115" s="28" t="s">
        <v>917</v>
      </c>
      <c r="D8115" s="28"/>
      <c r="E8115" s="28"/>
      <c r="F8115" s="29">
        <v>9278.1299999999992</v>
      </c>
    </row>
    <row r="8116" spans="1:6" ht="22.5" customHeight="1" x14ac:dyDescent="0.2">
      <c r="A8116" s="21">
        <v>4</v>
      </c>
      <c r="B8116" s="22" t="s">
        <v>5718</v>
      </c>
      <c r="C8116" s="23" t="s">
        <v>5719</v>
      </c>
      <c r="D8116" s="30">
        <v>0.08</v>
      </c>
      <c r="E8116" s="25">
        <v>395.41</v>
      </c>
      <c r="F8116" s="25">
        <v>522.26</v>
      </c>
    </row>
    <row r="8117" spans="1:6" ht="22.5" customHeight="1" x14ac:dyDescent="0.2">
      <c r="A8117" s="21">
        <v>5</v>
      </c>
      <c r="B8117" s="22" t="s">
        <v>5344</v>
      </c>
      <c r="C8117" s="23" t="s">
        <v>5345</v>
      </c>
      <c r="D8117" s="31">
        <v>10</v>
      </c>
      <c r="E8117" s="25">
        <v>6.27</v>
      </c>
      <c r="F8117" s="25">
        <v>2711.5</v>
      </c>
    </row>
    <row r="8118" spans="1:6" x14ac:dyDescent="0.2">
      <c r="A8118" s="26"/>
      <c r="B8118" s="27"/>
      <c r="C8118" s="28" t="s">
        <v>5720</v>
      </c>
      <c r="D8118" s="28"/>
      <c r="E8118" s="28"/>
      <c r="F8118" s="29">
        <v>2382.75</v>
      </c>
    </row>
    <row r="8119" spans="1:6" x14ac:dyDescent="0.2">
      <c r="A8119" s="26"/>
      <c r="B8119" s="27"/>
      <c r="C8119" s="28" t="s">
        <v>5721</v>
      </c>
      <c r="D8119" s="28"/>
      <c r="E8119" s="28"/>
      <c r="F8119" s="29">
        <v>1217.8499999999999</v>
      </c>
    </row>
    <row r="8120" spans="1:6" x14ac:dyDescent="0.2">
      <c r="A8120" s="26"/>
      <c r="B8120" s="27"/>
      <c r="C8120" s="28" t="s">
        <v>917</v>
      </c>
      <c r="D8120" s="28"/>
      <c r="E8120" s="28"/>
      <c r="F8120" s="29">
        <v>6312.1</v>
      </c>
    </row>
    <row r="8121" spans="1:6" ht="22.5" customHeight="1" x14ac:dyDescent="0.2">
      <c r="A8121" s="21">
        <v>6</v>
      </c>
      <c r="B8121" s="22" t="s">
        <v>5722</v>
      </c>
      <c r="C8121" s="23" t="s">
        <v>5723</v>
      </c>
      <c r="D8121" s="31">
        <v>10</v>
      </c>
      <c r="E8121" s="25">
        <v>5.54</v>
      </c>
      <c r="F8121" s="25">
        <v>418.82</v>
      </c>
    </row>
    <row r="8122" spans="1:6" ht="45" customHeight="1" x14ac:dyDescent="0.2">
      <c r="A8122" s="21">
        <v>7</v>
      </c>
      <c r="B8122" s="22" t="s">
        <v>5297</v>
      </c>
      <c r="C8122" s="23" t="s">
        <v>5298</v>
      </c>
      <c r="D8122" s="31">
        <v>1</v>
      </c>
      <c r="E8122" s="25">
        <v>64.09</v>
      </c>
      <c r="F8122" s="25">
        <v>2459.36</v>
      </c>
    </row>
    <row r="8123" spans="1:6" x14ac:dyDescent="0.2">
      <c r="A8123" s="26"/>
      <c r="B8123" s="27"/>
      <c r="C8123" s="28" t="s">
        <v>5724</v>
      </c>
      <c r="D8123" s="28"/>
      <c r="E8123" s="28"/>
      <c r="F8123" s="29">
        <v>2234.9699999999998</v>
      </c>
    </row>
    <row r="8124" spans="1:6" x14ac:dyDescent="0.2">
      <c r="A8124" s="26"/>
      <c r="B8124" s="27"/>
      <c r="C8124" s="28" t="s">
        <v>5725</v>
      </c>
      <c r="D8124" s="28"/>
      <c r="E8124" s="28"/>
      <c r="F8124" s="29">
        <v>1175.0899999999999</v>
      </c>
    </row>
    <row r="8125" spans="1:6" x14ac:dyDescent="0.2">
      <c r="A8125" s="26"/>
      <c r="B8125" s="27"/>
      <c r="C8125" s="28" t="s">
        <v>917</v>
      </c>
      <c r="D8125" s="28"/>
      <c r="E8125" s="28"/>
      <c r="F8125" s="29">
        <v>5869.42</v>
      </c>
    </row>
    <row r="8126" spans="1:6" ht="33.75" customHeight="1" x14ac:dyDescent="0.2">
      <c r="A8126" s="21">
        <v>8</v>
      </c>
      <c r="B8126" s="22" t="s">
        <v>4671</v>
      </c>
      <c r="C8126" s="23" t="s">
        <v>4672</v>
      </c>
      <c r="D8126" s="32">
        <v>0.1</v>
      </c>
      <c r="E8126" s="25">
        <v>204.43</v>
      </c>
      <c r="F8126" s="25">
        <v>623.01</v>
      </c>
    </row>
    <row r="8127" spans="1:6" x14ac:dyDescent="0.2">
      <c r="A8127" s="26"/>
      <c r="B8127" s="27"/>
      <c r="C8127" s="28" t="s">
        <v>5726</v>
      </c>
      <c r="D8127" s="28"/>
      <c r="E8127" s="28"/>
      <c r="F8127" s="29">
        <v>517.14</v>
      </c>
    </row>
    <row r="8128" spans="1:6" x14ac:dyDescent="0.2">
      <c r="A8128" s="26"/>
      <c r="B8128" s="27"/>
      <c r="C8128" s="28" t="s">
        <v>5727</v>
      </c>
      <c r="D8128" s="28"/>
      <c r="E8128" s="28"/>
      <c r="F8128" s="29">
        <v>271.89999999999998</v>
      </c>
    </row>
    <row r="8129" spans="1:6" x14ac:dyDescent="0.2">
      <c r="A8129" s="26"/>
      <c r="B8129" s="27"/>
      <c r="C8129" s="28" t="s">
        <v>917</v>
      </c>
      <c r="D8129" s="28"/>
      <c r="E8129" s="28"/>
      <c r="F8129" s="29">
        <v>1412.05</v>
      </c>
    </row>
    <row r="8130" spans="1:6" ht="22.5" customHeight="1" x14ac:dyDescent="0.2">
      <c r="A8130" s="21">
        <v>9</v>
      </c>
      <c r="B8130" s="22" t="s">
        <v>5728</v>
      </c>
      <c r="C8130" s="23" t="s">
        <v>5729</v>
      </c>
      <c r="D8130" s="33">
        <v>0.1133</v>
      </c>
      <c r="E8130" s="25">
        <v>2889.41</v>
      </c>
      <c r="F8130" s="25">
        <v>3168.94</v>
      </c>
    </row>
    <row r="8131" spans="1:6" ht="22.5" customHeight="1" x14ac:dyDescent="0.2">
      <c r="A8131" s="21">
        <v>10</v>
      </c>
      <c r="B8131" s="22" t="s">
        <v>4866</v>
      </c>
      <c r="C8131" s="23" t="s">
        <v>4867</v>
      </c>
      <c r="D8131" s="32">
        <v>0.1</v>
      </c>
      <c r="E8131" s="25">
        <v>237.81</v>
      </c>
      <c r="F8131" s="25">
        <v>896.62</v>
      </c>
    </row>
    <row r="8132" spans="1:6" x14ac:dyDescent="0.2">
      <c r="A8132" s="26"/>
      <c r="B8132" s="27"/>
      <c r="C8132" s="28" t="s">
        <v>5634</v>
      </c>
      <c r="D8132" s="28"/>
      <c r="E8132" s="28"/>
      <c r="F8132" s="29">
        <v>815.99</v>
      </c>
    </row>
    <row r="8133" spans="1:6" x14ac:dyDescent="0.2">
      <c r="A8133" s="26"/>
      <c r="B8133" s="27"/>
      <c r="C8133" s="28" t="s">
        <v>5635</v>
      </c>
      <c r="D8133" s="28"/>
      <c r="E8133" s="28"/>
      <c r="F8133" s="29">
        <v>429.03</v>
      </c>
    </row>
    <row r="8134" spans="1:6" x14ac:dyDescent="0.2">
      <c r="A8134" s="26"/>
      <c r="B8134" s="27"/>
      <c r="C8134" s="28" t="s">
        <v>917</v>
      </c>
      <c r="D8134" s="28"/>
      <c r="E8134" s="28"/>
      <c r="F8134" s="29">
        <v>2141.64</v>
      </c>
    </row>
    <row r="8135" spans="1:6" ht="33.75" customHeight="1" x14ac:dyDescent="0.2">
      <c r="A8135" s="21">
        <v>11</v>
      </c>
      <c r="B8135" s="22" t="s">
        <v>5730</v>
      </c>
      <c r="C8135" s="23" t="s">
        <v>5731</v>
      </c>
      <c r="D8135" s="31">
        <v>10</v>
      </c>
      <c r="E8135" s="25">
        <v>7.15</v>
      </c>
      <c r="F8135" s="25">
        <v>1171.17</v>
      </c>
    </row>
    <row r="8136" spans="1:6" ht="45" customHeight="1" x14ac:dyDescent="0.2">
      <c r="A8136" s="21">
        <v>12</v>
      </c>
      <c r="B8136" s="22" t="s">
        <v>3923</v>
      </c>
      <c r="C8136" s="23" t="s">
        <v>3924</v>
      </c>
      <c r="D8136" s="31">
        <v>1</v>
      </c>
      <c r="E8136" s="25">
        <v>184.24</v>
      </c>
      <c r="F8136" s="25">
        <v>7988.73</v>
      </c>
    </row>
    <row r="8137" spans="1:6" x14ac:dyDescent="0.2">
      <c r="A8137" s="26"/>
      <c r="B8137" s="27"/>
      <c r="C8137" s="28" t="s">
        <v>5732</v>
      </c>
      <c r="D8137" s="28"/>
      <c r="E8137" s="28"/>
      <c r="F8137" s="29">
        <v>7343.21</v>
      </c>
    </row>
    <row r="8138" spans="1:6" x14ac:dyDescent="0.2">
      <c r="A8138" s="26"/>
      <c r="B8138" s="27"/>
      <c r="C8138" s="28" t="s">
        <v>5733</v>
      </c>
      <c r="D8138" s="28"/>
      <c r="E8138" s="28"/>
      <c r="F8138" s="29">
        <v>3860.86</v>
      </c>
    </row>
    <row r="8139" spans="1:6" x14ac:dyDescent="0.2">
      <c r="A8139" s="26"/>
      <c r="B8139" s="27"/>
      <c r="C8139" s="28" t="s">
        <v>917</v>
      </c>
      <c r="D8139" s="28"/>
      <c r="E8139" s="28"/>
      <c r="F8139" s="29">
        <v>19192.8</v>
      </c>
    </row>
    <row r="8140" spans="1:6" ht="33.75" customHeight="1" x14ac:dyDescent="0.2">
      <c r="A8140" s="21">
        <v>13</v>
      </c>
      <c r="B8140" s="22" t="s">
        <v>5326</v>
      </c>
      <c r="C8140" s="23" t="s">
        <v>5327</v>
      </c>
      <c r="D8140" s="31">
        <v>102</v>
      </c>
      <c r="E8140" s="25">
        <v>3.24</v>
      </c>
      <c r="F8140" s="25">
        <v>3589.01</v>
      </c>
    </row>
    <row r="8141" spans="1:6" ht="22.5" customHeight="1" x14ac:dyDescent="0.2">
      <c r="A8141" s="21">
        <v>14</v>
      </c>
      <c r="B8141" s="22" t="s">
        <v>4883</v>
      </c>
      <c r="C8141" s="23" t="s">
        <v>4884</v>
      </c>
      <c r="D8141" s="31">
        <v>2</v>
      </c>
      <c r="E8141" s="25">
        <v>38</v>
      </c>
      <c r="F8141" s="25">
        <v>1611.96</v>
      </c>
    </row>
    <row r="8142" spans="1:6" ht="33.75" customHeight="1" x14ac:dyDescent="0.2">
      <c r="A8142" s="21">
        <v>15</v>
      </c>
      <c r="B8142" s="22" t="s">
        <v>5486</v>
      </c>
      <c r="C8142" s="23" t="s">
        <v>5487</v>
      </c>
      <c r="D8142" s="30">
        <v>0.03</v>
      </c>
      <c r="E8142" s="25">
        <v>817.49</v>
      </c>
      <c r="F8142" s="25">
        <v>576.01</v>
      </c>
    </row>
    <row r="8143" spans="1:6" x14ac:dyDescent="0.2">
      <c r="A8143" s="26"/>
      <c r="B8143" s="27"/>
      <c r="C8143" s="28" t="s">
        <v>5734</v>
      </c>
      <c r="D8143" s="28"/>
      <c r="E8143" s="28"/>
      <c r="F8143" s="29">
        <v>408.03</v>
      </c>
    </row>
    <row r="8144" spans="1:6" x14ac:dyDescent="0.2">
      <c r="A8144" s="26"/>
      <c r="B8144" s="27"/>
      <c r="C8144" s="28" t="s">
        <v>5735</v>
      </c>
      <c r="D8144" s="28"/>
      <c r="E8144" s="28"/>
      <c r="F8144" s="29">
        <v>214.53</v>
      </c>
    </row>
    <row r="8145" spans="1:6" x14ac:dyDescent="0.2">
      <c r="A8145" s="26"/>
      <c r="B8145" s="27"/>
      <c r="C8145" s="28" t="s">
        <v>917</v>
      </c>
      <c r="D8145" s="28"/>
      <c r="E8145" s="28"/>
      <c r="F8145" s="29">
        <v>1198.57</v>
      </c>
    </row>
    <row r="8146" spans="1:6" ht="33.75" customHeight="1" x14ac:dyDescent="0.2">
      <c r="A8146" s="21">
        <v>16</v>
      </c>
      <c r="B8146" s="22" t="s">
        <v>4024</v>
      </c>
      <c r="C8146" s="23" t="s">
        <v>4025</v>
      </c>
      <c r="D8146" s="30">
        <v>3.09</v>
      </c>
      <c r="E8146" s="25">
        <v>31.49</v>
      </c>
      <c r="F8146" s="25">
        <v>629.55999999999995</v>
      </c>
    </row>
    <row r="8147" spans="1:6" ht="33.75" customHeight="1" x14ac:dyDescent="0.2">
      <c r="A8147" s="21">
        <v>17</v>
      </c>
      <c r="B8147" s="22" t="s">
        <v>4917</v>
      </c>
      <c r="C8147" s="23" t="s">
        <v>4918</v>
      </c>
      <c r="D8147" s="31">
        <v>6</v>
      </c>
      <c r="E8147" s="25">
        <v>19.350000000000001</v>
      </c>
      <c r="F8147" s="25">
        <v>2200.1</v>
      </c>
    </row>
    <row r="8148" spans="1:6" x14ac:dyDescent="0.2">
      <c r="A8148" s="26"/>
      <c r="B8148" s="27"/>
      <c r="C8148" s="28" t="s">
        <v>5736</v>
      </c>
      <c r="D8148" s="28"/>
      <c r="E8148" s="28"/>
      <c r="F8148" s="29">
        <v>1127.22</v>
      </c>
    </row>
    <row r="8149" spans="1:6" x14ac:dyDescent="0.2">
      <c r="A8149" s="26"/>
      <c r="B8149" s="27"/>
      <c r="C8149" s="28" t="s">
        <v>5737</v>
      </c>
      <c r="D8149" s="28"/>
      <c r="E8149" s="28"/>
      <c r="F8149" s="29">
        <v>592.66</v>
      </c>
    </row>
    <row r="8150" spans="1:6" x14ac:dyDescent="0.2">
      <c r="A8150" s="26"/>
      <c r="B8150" s="27"/>
      <c r="C8150" s="28" t="s">
        <v>917</v>
      </c>
      <c r="D8150" s="28"/>
      <c r="E8150" s="28"/>
      <c r="F8150" s="29">
        <v>3919.98</v>
      </c>
    </row>
    <row r="8151" spans="1:6" ht="22.5" customHeight="1" x14ac:dyDescent="0.2">
      <c r="A8151" s="21">
        <v>18</v>
      </c>
      <c r="B8151" s="22" t="s">
        <v>4921</v>
      </c>
      <c r="C8151" s="23" t="s">
        <v>4922</v>
      </c>
      <c r="D8151" s="35">
        <v>-3.6000000000000002E-4</v>
      </c>
      <c r="E8151" s="25">
        <v>26950</v>
      </c>
      <c r="F8151" s="25">
        <v>-233.43</v>
      </c>
    </row>
    <row r="8152" spans="1:6" ht="22.5" customHeight="1" x14ac:dyDescent="0.2">
      <c r="A8152" s="21">
        <v>19</v>
      </c>
      <c r="B8152" s="22" t="s">
        <v>4925</v>
      </c>
      <c r="C8152" s="23" t="s">
        <v>4926</v>
      </c>
      <c r="D8152" s="30">
        <v>-4.32</v>
      </c>
      <c r="E8152" s="25">
        <v>16.7</v>
      </c>
      <c r="F8152" s="25">
        <v>-696.91</v>
      </c>
    </row>
    <row r="8153" spans="1:6" ht="33.75" customHeight="1" x14ac:dyDescent="0.2">
      <c r="A8153" s="21">
        <v>20</v>
      </c>
      <c r="B8153" s="22" t="s">
        <v>5738</v>
      </c>
      <c r="C8153" s="23" t="s">
        <v>5739</v>
      </c>
      <c r="D8153" s="31">
        <v>3</v>
      </c>
      <c r="E8153" s="25">
        <v>47.6</v>
      </c>
      <c r="F8153" s="25">
        <v>1222.3699999999999</v>
      </c>
    </row>
    <row r="8154" spans="1:6" ht="11.25" customHeight="1" x14ac:dyDescent="0.2">
      <c r="A8154" s="435" t="s">
        <v>1007</v>
      </c>
      <c r="B8154" s="436"/>
      <c r="C8154" s="436"/>
      <c r="D8154" s="436"/>
      <c r="E8154" s="437"/>
      <c r="F8154" s="36">
        <v>53042.25</v>
      </c>
    </row>
    <row r="8155" spans="1:6" x14ac:dyDescent="0.2">
      <c r="A8155" s="435" t="s">
        <v>1008</v>
      </c>
      <c r="B8155" s="436"/>
      <c r="C8155" s="436"/>
      <c r="D8155" s="436"/>
      <c r="E8155" s="437"/>
      <c r="F8155" s="36">
        <v>25825.759999999998</v>
      </c>
    </row>
    <row r="8156" spans="1:6" x14ac:dyDescent="0.2">
      <c r="A8156" s="435" t="s">
        <v>1009</v>
      </c>
      <c r="B8156" s="436"/>
      <c r="C8156" s="436"/>
      <c r="D8156" s="436"/>
      <c r="E8156" s="437"/>
      <c r="F8156" s="36">
        <v>13896.78</v>
      </c>
    </row>
    <row r="8157" spans="1:6" ht="11.25" customHeight="1" x14ac:dyDescent="0.2">
      <c r="A8157" s="435" t="s">
        <v>5740</v>
      </c>
      <c r="B8157" s="436"/>
      <c r="C8157" s="436"/>
      <c r="D8157" s="436"/>
      <c r="E8157" s="437"/>
      <c r="F8157" s="36">
        <v>92764.79</v>
      </c>
    </row>
    <row r="8158" spans="1:6" ht="13.2" x14ac:dyDescent="0.2">
      <c r="A8158" s="432" t="s">
        <v>5741</v>
      </c>
      <c r="B8158" s="433"/>
      <c r="C8158" s="433"/>
      <c r="D8158" s="433"/>
      <c r="E8158" s="433"/>
      <c r="F8158" s="434"/>
    </row>
    <row r="8159" spans="1:6" ht="33.75" customHeight="1" x14ac:dyDescent="0.2">
      <c r="A8159" s="21">
        <v>21</v>
      </c>
      <c r="B8159" s="22" t="s">
        <v>5742</v>
      </c>
      <c r="C8159" s="23" t="s">
        <v>5743</v>
      </c>
      <c r="D8159" s="31">
        <v>1</v>
      </c>
      <c r="E8159" s="25">
        <v>38.75</v>
      </c>
      <c r="F8159" s="25">
        <v>1739.3</v>
      </c>
    </row>
    <row r="8160" spans="1:6" x14ac:dyDescent="0.2">
      <c r="A8160" s="26"/>
      <c r="B8160" s="27"/>
      <c r="C8160" s="28" t="s">
        <v>5744</v>
      </c>
      <c r="D8160" s="28"/>
      <c r="E8160" s="28"/>
      <c r="F8160" s="29">
        <v>1538.05</v>
      </c>
    </row>
    <row r="8161" spans="1:6" x14ac:dyDescent="0.2">
      <c r="A8161" s="26"/>
      <c r="B8161" s="27"/>
      <c r="C8161" s="28" t="s">
        <v>5745</v>
      </c>
      <c r="D8161" s="28"/>
      <c r="E8161" s="28"/>
      <c r="F8161" s="29">
        <v>786.11</v>
      </c>
    </row>
    <row r="8162" spans="1:6" x14ac:dyDescent="0.2">
      <c r="A8162" s="26"/>
      <c r="B8162" s="27"/>
      <c r="C8162" s="28" t="s">
        <v>917</v>
      </c>
      <c r="D8162" s="28"/>
      <c r="E8162" s="28"/>
      <c r="F8162" s="29">
        <v>4063.46</v>
      </c>
    </row>
    <row r="8163" spans="1:6" ht="33.75" customHeight="1" x14ac:dyDescent="0.2">
      <c r="A8163" s="21">
        <v>22</v>
      </c>
      <c r="B8163" s="22" t="s">
        <v>5746</v>
      </c>
      <c r="C8163" s="23" t="s">
        <v>5747</v>
      </c>
      <c r="D8163" s="31">
        <v>1</v>
      </c>
      <c r="E8163" s="25">
        <v>3228.81</v>
      </c>
      <c r="F8163" s="25">
        <v>19211.45</v>
      </c>
    </row>
    <row r="8164" spans="1:6" ht="22.5" customHeight="1" x14ac:dyDescent="0.2">
      <c r="A8164" s="21">
        <v>23</v>
      </c>
      <c r="B8164" s="22" t="s">
        <v>5748</v>
      </c>
      <c r="C8164" s="23" t="s">
        <v>5749</v>
      </c>
      <c r="D8164" s="31">
        <v>8</v>
      </c>
      <c r="E8164" s="25">
        <v>22.6</v>
      </c>
      <c r="F8164" s="25">
        <v>8026.23</v>
      </c>
    </row>
    <row r="8165" spans="1:6" x14ac:dyDescent="0.2">
      <c r="A8165" s="26"/>
      <c r="B8165" s="27"/>
      <c r="C8165" s="28" t="s">
        <v>5750</v>
      </c>
      <c r="D8165" s="28"/>
      <c r="E8165" s="28"/>
      <c r="F8165" s="29">
        <v>7085.75</v>
      </c>
    </row>
    <row r="8166" spans="1:6" x14ac:dyDescent="0.2">
      <c r="A8166" s="26"/>
      <c r="B8166" s="27"/>
      <c r="C8166" s="28" t="s">
        <v>5751</v>
      </c>
      <c r="D8166" s="28"/>
      <c r="E8166" s="28"/>
      <c r="F8166" s="29">
        <v>3621.6</v>
      </c>
    </row>
    <row r="8167" spans="1:6" x14ac:dyDescent="0.2">
      <c r="A8167" s="26"/>
      <c r="B8167" s="27"/>
      <c r="C8167" s="28" t="s">
        <v>917</v>
      </c>
      <c r="D8167" s="28"/>
      <c r="E8167" s="28"/>
      <c r="F8167" s="29">
        <v>18733.580000000002</v>
      </c>
    </row>
    <row r="8168" spans="1:6" ht="33.75" customHeight="1" x14ac:dyDescent="0.2">
      <c r="A8168" s="21">
        <v>24</v>
      </c>
      <c r="B8168" s="22" t="s">
        <v>5752</v>
      </c>
      <c r="C8168" s="23" t="s">
        <v>5753</v>
      </c>
      <c r="D8168" s="31">
        <v>8</v>
      </c>
      <c r="E8168" s="25">
        <v>2701.8</v>
      </c>
      <c r="F8168" s="25">
        <v>128605.54</v>
      </c>
    </row>
    <row r="8169" spans="1:6" ht="22.5" customHeight="1" x14ac:dyDescent="0.2">
      <c r="A8169" s="21">
        <v>25</v>
      </c>
      <c r="B8169" s="22" t="s">
        <v>5754</v>
      </c>
      <c r="C8169" s="23" t="s">
        <v>5755</v>
      </c>
      <c r="D8169" s="31">
        <v>4</v>
      </c>
      <c r="E8169" s="25">
        <v>734.25</v>
      </c>
      <c r="F8169" s="25">
        <v>22760.41</v>
      </c>
    </row>
    <row r="8170" spans="1:6" x14ac:dyDescent="0.2">
      <c r="A8170" s="26"/>
      <c r="B8170" s="27"/>
      <c r="C8170" s="28" t="s">
        <v>5756</v>
      </c>
      <c r="D8170" s="28"/>
      <c r="E8170" s="28"/>
      <c r="F8170" s="29">
        <v>10718.46</v>
      </c>
    </row>
    <row r="8171" spans="1:6" x14ac:dyDescent="0.2">
      <c r="A8171" s="26"/>
      <c r="B8171" s="27"/>
      <c r="C8171" s="28" t="s">
        <v>5757</v>
      </c>
      <c r="D8171" s="28"/>
      <c r="E8171" s="28"/>
      <c r="F8171" s="29">
        <v>5478.32</v>
      </c>
    </row>
    <row r="8172" spans="1:6" x14ac:dyDescent="0.2">
      <c r="A8172" s="26"/>
      <c r="B8172" s="27"/>
      <c r="C8172" s="28" t="s">
        <v>917</v>
      </c>
      <c r="D8172" s="28"/>
      <c r="E8172" s="28"/>
      <c r="F8172" s="29">
        <v>38957.19</v>
      </c>
    </row>
    <row r="8173" spans="1:6" ht="33.75" customHeight="1" x14ac:dyDescent="0.2">
      <c r="A8173" s="21">
        <v>26</v>
      </c>
      <c r="B8173" s="22" t="s">
        <v>5758</v>
      </c>
      <c r="C8173" s="23" t="s">
        <v>5759</v>
      </c>
      <c r="D8173" s="31">
        <v>4</v>
      </c>
      <c r="E8173" s="25">
        <v>4530.2700000000004</v>
      </c>
      <c r="F8173" s="25">
        <v>107820.52</v>
      </c>
    </row>
    <row r="8174" spans="1:6" ht="22.5" customHeight="1" x14ac:dyDescent="0.2">
      <c r="A8174" s="21">
        <v>27</v>
      </c>
      <c r="B8174" s="22" t="s">
        <v>5344</v>
      </c>
      <c r="C8174" s="23" t="s">
        <v>5345</v>
      </c>
      <c r="D8174" s="31">
        <v>2</v>
      </c>
      <c r="E8174" s="25">
        <v>6.27</v>
      </c>
      <c r="F8174" s="25">
        <v>542.29999999999995</v>
      </c>
    </row>
    <row r="8175" spans="1:6" x14ac:dyDescent="0.2">
      <c r="A8175" s="26"/>
      <c r="B8175" s="27"/>
      <c r="C8175" s="28" t="s">
        <v>5346</v>
      </c>
      <c r="D8175" s="28"/>
      <c r="E8175" s="28"/>
      <c r="F8175" s="29">
        <v>476.55</v>
      </c>
    </row>
    <row r="8176" spans="1:6" x14ac:dyDescent="0.2">
      <c r="A8176" s="26"/>
      <c r="B8176" s="27"/>
      <c r="C8176" s="28" t="s">
        <v>5347</v>
      </c>
      <c r="D8176" s="28"/>
      <c r="E8176" s="28"/>
      <c r="F8176" s="29">
        <v>243.57</v>
      </c>
    </row>
    <row r="8177" spans="1:6" x14ac:dyDescent="0.2">
      <c r="A8177" s="26"/>
      <c r="B8177" s="27"/>
      <c r="C8177" s="28" t="s">
        <v>917</v>
      </c>
      <c r="D8177" s="28"/>
      <c r="E8177" s="28"/>
      <c r="F8177" s="29">
        <v>1262.42</v>
      </c>
    </row>
    <row r="8178" spans="1:6" ht="22.5" customHeight="1" x14ac:dyDescent="0.2">
      <c r="A8178" s="21">
        <v>28</v>
      </c>
      <c r="B8178" s="22" t="s">
        <v>5722</v>
      </c>
      <c r="C8178" s="23" t="s">
        <v>5760</v>
      </c>
      <c r="D8178" s="31">
        <v>2</v>
      </c>
      <c r="E8178" s="25">
        <v>5.54</v>
      </c>
      <c r="F8178" s="25">
        <v>83.76</v>
      </c>
    </row>
    <row r="8179" spans="1:6" ht="45" customHeight="1" x14ac:dyDescent="0.2">
      <c r="A8179" s="21">
        <v>29</v>
      </c>
      <c r="B8179" s="22" t="s">
        <v>5297</v>
      </c>
      <c r="C8179" s="23" t="s">
        <v>5298</v>
      </c>
      <c r="D8179" s="31">
        <v>4</v>
      </c>
      <c r="E8179" s="25">
        <v>64.09</v>
      </c>
      <c r="F8179" s="25">
        <v>9837.4</v>
      </c>
    </row>
    <row r="8180" spans="1:6" x14ac:dyDescent="0.2">
      <c r="A8180" s="26"/>
      <c r="B8180" s="27"/>
      <c r="C8180" s="28" t="s">
        <v>5761</v>
      </c>
      <c r="D8180" s="28"/>
      <c r="E8180" s="28"/>
      <c r="F8180" s="29">
        <v>8939.84</v>
      </c>
    </row>
    <row r="8181" spans="1:6" x14ac:dyDescent="0.2">
      <c r="A8181" s="26"/>
      <c r="B8181" s="27"/>
      <c r="C8181" s="28" t="s">
        <v>5762</v>
      </c>
      <c r="D8181" s="28"/>
      <c r="E8181" s="28"/>
      <c r="F8181" s="29">
        <v>4700.33</v>
      </c>
    </row>
    <row r="8182" spans="1:6" x14ac:dyDescent="0.2">
      <c r="A8182" s="26"/>
      <c r="B8182" s="27"/>
      <c r="C8182" s="28" t="s">
        <v>917</v>
      </c>
      <c r="D8182" s="28"/>
      <c r="E8182" s="28"/>
      <c r="F8182" s="29">
        <v>23477.57</v>
      </c>
    </row>
    <row r="8183" spans="1:6" ht="33.75" customHeight="1" x14ac:dyDescent="0.2">
      <c r="A8183" s="21">
        <v>30</v>
      </c>
      <c r="B8183" s="22" t="s">
        <v>4671</v>
      </c>
      <c r="C8183" s="23" t="s">
        <v>4672</v>
      </c>
      <c r="D8183" s="32">
        <v>0.4</v>
      </c>
      <c r="E8183" s="25">
        <v>204.43</v>
      </c>
      <c r="F8183" s="25">
        <v>2492.04</v>
      </c>
    </row>
    <row r="8184" spans="1:6" x14ac:dyDescent="0.2">
      <c r="A8184" s="26"/>
      <c r="B8184" s="27"/>
      <c r="C8184" s="28" t="s">
        <v>5763</v>
      </c>
      <c r="D8184" s="28"/>
      <c r="E8184" s="28"/>
      <c r="F8184" s="29">
        <v>2068.56</v>
      </c>
    </row>
    <row r="8185" spans="1:6" x14ac:dyDescent="0.2">
      <c r="A8185" s="26"/>
      <c r="B8185" s="27"/>
      <c r="C8185" s="28" t="s">
        <v>5764</v>
      </c>
      <c r="D8185" s="28"/>
      <c r="E8185" s="28"/>
      <c r="F8185" s="29">
        <v>1087.5999999999999</v>
      </c>
    </row>
    <row r="8186" spans="1:6" x14ac:dyDescent="0.2">
      <c r="A8186" s="26"/>
      <c r="B8186" s="27"/>
      <c r="C8186" s="28" t="s">
        <v>917</v>
      </c>
      <c r="D8186" s="28"/>
      <c r="E8186" s="28"/>
      <c r="F8186" s="29">
        <v>5648.2</v>
      </c>
    </row>
    <row r="8187" spans="1:6" ht="22.5" customHeight="1" x14ac:dyDescent="0.2">
      <c r="A8187" s="21">
        <v>31</v>
      </c>
      <c r="B8187" s="22" t="s">
        <v>5765</v>
      </c>
      <c r="C8187" s="23" t="s">
        <v>5766</v>
      </c>
      <c r="D8187" s="32">
        <v>453.2</v>
      </c>
      <c r="E8187" s="25">
        <v>2.91</v>
      </c>
      <c r="F8187" s="25">
        <v>10992.03</v>
      </c>
    </row>
    <row r="8188" spans="1:6" ht="22.5" customHeight="1" x14ac:dyDescent="0.2">
      <c r="A8188" s="21">
        <v>32</v>
      </c>
      <c r="B8188" s="22" t="s">
        <v>4866</v>
      </c>
      <c r="C8188" s="23" t="s">
        <v>4867</v>
      </c>
      <c r="D8188" s="32">
        <v>0.4</v>
      </c>
      <c r="E8188" s="25">
        <v>237.81</v>
      </c>
      <c r="F8188" s="25">
        <v>3586.49</v>
      </c>
    </row>
    <row r="8189" spans="1:6" x14ac:dyDescent="0.2">
      <c r="A8189" s="26"/>
      <c r="B8189" s="27"/>
      <c r="C8189" s="28" t="s">
        <v>5767</v>
      </c>
      <c r="D8189" s="28"/>
      <c r="E8189" s="28"/>
      <c r="F8189" s="29">
        <v>3263.98</v>
      </c>
    </row>
    <row r="8190" spans="1:6" x14ac:dyDescent="0.2">
      <c r="A8190" s="26"/>
      <c r="B8190" s="27"/>
      <c r="C8190" s="28" t="s">
        <v>5768</v>
      </c>
      <c r="D8190" s="28"/>
      <c r="E8190" s="28"/>
      <c r="F8190" s="29">
        <v>1716.11</v>
      </c>
    </row>
    <row r="8191" spans="1:6" x14ac:dyDescent="0.2">
      <c r="A8191" s="26"/>
      <c r="B8191" s="27"/>
      <c r="C8191" s="28" t="s">
        <v>917</v>
      </c>
      <c r="D8191" s="28"/>
      <c r="E8191" s="28"/>
      <c r="F8191" s="29">
        <v>8566.58</v>
      </c>
    </row>
    <row r="8192" spans="1:6" ht="33.75" customHeight="1" x14ac:dyDescent="0.2">
      <c r="A8192" s="21">
        <v>33</v>
      </c>
      <c r="B8192" s="22" t="s">
        <v>5730</v>
      </c>
      <c r="C8192" s="23" t="s">
        <v>5731</v>
      </c>
      <c r="D8192" s="31">
        <v>40</v>
      </c>
      <c r="E8192" s="25">
        <v>7.15</v>
      </c>
      <c r="F8192" s="25">
        <v>4684.68</v>
      </c>
    </row>
    <row r="8193" spans="1:6" ht="45" customHeight="1" x14ac:dyDescent="0.2">
      <c r="A8193" s="21">
        <v>34</v>
      </c>
      <c r="B8193" s="22" t="s">
        <v>3923</v>
      </c>
      <c r="C8193" s="23" t="s">
        <v>3924</v>
      </c>
      <c r="D8193" s="31">
        <v>4</v>
      </c>
      <c r="E8193" s="25">
        <v>184.24</v>
      </c>
      <c r="F8193" s="25">
        <v>31954.93</v>
      </c>
    </row>
    <row r="8194" spans="1:6" x14ac:dyDescent="0.2">
      <c r="A8194" s="26"/>
      <c r="B8194" s="27"/>
      <c r="C8194" s="28" t="s">
        <v>5769</v>
      </c>
      <c r="D8194" s="28"/>
      <c r="E8194" s="28"/>
      <c r="F8194" s="29">
        <v>29372.86</v>
      </c>
    </row>
    <row r="8195" spans="1:6" x14ac:dyDescent="0.2">
      <c r="A8195" s="26"/>
      <c r="B8195" s="27"/>
      <c r="C8195" s="28" t="s">
        <v>5770</v>
      </c>
      <c r="D8195" s="28"/>
      <c r="E8195" s="28"/>
      <c r="F8195" s="29">
        <v>15443.46</v>
      </c>
    </row>
    <row r="8196" spans="1:6" x14ac:dyDescent="0.2">
      <c r="A8196" s="26"/>
      <c r="B8196" s="27"/>
      <c r="C8196" s="28" t="s">
        <v>917</v>
      </c>
      <c r="D8196" s="28"/>
      <c r="E8196" s="28"/>
      <c r="F8196" s="29">
        <v>76771.25</v>
      </c>
    </row>
    <row r="8197" spans="1:6" ht="33.75" customHeight="1" x14ac:dyDescent="0.2">
      <c r="A8197" s="21">
        <v>35</v>
      </c>
      <c r="B8197" s="22" t="s">
        <v>5326</v>
      </c>
      <c r="C8197" s="23" t="s">
        <v>5327</v>
      </c>
      <c r="D8197" s="31">
        <v>408</v>
      </c>
      <c r="E8197" s="25">
        <v>3.24</v>
      </c>
      <c r="F8197" s="25">
        <v>14356.05</v>
      </c>
    </row>
    <row r="8198" spans="1:6" ht="22.5" customHeight="1" x14ac:dyDescent="0.2">
      <c r="A8198" s="21">
        <v>36</v>
      </c>
      <c r="B8198" s="22" t="s">
        <v>4883</v>
      </c>
      <c r="C8198" s="23" t="s">
        <v>4884</v>
      </c>
      <c r="D8198" s="31">
        <v>8</v>
      </c>
      <c r="E8198" s="25">
        <v>38</v>
      </c>
      <c r="F8198" s="25">
        <v>6447.84</v>
      </c>
    </row>
    <row r="8199" spans="1:6" ht="33.75" customHeight="1" x14ac:dyDescent="0.2">
      <c r="A8199" s="21">
        <v>37</v>
      </c>
      <c r="B8199" s="22" t="s">
        <v>5486</v>
      </c>
      <c r="C8199" s="23" t="s">
        <v>5487</v>
      </c>
      <c r="D8199" s="30">
        <v>0.05</v>
      </c>
      <c r="E8199" s="25">
        <v>817.49</v>
      </c>
      <c r="F8199" s="25">
        <v>960</v>
      </c>
    </row>
    <row r="8200" spans="1:6" x14ac:dyDescent="0.2">
      <c r="A8200" s="26"/>
      <c r="B8200" s="27"/>
      <c r="C8200" s="28" t="s">
        <v>5488</v>
      </c>
      <c r="D8200" s="28"/>
      <c r="E8200" s="28"/>
      <c r="F8200" s="29">
        <v>680.04</v>
      </c>
    </row>
    <row r="8201" spans="1:6" x14ac:dyDescent="0.2">
      <c r="A8201" s="26"/>
      <c r="B8201" s="27"/>
      <c r="C8201" s="28" t="s">
        <v>5489</v>
      </c>
      <c r="D8201" s="28"/>
      <c r="E8201" s="28"/>
      <c r="F8201" s="29">
        <v>357.55</v>
      </c>
    </row>
    <row r="8202" spans="1:6" x14ac:dyDescent="0.2">
      <c r="A8202" s="26"/>
      <c r="B8202" s="27"/>
      <c r="C8202" s="28" t="s">
        <v>917</v>
      </c>
      <c r="D8202" s="28"/>
      <c r="E8202" s="28"/>
      <c r="F8202" s="29">
        <v>1997.59</v>
      </c>
    </row>
    <row r="8203" spans="1:6" ht="33.75" customHeight="1" x14ac:dyDescent="0.2">
      <c r="A8203" s="21">
        <v>38</v>
      </c>
      <c r="B8203" s="22" t="s">
        <v>4024</v>
      </c>
      <c r="C8203" s="23" t="s">
        <v>4025</v>
      </c>
      <c r="D8203" s="30">
        <v>5.15</v>
      </c>
      <c r="E8203" s="25">
        <v>31.49</v>
      </c>
      <c r="F8203" s="25">
        <v>1049.26</v>
      </c>
    </row>
    <row r="8204" spans="1:6" ht="33.75" customHeight="1" x14ac:dyDescent="0.2">
      <c r="A8204" s="21">
        <v>39</v>
      </c>
      <c r="B8204" s="22" t="s">
        <v>4917</v>
      </c>
      <c r="C8204" s="23" t="s">
        <v>4918</v>
      </c>
      <c r="D8204" s="31">
        <v>6</v>
      </c>
      <c r="E8204" s="25">
        <v>19.350000000000001</v>
      </c>
      <c r="F8204" s="25">
        <v>2200.1</v>
      </c>
    </row>
    <row r="8205" spans="1:6" x14ac:dyDescent="0.2">
      <c r="A8205" s="26"/>
      <c r="B8205" s="27"/>
      <c r="C8205" s="28" t="s">
        <v>5736</v>
      </c>
      <c r="D8205" s="28"/>
      <c r="E8205" s="28"/>
      <c r="F8205" s="29">
        <v>1127.22</v>
      </c>
    </row>
    <row r="8206" spans="1:6" x14ac:dyDescent="0.2">
      <c r="A8206" s="26"/>
      <c r="B8206" s="27"/>
      <c r="C8206" s="28" t="s">
        <v>5737</v>
      </c>
      <c r="D8206" s="28"/>
      <c r="E8206" s="28"/>
      <c r="F8206" s="29">
        <v>592.66</v>
      </c>
    </row>
    <row r="8207" spans="1:6" x14ac:dyDescent="0.2">
      <c r="A8207" s="26"/>
      <c r="B8207" s="27"/>
      <c r="C8207" s="28" t="s">
        <v>917</v>
      </c>
      <c r="D8207" s="28"/>
      <c r="E8207" s="28"/>
      <c r="F8207" s="29">
        <v>3919.98</v>
      </c>
    </row>
    <row r="8208" spans="1:6" ht="22.5" customHeight="1" x14ac:dyDescent="0.2">
      <c r="A8208" s="21">
        <v>40</v>
      </c>
      <c r="B8208" s="22" t="s">
        <v>4921</v>
      </c>
      <c r="C8208" s="23" t="s">
        <v>4922</v>
      </c>
      <c r="D8208" s="35">
        <v>-3.6000000000000002E-4</v>
      </c>
      <c r="E8208" s="25">
        <v>26950</v>
      </c>
      <c r="F8208" s="25">
        <v>-233.43</v>
      </c>
    </row>
    <row r="8209" spans="1:6" ht="22.5" customHeight="1" x14ac:dyDescent="0.2">
      <c r="A8209" s="21">
        <v>41</v>
      </c>
      <c r="B8209" s="22" t="s">
        <v>4923</v>
      </c>
      <c r="C8209" s="23" t="s">
        <v>4924</v>
      </c>
      <c r="D8209" s="32">
        <v>-0.9</v>
      </c>
      <c r="E8209" s="25">
        <v>9.0399999999999991</v>
      </c>
      <c r="F8209" s="25">
        <v>-83.56</v>
      </c>
    </row>
    <row r="8210" spans="1:6" ht="22.5" customHeight="1" x14ac:dyDescent="0.2">
      <c r="A8210" s="21">
        <v>42</v>
      </c>
      <c r="B8210" s="22" t="s">
        <v>4925</v>
      </c>
      <c r="C8210" s="23" t="s">
        <v>4926</v>
      </c>
      <c r="D8210" s="30">
        <v>-4.32</v>
      </c>
      <c r="E8210" s="25">
        <v>16.7</v>
      </c>
      <c r="F8210" s="25">
        <v>-696.91</v>
      </c>
    </row>
    <row r="8211" spans="1:6" ht="33.75" customHeight="1" x14ac:dyDescent="0.2">
      <c r="A8211" s="21">
        <v>43</v>
      </c>
      <c r="B8211" s="22" t="s">
        <v>5738</v>
      </c>
      <c r="C8211" s="23" t="s">
        <v>5739</v>
      </c>
      <c r="D8211" s="31">
        <v>5</v>
      </c>
      <c r="E8211" s="25">
        <v>47.6</v>
      </c>
      <c r="F8211" s="25">
        <v>2037.28</v>
      </c>
    </row>
    <row r="8212" spans="1:6" ht="11.25" customHeight="1" x14ac:dyDescent="0.2">
      <c r="A8212" s="435" t="s">
        <v>1007</v>
      </c>
      <c r="B8212" s="436"/>
      <c r="C8212" s="436"/>
      <c r="D8212" s="436"/>
      <c r="E8212" s="437"/>
      <c r="F8212" s="36">
        <v>378373.71</v>
      </c>
    </row>
    <row r="8213" spans="1:6" x14ac:dyDescent="0.2">
      <c r="A8213" s="435" t="s">
        <v>1008</v>
      </c>
      <c r="B8213" s="436"/>
      <c r="C8213" s="436"/>
      <c r="D8213" s="436"/>
      <c r="E8213" s="437"/>
      <c r="F8213" s="36">
        <v>65271.3</v>
      </c>
    </row>
    <row r="8214" spans="1:6" x14ac:dyDescent="0.2">
      <c r="A8214" s="435" t="s">
        <v>1009</v>
      </c>
      <c r="B8214" s="436"/>
      <c r="C8214" s="436"/>
      <c r="D8214" s="436"/>
      <c r="E8214" s="437"/>
      <c r="F8214" s="36">
        <v>34027.32</v>
      </c>
    </row>
    <row r="8215" spans="1:6" x14ac:dyDescent="0.2">
      <c r="A8215" s="435" t="s">
        <v>5771</v>
      </c>
      <c r="B8215" s="436"/>
      <c r="C8215" s="436"/>
      <c r="D8215" s="436"/>
      <c r="E8215" s="437"/>
      <c r="F8215" s="36">
        <v>477672.33</v>
      </c>
    </row>
    <row r="8216" spans="1:6" ht="12.75" customHeight="1" x14ac:dyDescent="0.2">
      <c r="A8216" s="432" t="s">
        <v>5772</v>
      </c>
      <c r="B8216" s="433"/>
      <c r="C8216" s="433"/>
      <c r="D8216" s="433"/>
      <c r="E8216" s="433"/>
      <c r="F8216" s="434"/>
    </row>
    <row r="8217" spans="1:6" ht="33.75" customHeight="1" x14ac:dyDescent="0.2">
      <c r="A8217" s="21">
        <v>44</v>
      </c>
      <c r="B8217" s="22" t="s">
        <v>5773</v>
      </c>
      <c r="C8217" s="23" t="s">
        <v>5774</v>
      </c>
      <c r="D8217" s="31">
        <v>1</v>
      </c>
      <c r="E8217" s="25">
        <v>117.22</v>
      </c>
      <c r="F8217" s="25">
        <v>3607</v>
      </c>
    </row>
    <row r="8218" spans="1:6" x14ac:dyDescent="0.2">
      <c r="A8218" s="26"/>
      <c r="B8218" s="27"/>
      <c r="C8218" s="28" t="s">
        <v>5775</v>
      </c>
      <c r="D8218" s="28"/>
      <c r="E8218" s="28"/>
      <c r="F8218" s="29">
        <v>2504.2800000000002</v>
      </c>
    </row>
    <row r="8219" spans="1:6" x14ac:dyDescent="0.2">
      <c r="A8219" s="26"/>
      <c r="B8219" s="27"/>
      <c r="C8219" s="28" t="s">
        <v>5776</v>
      </c>
      <c r="D8219" s="28"/>
      <c r="E8219" s="28"/>
      <c r="F8219" s="29">
        <v>1279.96</v>
      </c>
    </row>
    <row r="8220" spans="1:6" x14ac:dyDescent="0.2">
      <c r="A8220" s="26"/>
      <c r="B8220" s="27"/>
      <c r="C8220" s="28" t="s">
        <v>917</v>
      </c>
      <c r="D8220" s="28"/>
      <c r="E8220" s="28"/>
      <c r="F8220" s="29">
        <v>7391.24</v>
      </c>
    </row>
    <row r="8221" spans="1:6" ht="45" customHeight="1" x14ac:dyDescent="0.2">
      <c r="A8221" s="21">
        <v>45</v>
      </c>
      <c r="B8221" s="22" t="s">
        <v>5777</v>
      </c>
      <c r="C8221" s="23" t="s">
        <v>5778</v>
      </c>
      <c r="D8221" s="31">
        <v>1</v>
      </c>
      <c r="E8221" s="25">
        <v>52546.39</v>
      </c>
      <c r="F8221" s="25">
        <v>312651.02</v>
      </c>
    </row>
    <row r="8222" spans="1:6" ht="45" customHeight="1" x14ac:dyDescent="0.2">
      <c r="A8222" s="21">
        <v>46</v>
      </c>
      <c r="B8222" s="22" t="s">
        <v>5779</v>
      </c>
      <c r="C8222" s="23" t="s">
        <v>5780</v>
      </c>
      <c r="D8222" s="31">
        <v>1</v>
      </c>
      <c r="E8222" s="25">
        <v>16679.330000000002</v>
      </c>
      <c r="F8222" s="25">
        <v>99242.01</v>
      </c>
    </row>
    <row r="8223" spans="1:6" ht="22.5" customHeight="1" x14ac:dyDescent="0.2">
      <c r="A8223" s="21">
        <v>47</v>
      </c>
      <c r="B8223" s="22" t="s">
        <v>5781</v>
      </c>
      <c r="C8223" s="23" t="s">
        <v>5782</v>
      </c>
      <c r="D8223" s="31">
        <v>4</v>
      </c>
      <c r="E8223" s="25">
        <v>86.11</v>
      </c>
      <c r="F8223" s="25">
        <v>13062.17</v>
      </c>
    </row>
    <row r="8224" spans="1:6" x14ac:dyDescent="0.2">
      <c r="A8224" s="26"/>
      <c r="B8224" s="27"/>
      <c r="C8224" s="28" t="s">
        <v>5783</v>
      </c>
      <c r="D8224" s="28"/>
      <c r="E8224" s="28"/>
      <c r="F8224" s="29">
        <v>10161.84</v>
      </c>
    </row>
    <row r="8225" spans="1:6" x14ac:dyDescent="0.2">
      <c r="A8225" s="26"/>
      <c r="B8225" s="27"/>
      <c r="C8225" s="28" t="s">
        <v>5784</v>
      </c>
      <c r="D8225" s="28"/>
      <c r="E8225" s="28"/>
      <c r="F8225" s="29">
        <v>5193.83</v>
      </c>
    </row>
    <row r="8226" spans="1:6" x14ac:dyDescent="0.2">
      <c r="A8226" s="26"/>
      <c r="B8226" s="27"/>
      <c r="C8226" s="28" t="s">
        <v>917</v>
      </c>
      <c r="D8226" s="28"/>
      <c r="E8226" s="28"/>
      <c r="F8226" s="29">
        <v>28417.84</v>
      </c>
    </row>
    <row r="8227" spans="1:6" ht="45" customHeight="1" x14ac:dyDescent="0.2">
      <c r="A8227" s="21">
        <v>48</v>
      </c>
      <c r="B8227" s="22" t="s">
        <v>5785</v>
      </c>
      <c r="C8227" s="23" t="s">
        <v>5786</v>
      </c>
      <c r="D8227" s="31">
        <v>2</v>
      </c>
      <c r="E8227" s="25">
        <v>40803.71</v>
      </c>
      <c r="F8227" s="25">
        <v>485564.15</v>
      </c>
    </row>
    <row r="8228" spans="1:6" ht="45" customHeight="1" x14ac:dyDescent="0.2">
      <c r="A8228" s="21">
        <v>49</v>
      </c>
      <c r="B8228" s="22" t="s">
        <v>5787</v>
      </c>
      <c r="C8228" s="23" t="s">
        <v>5788</v>
      </c>
      <c r="D8228" s="31">
        <v>2</v>
      </c>
      <c r="E8228" s="25">
        <v>21795.77</v>
      </c>
      <c r="F8228" s="25">
        <v>259369.66</v>
      </c>
    </row>
    <row r="8229" spans="1:6" ht="22.5" customHeight="1" x14ac:dyDescent="0.2">
      <c r="A8229" s="21">
        <v>50</v>
      </c>
      <c r="B8229" s="22" t="s">
        <v>5789</v>
      </c>
      <c r="C8229" s="23" t="s">
        <v>5790</v>
      </c>
      <c r="D8229" s="31">
        <v>5</v>
      </c>
      <c r="E8229" s="25">
        <v>125.28</v>
      </c>
      <c r="F8229" s="25">
        <v>21231.16</v>
      </c>
    </row>
    <row r="8230" spans="1:6" x14ac:dyDescent="0.2">
      <c r="A8230" s="26"/>
      <c r="B8230" s="27"/>
      <c r="C8230" s="28" t="s">
        <v>5791</v>
      </c>
      <c r="D8230" s="28"/>
      <c r="E8230" s="28"/>
      <c r="F8230" s="29">
        <v>16294.18</v>
      </c>
    </row>
    <row r="8231" spans="1:6" x14ac:dyDescent="0.2">
      <c r="A8231" s="26"/>
      <c r="B8231" s="27"/>
      <c r="C8231" s="28" t="s">
        <v>5792</v>
      </c>
      <c r="D8231" s="28"/>
      <c r="E8231" s="28"/>
      <c r="F8231" s="29">
        <v>9090.44</v>
      </c>
    </row>
    <row r="8232" spans="1:6" x14ac:dyDescent="0.2">
      <c r="A8232" s="26"/>
      <c r="B8232" s="27"/>
      <c r="C8232" s="28" t="s">
        <v>917</v>
      </c>
      <c r="D8232" s="28"/>
      <c r="E8232" s="28"/>
      <c r="F8232" s="29">
        <v>46615.78</v>
      </c>
    </row>
    <row r="8233" spans="1:6" ht="45" customHeight="1" x14ac:dyDescent="0.2">
      <c r="A8233" s="21">
        <v>51</v>
      </c>
      <c r="B8233" s="22" t="s">
        <v>5793</v>
      </c>
      <c r="C8233" s="23" t="s">
        <v>5794</v>
      </c>
      <c r="D8233" s="31">
        <v>5</v>
      </c>
      <c r="E8233" s="25">
        <v>36579.72</v>
      </c>
      <c r="F8233" s="25">
        <v>1088246.67</v>
      </c>
    </row>
    <row r="8234" spans="1:6" ht="33.75" customHeight="1" x14ac:dyDescent="0.2">
      <c r="A8234" s="21">
        <v>52</v>
      </c>
      <c r="B8234" s="22" t="s">
        <v>5795</v>
      </c>
      <c r="C8234" s="23" t="s">
        <v>5796</v>
      </c>
      <c r="D8234" s="31">
        <v>10</v>
      </c>
      <c r="E8234" s="25">
        <v>2.11</v>
      </c>
      <c r="F8234" s="25">
        <v>953.93</v>
      </c>
    </row>
    <row r="8235" spans="1:6" x14ac:dyDescent="0.2">
      <c r="A8235" s="26"/>
      <c r="B8235" s="27"/>
      <c r="C8235" s="28" t="s">
        <v>5797</v>
      </c>
      <c r="D8235" s="28"/>
      <c r="E8235" s="28"/>
      <c r="F8235" s="29">
        <v>842.27</v>
      </c>
    </row>
    <row r="8236" spans="1:6" x14ac:dyDescent="0.2">
      <c r="A8236" s="26"/>
      <c r="B8236" s="27"/>
      <c r="C8236" s="28" t="s">
        <v>5798</v>
      </c>
      <c r="D8236" s="28"/>
      <c r="E8236" s="28"/>
      <c r="F8236" s="29">
        <v>430.49</v>
      </c>
    </row>
    <row r="8237" spans="1:6" x14ac:dyDescent="0.2">
      <c r="A8237" s="26"/>
      <c r="B8237" s="27"/>
      <c r="C8237" s="28" t="s">
        <v>917</v>
      </c>
      <c r="D8237" s="28"/>
      <c r="E8237" s="28"/>
      <c r="F8237" s="29">
        <v>2226.69</v>
      </c>
    </row>
    <row r="8238" spans="1:6" ht="45" customHeight="1" x14ac:dyDescent="0.2">
      <c r="A8238" s="21">
        <v>53</v>
      </c>
      <c r="B8238" s="22" t="s">
        <v>5799</v>
      </c>
      <c r="C8238" s="23" t="s">
        <v>5800</v>
      </c>
      <c r="D8238" s="31">
        <v>5</v>
      </c>
      <c r="E8238" s="25">
        <v>14446.04</v>
      </c>
      <c r="F8238" s="25">
        <v>429769.69</v>
      </c>
    </row>
    <row r="8239" spans="1:6" ht="22.5" customHeight="1" x14ac:dyDescent="0.2">
      <c r="A8239" s="21">
        <v>54</v>
      </c>
      <c r="B8239" s="22" t="s">
        <v>5801</v>
      </c>
      <c r="C8239" s="23" t="s">
        <v>5802</v>
      </c>
      <c r="D8239" s="31">
        <v>5</v>
      </c>
      <c r="E8239" s="25">
        <v>215.13</v>
      </c>
      <c r="F8239" s="25">
        <v>35247.599999999999</v>
      </c>
    </row>
    <row r="8240" spans="1:6" x14ac:dyDescent="0.2">
      <c r="A8240" s="26"/>
      <c r="B8240" s="27"/>
      <c r="C8240" s="28" t="s">
        <v>5803</v>
      </c>
      <c r="D8240" s="28"/>
      <c r="E8240" s="28"/>
      <c r="F8240" s="29">
        <v>26161.41</v>
      </c>
    </row>
    <row r="8241" spans="1:6" x14ac:dyDescent="0.2">
      <c r="A8241" s="26"/>
      <c r="B8241" s="27"/>
      <c r="C8241" s="28" t="s">
        <v>5804</v>
      </c>
      <c r="D8241" s="28"/>
      <c r="E8241" s="28"/>
      <c r="F8241" s="29">
        <v>13371.39</v>
      </c>
    </row>
    <row r="8242" spans="1:6" x14ac:dyDescent="0.2">
      <c r="A8242" s="26"/>
      <c r="B8242" s="27"/>
      <c r="C8242" s="28" t="s">
        <v>917</v>
      </c>
      <c r="D8242" s="28"/>
      <c r="E8242" s="28"/>
      <c r="F8242" s="29">
        <v>74780.399999999994</v>
      </c>
    </row>
    <row r="8243" spans="1:6" ht="22.5" customHeight="1" x14ac:dyDescent="0.2">
      <c r="A8243" s="21">
        <v>55</v>
      </c>
      <c r="B8243" s="22" t="s">
        <v>5805</v>
      </c>
      <c r="C8243" s="23" t="s">
        <v>5806</v>
      </c>
      <c r="D8243" s="31">
        <v>5</v>
      </c>
      <c r="E8243" s="25">
        <v>2044.85</v>
      </c>
      <c r="F8243" s="25">
        <v>60834.28</v>
      </c>
    </row>
    <row r="8244" spans="1:6" ht="22.5" customHeight="1" x14ac:dyDescent="0.2">
      <c r="A8244" s="21">
        <v>56</v>
      </c>
      <c r="B8244" s="22" t="s">
        <v>5807</v>
      </c>
      <c r="C8244" s="23" t="s">
        <v>5808</v>
      </c>
      <c r="D8244" s="31">
        <v>2</v>
      </c>
      <c r="E8244" s="25">
        <v>9.74</v>
      </c>
      <c r="F8244" s="25">
        <v>838.14</v>
      </c>
    </row>
    <row r="8245" spans="1:6" x14ac:dyDescent="0.2">
      <c r="A8245" s="26"/>
      <c r="B8245" s="27"/>
      <c r="C8245" s="28" t="s">
        <v>5809</v>
      </c>
      <c r="D8245" s="28"/>
      <c r="E8245" s="28"/>
      <c r="F8245" s="29">
        <v>734.03</v>
      </c>
    </row>
    <row r="8246" spans="1:6" x14ac:dyDescent="0.2">
      <c r="A8246" s="26"/>
      <c r="B8246" s="27"/>
      <c r="C8246" s="28" t="s">
        <v>5810</v>
      </c>
      <c r="D8246" s="28"/>
      <c r="E8246" s="28"/>
      <c r="F8246" s="29">
        <v>375.17</v>
      </c>
    </row>
    <row r="8247" spans="1:6" x14ac:dyDescent="0.2">
      <c r="A8247" s="26"/>
      <c r="B8247" s="27"/>
      <c r="C8247" s="28" t="s">
        <v>917</v>
      </c>
      <c r="D8247" s="28"/>
      <c r="E8247" s="28"/>
      <c r="F8247" s="29">
        <v>1947.34</v>
      </c>
    </row>
    <row r="8248" spans="1:6" ht="45" customHeight="1" x14ac:dyDescent="0.2">
      <c r="A8248" s="21">
        <v>57</v>
      </c>
      <c r="B8248" s="22" t="s">
        <v>5811</v>
      </c>
      <c r="C8248" s="23" t="s">
        <v>5812</v>
      </c>
      <c r="D8248" s="31">
        <v>2</v>
      </c>
      <c r="E8248" s="25">
        <v>15065.55</v>
      </c>
      <c r="F8248" s="25">
        <v>179280.05</v>
      </c>
    </row>
    <row r="8249" spans="1:6" ht="22.5" customHeight="1" x14ac:dyDescent="0.2">
      <c r="A8249" s="21">
        <v>58</v>
      </c>
      <c r="B8249" s="22" t="s">
        <v>5344</v>
      </c>
      <c r="C8249" s="23" t="s">
        <v>5345</v>
      </c>
      <c r="D8249" s="31">
        <v>2</v>
      </c>
      <c r="E8249" s="25">
        <v>6.27</v>
      </c>
      <c r="F8249" s="25">
        <v>542.29999999999995</v>
      </c>
    </row>
    <row r="8250" spans="1:6" x14ac:dyDescent="0.2">
      <c r="A8250" s="26"/>
      <c r="B8250" s="27"/>
      <c r="C8250" s="28" t="s">
        <v>5346</v>
      </c>
      <c r="D8250" s="28"/>
      <c r="E8250" s="28"/>
      <c r="F8250" s="29">
        <v>476.55</v>
      </c>
    </row>
    <row r="8251" spans="1:6" x14ac:dyDescent="0.2">
      <c r="A8251" s="26"/>
      <c r="B8251" s="27"/>
      <c r="C8251" s="28" t="s">
        <v>5347</v>
      </c>
      <c r="D8251" s="28"/>
      <c r="E8251" s="28"/>
      <c r="F8251" s="29">
        <v>243.57</v>
      </c>
    </row>
    <row r="8252" spans="1:6" x14ac:dyDescent="0.2">
      <c r="A8252" s="26"/>
      <c r="B8252" s="27"/>
      <c r="C8252" s="28" t="s">
        <v>917</v>
      </c>
      <c r="D8252" s="28"/>
      <c r="E8252" s="28"/>
      <c r="F8252" s="29">
        <v>1262.42</v>
      </c>
    </row>
    <row r="8253" spans="1:6" ht="22.5" customHeight="1" x14ac:dyDescent="0.2">
      <c r="A8253" s="21">
        <v>59</v>
      </c>
      <c r="B8253" s="22" t="s">
        <v>5813</v>
      </c>
      <c r="C8253" s="23" t="s">
        <v>5814</v>
      </c>
      <c r="D8253" s="31">
        <v>2</v>
      </c>
      <c r="E8253" s="25">
        <v>40.090000000000003</v>
      </c>
      <c r="F8253" s="25">
        <v>477.06</v>
      </c>
    </row>
    <row r="8254" spans="1:6" ht="33.75" customHeight="1" x14ac:dyDescent="0.2">
      <c r="A8254" s="21">
        <v>60</v>
      </c>
      <c r="B8254" s="22" t="s">
        <v>2765</v>
      </c>
      <c r="C8254" s="23" t="s">
        <v>4521</v>
      </c>
      <c r="D8254" s="31">
        <v>1</v>
      </c>
      <c r="E8254" s="25">
        <v>7.28</v>
      </c>
      <c r="F8254" s="25">
        <v>289.39</v>
      </c>
    </row>
    <row r="8255" spans="1:6" x14ac:dyDescent="0.2">
      <c r="A8255" s="26"/>
      <c r="B8255" s="27"/>
      <c r="C8255" s="28" t="s">
        <v>2770</v>
      </c>
      <c r="D8255" s="28"/>
      <c r="E8255" s="28"/>
      <c r="F8255" s="29">
        <v>251.95</v>
      </c>
    </row>
    <row r="8256" spans="1:6" x14ac:dyDescent="0.2">
      <c r="A8256" s="26"/>
      <c r="B8256" s="27"/>
      <c r="C8256" s="28" t="s">
        <v>2771</v>
      </c>
      <c r="D8256" s="28"/>
      <c r="E8256" s="28"/>
      <c r="F8256" s="29">
        <v>128.77000000000001</v>
      </c>
    </row>
    <row r="8257" spans="1:6" x14ac:dyDescent="0.2">
      <c r="A8257" s="26"/>
      <c r="B8257" s="27"/>
      <c r="C8257" s="28" t="s">
        <v>917</v>
      </c>
      <c r="D8257" s="28"/>
      <c r="E8257" s="28"/>
      <c r="F8257" s="29">
        <v>670.11</v>
      </c>
    </row>
    <row r="8258" spans="1:6" ht="67.5" customHeight="1" x14ac:dyDescent="0.2">
      <c r="A8258" s="21">
        <v>61</v>
      </c>
      <c r="B8258" s="22" t="s">
        <v>5815</v>
      </c>
      <c r="C8258" s="23" t="s">
        <v>5816</v>
      </c>
      <c r="D8258" s="31">
        <v>1</v>
      </c>
      <c r="E8258" s="25">
        <v>25144.37</v>
      </c>
      <c r="F8258" s="25">
        <v>149609</v>
      </c>
    </row>
    <row r="8259" spans="1:6" ht="33.75" customHeight="1" x14ac:dyDescent="0.2">
      <c r="A8259" s="21">
        <v>62</v>
      </c>
      <c r="B8259" s="22" t="s">
        <v>5817</v>
      </c>
      <c r="C8259" s="23" t="s">
        <v>5818</v>
      </c>
      <c r="D8259" s="31">
        <v>1</v>
      </c>
      <c r="E8259" s="25">
        <v>14.69</v>
      </c>
      <c r="F8259" s="25">
        <v>574.48</v>
      </c>
    </row>
    <row r="8260" spans="1:6" x14ac:dyDescent="0.2">
      <c r="A8260" s="26"/>
      <c r="B8260" s="27"/>
      <c r="C8260" s="28" t="s">
        <v>4547</v>
      </c>
      <c r="D8260" s="28"/>
      <c r="E8260" s="28"/>
      <c r="F8260" s="29">
        <v>499.01</v>
      </c>
    </row>
    <row r="8261" spans="1:6" x14ac:dyDescent="0.2">
      <c r="A8261" s="26"/>
      <c r="B8261" s="27"/>
      <c r="C8261" s="28" t="s">
        <v>4548</v>
      </c>
      <c r="D8261" s="28"/>
      <c r="E8261" s="28"/>
      <c r="F8261" s="29">
        <v>255.05</v>
      </c>
    </row>
    <row r="8262" spans="1:6" x14ac:dyDescent="0.2">
      <c r="A8262" s="26"/>
      <c r="B8262" s="27"/>
      <c r="C8262" s="28" t="s">
        <v>917</v>
      </c>
      <c r="D8262" s="28"/>
      <c r="E8262" s="28"/>
      <c r="F8262" s="29">
        <v>1328.54</v>
      </c>
    </row>
    <row r="8263" spans="1:6" ht="67.5" customHeight="1" x14ac:dyDescent="0.2">
      <c r="A8263" s="21">
        <v>63</v>
      </c>
      <c r="B8263" s="22" t="s">
        <v>5819</v>
      </c>
      <c r="C8263" s="23" t="s">
        <v>5820</v>
      </c>
      <c r="D8263" s="31">
        <v>1</v>
      </c>
      <c r="E8263" s="25">
        <v>22071.54</v>
      </c>
      <c r="F8263" s="25">
        <v>131325.66</v>
      </c>
    </row>
    <row r="8264" spans="1:6" ht="22.5" customHeight="1" x14ac:dyDescent="0.2">
      <c r="A8264" s="21">
        <v>64</v>
      </c>
      <c r="B8264" s="22" t="s">
        <v>5821</v>
      </c>
      <c r="C8264" s="23" t="s">
        <v>5709</v>
      </c>
      <c r="D8264" s="31">
        <v>53</v>
      </c>
      <c r="E8264" s="25">
        <v>34.4</v>
      </c>
      <c r="F8264" s="25">
        <v>64261.53</v>
      </c>
    </row>
    <row r="8265" spans="1:6" x14ac:dyDescent="0.2">
      <c r="A8265" s="26"/>
      <c r="B8265" s="27"/>
      <c r="C8265" s="28" t="s">
        <v>5822</v>
      </c>
      <c r="D8265" s="28"/>
      <c r="E8265" s="28"/>
      <c r="F8265" s="29">
        <v>49551.01</v>
      </c>
    </row>
    <row r="8266" spans="1:6" x14ac:dyDescent="0.2">
      <c r="A8266" s="26"/>
      <c r="B8266" s="27"/>
      <c r="C8266" s="28" t="s">
        <v>5823</v>
      </c>
      <c r="D8266" s="28"/>
      <c r="E8266" s="28"/>
      <c r="F8266" s="29">
        <v>27644.25</v>
      </c>
    </row>
    <row r="8267" spans="1:6" x14ac:dyDescent="0.2">
      <c r="A8267" s="26"/>
      <c r="B8267" s="27"/>
      <c r="C8267" s="28" t="s">
        <v>917</v>
      </c>
      <c r="D8267" s="28"/>
      <c r="E8267" s="28"/>
      <c r="F8267" s="29">
        <v>141456.79</v>
      </c>
    </row>
    <row r="8268" spans="1:6" ht="45" customHeight="1" x14ac:dyDescent="0.2">
      <c r="A8268" s="21">
        <v>65</v>
      </c>
      <c r="B8268" s="22" t="s">
        <v>5824</v>
      </c>
      <c r="C8268" s="23" t="s">
        <v>5825</v>
      </c>
      <c r="D8268" s="31">
        <v>53</v>
      </c>
      <c r="E8268" s="25">
        <v>1159.0999999999999</v>
      </c>
      <c r="F8268" s="25">
        <v>365523.55</v>
      </c>
    </row>
    <row r="8269" spans="1:6" ht="33.75" customHeight="1" x14ac:dyDescent="0.2">
      <c r="A8269" s="21">
        <v>66</v>
      </c>
      <c r="B8269" s="22" t="s">
        <v>5773</v>
      </c>
      <c r="C8269" s="23" t="s">
        <v>5826</v>
      </c>
      <c r="D8269" s="31">
        <v>1</v>
      </c>
      <c r="E8269" s="25">
        <v>133.97</v>
      </c>
      <c r="F8269" s="25">
        <v>4122.2700000000004</v>
      </c>
    </row>
    <row r="8270" spans="1:6" x14ac:dyDescent="0.2">
      <c r="A8270" s="26"/>
      <c r="B8270" s="27"/>
      <c r="C8270" s="28" t="s">
        <v>5827</v>
      </c>
      <c r="D8270" s="28"/>
      <c r="E8270" s="28"/>
      <c r="F8270" s="29">
        <v>2862.03</v>
      </c>
    </row>
    <row r="8271" spans="1:6" x14ac:dyDescent="0.2">
      <c r="A8271" s="26"/>
      <c r="B8271" s="27"/>
      <c r="C8271" s="28" t="s">
        <v>5828</v>
      </c>
      <c r="D8271" s="28"/>
      <c r="E8271" s="28"/>
      <c r="F8271" s="29">
        <v>1462.81</v>
      </c>
    </row>
    <row r="8272" spans="1:6" x14ac:dyDescent="0.2">
      <c r="A8272" s="26"/>
      <c r="B8272" s="27"/>
      <c r="C8272" s="28" t="s">
        <v>917</v>
      </c>
      <c r="D8272" s="28"/>
      <c r="E8272" s="28"/>
      <c r="F8272" s="29">
        <v>8447.11</v>
      </c>
    </row>
    <row r="8273" spans="1:6" ht="56.25" customHeight="1" x14ac:dyDescent="0.2">
      <c r="A8273" s="21">
        <v>67</v>
      </c>
      <c r="B8273" s="22" t="s">
        <v>5829</v>
      </c>
      <c r="C8273" s="23" t="s">
        <v>5830</v>
      </c>
      <c r="D8273" s="31">
        <v>1</v>
      </c>
      <c r="E8273" s="25">
        <v>6341.48</v>
      </c>
      <c r="F8273" s="25">
        <v>37731.81</v>
      </c>
    </row>
    <row r="8274" spans="1:6" ht="22.5" customHeight="1" x14ac:dyDescent="0.2">
      <c r="A8274" s="21">
        <v>68</v>
      </c>
      <c r="B8274" s="22" t="s">
        <v>5831</v>
      </c>
      <c r="C8274" s="23" t="s">
        <v>5832</v>
      </c>
      <c r="D8274" s="30">
        <v>0.01</v>
      </c>
      <c r="E8274" s="25">
        <v>786.34</v>
      </c>
      <c r="F8274" s="25">
        <v>355.51</v>
      </c>
    </row>
    <row r="8275" spans="1:6" x14ac:dyDescent="0.2">
      <c r="A8275" s="26"/>
      <c r="B8275" s="27"/>
      <c r="C8275" s="28" t="s">
        <v>5833</v>
      </c>
      <c r="D8275" s="28"/>
      <c r="E8275" s="28"/>
      <c r="F8275" s="29">
        <v>314.70999999999998</v>
      </c>
    </row>
    <row r="8276" spans="1:6" x14ac:dyDescent="0.2">
      <c r="A8276" s="26"/>
      <c r="B8276" s="27"/>
      <c r="C8276" s="28" t="s">
        <v>5834</v>
      </c>
      <c r="D8276" s="28"/>
      <c r="E8276" s="28"/>
      <c r="F8276" s="29">
        <v>160.85</v>
      </c>
    </row>
    <row r="8277" spans="1:6" x14ac:dyDescent="0.2">
      <c r="A8277" s="26"/>
      <c r="B8277" s="27"/>
      <c r="C8277" s="28" t="s">
        <v>917</v>
      </c>
      <c r="D8277" s="28"/>
      <c r="E8277" s="28"/>
      <c r="F8277" s="29">
        <v>831.07</v>
      </c>
    </row>
    <row r="8278" spans="1:6" ht="33.75" customHeight="1" x14ac:dyDescent="0.2">
      <c r="A8278" s="21">
        <v>69</v>
      </c>
      <c r="B8278" s="22" t="s">
        <v>5835</v>
      </c>
      <c r="C8278" s="23" t="s">
        <v>5836</v>
      </c>
      <c r="D8278" s="31">
        <v>1</v>
      </c>
      <c r="E8278" s="25">
        <v>331.2</v>
      </c>
      <c r="F8278" s="25">
        <v>1970.64</v>
      </c>
    </row>
    <row r="8279" spans="1:6" ht="33.75" customHeight="1" x14ac:dyDescent="0.2">
      <c r="A8279" s="21">
        <v>70</v>
      </c>
      <c r="B8279" s="22" t="s">
        <v>2765</v>
      </c>
      <c r="C8279" s="23" t="s">
        <v>5837</v>
      </c>
      <c r="D8279" s="31">
        <v>1</v>
      </c>
      <c r="E8279" s="25">
        <v>7.28</v>
      </c>
      <c r="F8279" s="25">
        <v>289.39</v>
      </c>
    </row>
    <row r="8280" spans="1:6" x14ac:dyDescent="0.2">
      <c r="A8280" s="26"/>
      <c r="B8280" s="27"/>
      <c r="C8280" s="28" t="s">
        <v>2770</v>
      </c>
      <c r="D8280" s="28"/>
      <c r="E8280" s="28"/>
      <c r="F8280" s="29">
        <v>251.95</v>
      </c>
    </row>
    <row r="8281" spans="1:6" x14ac:dyDescent="0.2">
      <c r="A8281" s="26"/>
      <c r="B8281" s="27"/>
      <c r="C8281" s="28" t="s">
        <v>2771</v>
      </c>
      <c r="D8281" s="28"/>
      <c r="E8281" s="28"/>
      <c r="F8281" s="29">
        <v>128.77000000000001</v>
      </c>
    </row>
    <row r="8282" spans="1:6" x14ac:dyDescent="0.2">
      <c r="A8282" s="26"/>
      <c r="B8282" s="27"/>
      <c r="C8282" s="28" t="s">
        <v>917</v>
      </c>
      <c r="D8282" s="28"/>
      <c r="E8282" s="28"/>
      <c r="F8282" s="29">
        <v>670.11</v>
      </c>
    </row>
    <row r="8283" spans="1:6" ht="33.75" customHeight="1" x14ac:dyDescent="0.2">
      <c r="A8283" s="21">
        <v>71</v>
      </c>
      <c r="B8283" s="22" t="s">
        <v>5838</v>
      </c>
      <c r="C8283" s="23" t="s">
        <v>5839</v>
      </c>
      <c r="D8283" s="31">
        <v>1</v>
      </c>
      <c r="E8283" s="25">
        <v>596.48</v>
      </c>
      <c r="F8283" s="25">
        <v>3549.06</v>
      </c>
    </row>
    <row r="8284" spans="1:6" ht="45" customHeight="1" x14ac:dyDescent="0.2">
      <c r="A8284" s="21">
        <v>72</v>
      </c>
      <c r="B8284" s="22" t="s">
        <v>5297</v>
      </c>
      <c r="C8284" s="23" t="s">
        <v>5298</v>
      </c>
      <c r="D8284" s="32">
        <v>10.1</v>
      </c>
      <c r="E8284" s="25">
        <v>64.09</v>
      </c>
      <c r="F8284" s="25">
        <v>24839.439999999999</v>
      </c>
    </row>
    <row r="8285" spans="1:6" x14ac:dyDescent="0.2">
      <c r="A8285" s="26"/>
      <c r="B8285" s="27"/>
      <c r="C8285" s="28" t="s">
        <v>5840</v>
      </c>
      <c r="D8285" s="28"/>
      <c r="E8285" s="28"/>
      <c r="F8285" s="29">
        <v>22573.1</v>
      </c>
    </row>
    <row r="8286" spans="1:6" x14ac:dyDescent="0.2">
      <c r="A8286" s="26"/>
      <c r="B8286" s="27"/>
      <c r="C8286" s="28" t="s">
        <v>5841</v>
      </c>
      <c r="D8286" s="28"/>
      <c r="E8286" s="28"/>
      <c r="F8286" s="29">
        <v>11868.33</v>
      </c>
    </row>
    <row r="8287" spans="1:6" x14ac:dyDescent="0.2">
      <c r="A8287" s="26"/>
      <c r="B8287" s="27"/>
      <c r="C8287" s="28" t="s">
        <v>917</v>
      </c>
      <c r="D8287" s="28"/>
      <c r="E8287" s="28"/>
      <c r="F8287" s="29">
        <v>59280.87</v>
      </c>
    </row>
    <row r="8288" spans="1:6" ht="45" customHeight="1" x14ac:dyDescent="0.2">
      <c r="A8288" s="21">
        <v>73</v>
      </c>
      <c r="B8288" s="22" t="s">
        <v>4742</v>
      </c>
      <c r="C8288" s="23" t="s">
        <v>4743</v>
      </c>
      <c r="D8288" s="32">
        <v>2.4</v>
      </c>
      <c r="E8288" s="25">
        <v>79.63</v>
      </c>
      <c r="F8288" s="25">
        <v>7162.62</v>
      </c>
    </row>
    <row r="8289" spans="1:6" x14ac:dyDescent="0.2">
      <c r="A8289" s="26"/>
      <c r="B8289" s="27"/>
      <c r="C8289" s="28" t="s">
        <v>5842</v>
      </c>
      <c r="D8289" s="28"/>
      <c r="E8289" s="28"/>
      <c r="F8289" s="29">
        <v>6462.7</v>
      </c>
    </row>
    <row r="8290" spans="1:6" x14ac:dyDescent="0.2">
      <c r="A8290" s="26"/>
      <c r="B8290" s="27"/>
      <c r="C8290" s="28" t="s">
        <v>5843</v>
      </c>
      <c r="D8290" s="28"/>
      <c r="E8290" s="28"/>
      <c r="F8290" s="29">
        <v>3397.92</v>
      </c>
    </row>
    <row r="8291" spans="1:6" x14ac:dyDescent="0.2">
      <c r="A8291" s="26"/>
      <c r="B8291" s="27"/>
      <c r="C8291" s="28" t="s">
        <v>917</v>
      </c>
      <c r="D8291" s="28"/>
      <c r="E8291" s="28"/>
      <c r="F8291" s="29">
        <v>17023.240000000002</v>
      </c>
    </row>
    <row r="8292" spans="1:6" ht="33.75" customHeight="1" x14ac:dyDescent="0.2">
      <c r="A8292" s="21">
        <v>74</v>
      </c>
      <c r="B8292" s="22" t="s">
        <v>4671</v>
      </c>
      <c r="C8292" s="23" t="s">
        <v>4672</v>
      </c>
      <c r="D8292" s="32">
        <v>0.4</v>
      </c>
      <c r="E8292" s="25">
        <v>204.43</v>
      </c>
      <c r="F8292" s="25">
        <v>2492.04</v>
      </c>
    </row>
    <row r="8293" spans="1:6" x14ac:dyDescent="0.2">
      <c r="A8293" s="26"/>
      <c r="B8293" s="27"/>
      <c r="C8293" s="28" t="s">
        <v>5763</v>
      </c>
      <c r="D8293" s="28"/>
      <c r="E8293" s="28"/>
      <c r="F8293" s="29">
        <v>2068.56</v>
      </c>
    </row>
    <row r="8294" spans="1:6" x14ac:dyDescent="0.2">
      <c r="A8294" s="26"/>
      <c r="B8294" s="27"/>
      <c r="C8294" s="28" t="s">
        <v>5764</v>
      </c>
      <c r="D8294" s="28"/>
      <c r="E8294" s="28"/>
      <c r="F8294" s="29">
        <v>1087.5999999999999</v>
      </c>
    </row>
    <row r="8295" spans="1:6" x14ac:dyDescent="0.2">
      <c r="A8295" s="26"/>
      <c r="B8295" s="27"/>
      <c r="C8295" s="28" t="s">
        <v>917</v>
      </c>
      <c r="D8295" s="28"/>
      <c r="E8295" s="28"/>
      <c r="F8295" s="29">
        <v>5648.2</v>
      </c>
    </row>
    <row r="8296" spans="1:6" ht="33.75" customHeight="1" x14ac:dyDescent="0.2">
      <c r="A8296" s="21">
        <v>75</v>
      </c>
      <c r="B8296" s="22" t="s">
        <v>5844</v>
      </c>
      <c r="C8296" s="23" t="s">
        <v>5845</v>
      </c>
      <c r="D8296" s="32">
        <v>244.8</v>
      </c>
      <c r="E8296" s="25">
        <v>6.42</v>
      </c>
      <c r="F8296" s="25">
        <v>13109.19</v>
      </c>
    </row>
    <row r="8297" spans="1:6" ht="33.75" customHeight="1" x14ac:dyDescent="0.2">
      <c r="A8297" s="21">
        <v>76</v>
      </c>
      <c r="B8297" s="22" t="s">
        <v>5846</v>
      </c>
      <c r="C8297" s="23" t="s">
        <v>5847</v>
      </c>
      <c r="D8297" s="31">
        <v>408</v>
      </c>
      <c r="E8297" s="25">
        <v>9.8699999999999992</v>
      </c>
      <c r="F8297" s="25">
        <v>33588.76</v>
      </c>
    </row>
    <row r="8298" spans="1:6" ht="33.75" customHeight="1" x14ac:dyDescent="0.2">
      <c r="A8298" s="21">
        <v>77</v>
      </c>
      <c r="B8298" s="22" t="s">
        <v>5848</v>
      </c>
      <c r="C8298" s="23" t="s">
        <v>5849</v>
      </c>
      <c r="D8298" s="31">
        <v>663</v>
      </c>
      <c r="E8298" s="25">
        <v>15.53</v>
      </c>
      <c r="F8298" s="25">
        <v>85878.33</v>
      </c>
    </row>
    <row r="8299" spans="1:6" ht="33.75" customHeight="1" x14ac:dyDescent="0.2">
      <c r="A8299" s="21">
        <v>78</v>
      </c>
      <c r="B8299" s="22" t="s">
        <v>5850</v>
      </c>
      <c r="C8299" s="23" t="s">
        <v>5851</v>
      </c>
      <c r="D8299" s="31">
        <v>1</v>
      </c>
      <c r="E8299" s="25">
        <v>18.82</v>
      </c>
      <c r="F8299" s="25">
        <v>829.58</v>
      </c>
    </row>
    <row r="8300" spans="1:6" x14ac:dyDescent="0.2">
      <c r="A8300" s="26"/>
      <c r="B8300" s="27"/>
      <c r="C8300" s="28" t="s">
        <v>5852</v>
      </c>
      <c r="D8300" s="28"/>
      <c r="E8300" s="28"/>
      <c r="F8300" s="29">
        <v>729.15</v>
      </c>
    </row>
    <row r="8301" spans="1:6" x14ac:dyDescent="0.2">
      <c r="A8301" s="26"/>
      <c r="B8301" s="27"/>
      <c r="C8301" s="28" t="s">
        <v>5853</v>
      </c>
      <c r="D8301" s="28"/>
      <c r="E8301" s="28"/>
      <c r="F8301" s="29">
        <v>372.68</v>
      </c>
    </row>
    <row r="8302" spans="1:6" x14ac:dyDescent="0.2">
      <c r="A8302" s="26"/>
      <c r="B8302" s="27"/>
      <c r="C8302" s="28" t="s">
        <v>917</v>
      </c>
      <c r="D8302" s="28"/>
      <c r="E8302" s="28"/>
      <c r="F8302" s="29">
        <v>1931.41</v>
      </c>
    </row>
    <row r="8303" spans="1:6" ht="56.25" customHeight="1" x14ac:dyDescent="0.2">
      <c r="A8303" s="21">
        <v>79</v>
      </c>
      <c r="B8303" s="22" t="s">
        <v>5854</v>
      </c>
      <c r="C8303" s="23" t="s">
        <v>5855</v>
      </c>
      <c r="D8303" s="31">
        <v>1</v>
      </c>
      <c r="E8303" s="25">
        <v>13840.58</v>
      </c>
      <c r="F8303" s="25">
        <v>82351.45</v>
      </c>
    </row>
    <row r="8304" spans="1:6" ht="33.75" customHeight="1" x14ac:dyDescent="0.2">
      <c r="A8304" s="21">
        <v>80</v>
      </c>
      <c r="B8304" s="22" t="s">
        <v>5856</v>
      </c>
      <c r="C8304" s="23" t="s">
        <v>5857</v>
      </c>
      <c r="D8304" s="31">
        <v>2</v>
      </c>
      <c r="E8304" s="25">
        <v>111.24</v>
      </c>
      <c r="F8304" s="25">
        <v>5312.25</v>
      </c>
    </row>
    <row r="8305" spans="1:6" x14ac:dyDescent="0.2">
      <c r="A8305" s="26"/>
      <c r="B8305" s="27"/>
      <c r="C8305" s="28" t="s">
        <v>5858</v>
      </c>
      <c r="D8305" s="28"/>
      <c r="E8305" s="28"/>
      <c r="F8305" s="29">
        <v>3741.76</v>
      </c>
    </row>
    <row r="8306" spans="1:6" x14ac:dyDescent="0.2">
      <c r="A8306" s="26"/>
      <c r="B8306" s="27"/>
      <c r="C8306" s="28" t="s">
        <v>5859</v>
      </c>
      <c r="D8306" s="28"/>
      <c r="E8306" s="28"/>
      <c r="F8306" s="29">
        <v>1912.45</v>
      </c>
    </row>
    <row r="8307" spans="1:6" x14ac:dyDescent="0.2">
      <c r="A8307" s="26"/>
      <c r="B8307" s="27"/>
      <c r="C8307" s="28" t="s">
        <v>917</v>
      </c>
      <c r="D8307" s="28"/>
      <c r="E8307" s="28"/>
      <c r="F8307" s="29">
        <v>10966.46</v>
      </c>
    </row>
    <row r="8308" spans="1:6" ht="56.25" customHeight="1" x14ac:dyDescent="0.2">
      <c r="A8308" s="21">
        <v>81</v>
      </c>
      <c r="B8308" s="22" t="s">
        <v>5860</v>
      </c>
      <c r="C8308" s="23" t="s">
        <v>5861</v>
      </c>
      <c r="D8308" s="31">
        <v>1</v>
      </c>
      <c r="E8308" s="25">
        <v>11711.26</v>
      </c>
      <c r="F8308" s="25">
        <v>69682</v>
      </c>
    </row>
    <row r="8309" spans="1:6" ht="22.5" customHeight="1" x14ac:dyDescent="0.2">
      <c r="A8309" s="21">
        <v>82</v>
      </c>
      <c r="B8309" s="22" t="s">
        <v>4866</v>
      </c>
      <c r="C8309" s="23" t="s">
        <v>4867</v>
      </c>
      <c r="D8309" s="32">
        <v>0.4</v>
      </c>
      <c r="E8309" s="25">
        <v>237.81</v>
      </c>
      <c r="F8309" s="25">
        <v>3586.49</v>
      </c>
    </row>
    <row r="8310" spans="1:6" x14ac:dyDescent="0.2">
      <c r="A8310" s="26"/>
      <c r="B8310" s="27"/>
      <c r="C8310" s="28" t="s">
        <v>5767</v>
      </c>
      <c r="D8310" s="28"/>
      <c r="E8310" s="28"/>
      <c r="F8310" s="29">
        <v>3263.98</v>
      </c>
    </row>
    <row r="8311" spans="1:6" x14ac:dyDescent="0.2">
      <c r="A8311" s="26"/>
      <c r="B8311" s="27"/>
      <c r="C8311" s="28" t="s">
        <v>5768</v>
      </c>
      <c r="D8311" s="28"/>
      <c r="E8311" s="28"/>
      <c r="F8311" s="29">
        <v>1716.11</v>
      </c>
    </row>
    <row r="8312" spans="1:6" x14ac:dyDescent="0.2">
      <c r="A8312" s="26"/>
      <c r="B8312" s="27"/>
      <c r="C8312" s="28" t="s">
        <v>917</v>
      </c>
      <c r="D8312" s="28"/>
      <c r="E8312" s="28"/>
      <c r="F8312" s="29">
        <v>8566.58</v>
      </c>
    </row>
    <row r="8313" spans="1:6" ht="33.75" customHeight="1" x14ac:dyDescent="0.2">
      <c r="A8313" s="21">
        <v>83</v>
      </c>
      <c r="B8313" s="22" t="s">
        <v>5730</v>
      </c>
      <c r="C8313" s="23" t="s">
        <v>5731</v>
      </c>
      <c r="D8313" s="31">
        <v>40</v>
      </c>
      <c r="E8313" s="25">
        <v>7.15</v>
      </c>
      <c r="F8313" s="25">
        <v>4684.68</v>
      </c>
    </row>
    <row r="8314" spans="1:6" ht="45" customHeight="1" x14ac:dyDescent="0.2">
      <c r="A8314" s="21">
        <v>84</v>
      </c>
      <c r="B8314" s="22" t="s">
        <v>3923</v>
      </c>
      <c r="C8314" s="23" t="s">
        <v>3924</v>
      </c>
      <c r="D8314" s="32">
        <v>12.5</v>
      </c>
      <c r="E8314" s="25">
        <v>184.24</v>
      </c>
      <c r="F8314" s="25">
        <v>99859.14</v>
      </c>
    </row>
    <row r="8315" spans="1:6" x14ac:dyDescent="0.2">
      <c r="A8315" s="26"/>
      <c r="B8315" s="27"/>
      <c r="C8315" s="28" t="s">
        <v>5862</v>
      </c>
      <c r="D8315" s="28"/>
      <c r="E8315" s="28"/>
      <c r="F8315" s="29">
        <v>91790.18</v>
      </c>
    </row>
    <row r="8316" spans="1:6" x14ac:dyDescent="0.2">
      <c r="A8316" s="26"/>
      <c r="B8316" s="27"/>
      <c r="C8316" s="28" t="s">
        <v>5863</v>
      </c>
      <c r="D8316" s="28"/>
      <c r="E8316" s="28"/>
      <c r="F8316" s="29">
        <v>48260.82</v>
      </c>
    </row>
    <row r="8317" spans="1:6" x14ac:dyDescent="0.2">
      <c r="A8317" s="26"/>
      <c r="B8317" s="27"/>
      <c r="C8317" s="28" t="s">
        <v>917</v>
      </c>
      <c r="D8317" s="28"/>
      <c r="E8317" s="28"/>
      <c r="F8317" s="29">
        <v>239910.14</v>
      </c>
    </row>
    <row r="8318" spans="1:6" ht="33.75" customHeight="1" x14ac:dyDescent="0.2">
      <c r="A8318" s="21">
        <v>85</v>
      </c>
      <c r="B8318" s="22" t="s">
        <v>5326</v>
      </c>
      <c r="C8318" s="23" t="s">
        <v>5327</v>
      </c>
      <c r="D8318" s="31">
        <v>1275</v>
      </c>
      <c r="E8318" s="25">
        <v>3.24</v>
      </c>
      <c r="F8318" s="25">
        <v>44862.66</v>
      </c>
    </row>
    <row r="8319" spans="1:6" ht="22.5" customHeight="1" x14ac:dyDescent="0.2">
      <c r="A8319" s="21">
        <v>86</v>
      </c>
      <c r="B8319" s="22" t="s">
        <v>4883</v>
      </c>
      <c r="C8319" s="23" t="s">
        <v>4884</v>
      </c>
      <c r="D8319" s="32">
        <v>25.8</v>
      </c>
      <c r="E8319" s="25">
        <v>38</v>
      </c>
      <c r="F8319" s="25">
        <v>20794.28</v>
      </c>
    </row>
    <row r="8320" spans="1:6" ht="33.75" customHeight="1" x14ac:dyDescent="0.2">
      <c r="A8320" s="21">
        <v>87</v>
      </c>
      <c r="B8320" s="22" t="s">
        <v>5486</v>
      </c>
      <c r="C8320" s="23" t="s">
        <v>5487</v>
      </c>
      <c r="D8320" s="30">
        <v>0.05</v>
      </c>
      <c r="E8320" s="25">
        <v>817.49</v>
      </c>
      <c r="F8320" s="25">
        <v>960</v>
      </c>
    </row>
    <row r="8321" spans="1:6" x14ac:dyDescent="0.2">
      <c r="A8321" s="26"/>
      <c r="B8321" s="27"/>
      <c r="C8321" s="28" t="s">
        <v>5488</v>
      </c>
      <c r="D8321" s="28"/>
      <c r="E8321" s="28"/>
      <c r="F8321" s="29">
        <v>680.04</v>
      </c>
    </row>
    <row r="8322" spans="1:6" x14ac:dyDescent="0.2">
      <c r="A8322" s="26"/>
      <c r="B8322" s="27"/>
      <c r="C8322" s="28" t="s">
        <v>5489</v>
      </c>
      <c r="D8322" s="28"/>
      <c r="E8322" s="28"/>
      <c r="F8322" s="29">
        <v>357.55</v>
      </c>
    </row>
    <row r="8323" spans="1:6" x14ac:dyDescent="0.2">
      <c r="A8323" s="26"/>
      <c r="B8323" s="27"/>
      <c r="C8323" s="28" t="s">
        <v>917</v>
      </c>
      <c r="D8323" s="28"/>
      <c r="E8323" s="28"/>
      <c r="F8323" s="29">
        <v>1997.59</v>
      </c>
    </row>
    <row r="8324" spans="1:6" ht="33.75" customHeight="1" x14ac:dyDescent="0.2">
      <c r="A8324" s="21">
        <v>88</v>
      </c>
      <c r="B8324" s="22" t="s">
        <v>4024</v>
      </c>
      <c r="C8324" s="23" t="s">
        <v>4025</v>
      </c>
      <c r="D8324" s="30">
        <v>5.15</v>
      </c>
      <c r="E8324" s="25">
        <v>31.49</v>
      </c>
      <c r="F8324" s="25">
        <v>1049.26</v>
      </c>
    </row>
    <row r="8325" spans="1:6" ht="33.75" customHeight="1" x14ac:dyDescent="0.2">
      <c r="A8325" s="21">
        <v>89</v>
      </c>
      <c r="B8325" s="22" t="s">
        <v>4917</v>
      </c>
      <c r="C8325" s="23" t="s">
        <v>4918</v>
      </c>
      <c r="D8325" s="31">
        <v>6</v>
      </c>
      <c r="E8325" s="25">
        <v>19.350000000000001</v>
      </c>
      <c r="F8325" s="25">
        <v>2200.1</v>
      </c>
    </row>
    <row r="8326" spans="1:6" x14ac:dyDescent="0.2">
      <c r="A8326" s="26"/>
      <c r="B8326" s="27"/>
      <c r="C8326" s="28" t="s">
        <v>5736</v>
      </c>
      <c r="D8326" s="28"/>
      <c r="E8326" s="28"/>
      <c r="F8326" s="29">
        <v>1127.22</v>
      </c>
    </row>
    <row r="8327" spans="1:6" x14ac:dyDescent="0.2">
      <c r="A8327" s="26"/>
      <c r="B8327" s="27"/>
      <c r="C8327" s="28" t="s">
        <v>5737</v>
      </c>
      <c r="D8327" s="28"/>
      <c r="E8327" s="28"/>
      <c r="F8327" s="29">
        <v>592.66</v>
      </c>
    </row>
    <row r="8328" spans="1:6" x14ac:dyDescent="0.2">
      <c r="A8328" s="26"/>
      <c r="B8328" s="27"/>
      <c r="C8328" s="28" t="s">
        <v>917</v>
      </c>
      <c r="D8328" s="28"/>
      <c r="E8328" s="28"/>
      <c r="F8328" s="29">
        <v>3919.98</v>
      </c>
    </row>
    <row r="8329" spans="1:6" ht="22.5" customHeight="1" x14ac:dyDescent="0.2">
      <c r="A8329" s="21">
        <v>90</v>
      </c>
      <c r="B8329" s="22" t="s">
        <v>4921</v>
      </c>
      <c r="C8329" s="23" t="s">
        <v>4922</v>
      </c>
      <c r="D8329" s="35">
        <v>-3.6000000000000002E-4</v>
      </c>
      <c r="E8329" s="25">
        <v>26950</v>
      </c>
      <c r="F8329" s="25">
        <v>-233.43</v>
      </c>
    </row>
    <row r="8330" spans="1:6" ht="22.5" customHeight="1" x14ac:dyDescent="0.2">
      <c r="A8330" s="21">
        <v>91</v>
      </c>
      <c r="B8330" s="22" t="s">
        <v>4923</v>
      </c>
      <c r="C8330" s="23" t="s">
        <v>4924</v>
      </c>
      <c r="D8330" s="32">
        <v>-0.9</v>
      </c>
      <c r="E8330" s="25">
        <v>9.0399999999999991</v>
      </c>
      <c r="F8330" s="25">
        <v>-83.56</v>
      </c>
    </row>
    <row r="8331" spans="1:6" ht="22.5" customHeight="1" x14ac:dyDescent="0.2">
      <c r="A8331" s="21">
        <v>92</v>
      </c>
      <c r="B8331" s="22" t="s">
        <v>4925</v>
      </c>
      <c r="C8331" s="23" t="s">
        <v>4926</v>
      </c>
      <c r="D8331" s="30">
        <v>-4.32</v>
      </c>
      <c r="E8331" s="25">
        <v>16.7</v>
      </c>
      <c r="F8331" s="25">
        <v>-696.91</v>
      </c>
    </row>
    <row r="8332" spans="1:6" ht="33.75" customHeight="1" x14ac:dyDescent="0.2">
      <c r="A8332" s="21">
        <v>93</v>
      </c>
      <c r="B8332" s="22" t="s">
        <v>5738</v>
      </c>
      <c r="C8332" s="23" t="s">
        <v>5739</v>
      </c>
      <c r="D8332" s="31">
        <v>5</v>
      </c>
      <c r="E8332" s="25">
        <v>47.6</v>
      </c>
      <c r="F8332" s="25">
        <v>2037.28</v>
      </c>
    </row>
    <row r="8333" spans="1:6" ht="11.25" customHeight="1" x14ac:dyDescent="0.2">
      <c r="A8333" s="435" t="s">
        <v>1007</v>
      </c>
      <c r="B8333" s="436"/>
      <c r="C8333" s="436"/>
      <c r="D8333" s="436"/>
      <c r="E8333" s="437"/>
      <c r="F8333" s="36">
        <v>4254784.83</v>
      </c>
    </row>
    <row r="8334" spans="1:6" x14ac:dyDescent="0.2">
      <c r="A8334" s="435" t="s">
        <v>1008</v>
      </c>
      <c r="B8334" s="436"/>
      <c r="C8334" s="436"/>
      <c r="D8334" s="436"/>
      <c r="E8334" s="437"/>
      <c r="F8334" s="36">
        <v>243341.91</v>
      </c>
    </row>
    <row r="8335" spans="1:6" x14ac:dyDescent="0.2">
      <c r="A8335" s="435" t="s">
        <v>1009</v>
      </c>
      <c r="B8335" s="436"/>
      <c r="C8335" s="436"/>
      <c r="D8335" s="436"/>
      <c r="E8335" s="437"/>
      <c r="F8335" s="36">
        <v>129331.48</v>
      </c>
    </row>
    <row r="8336" spans="1:6" ht="11.25" customHeight="1" x14ac:dyDescent="0.2">
      <c r="A8336" s="435" t="s">
        <v>5864</v>
      </c>
      <c r="B8336" s="436"/>
      <c r="C8336" s="436"/>
      <c r="D8336" s="436"/>
      <c r="E8336" s="437"/>
      <c r="F8336" s="36">
        <v>4627458.22</v>
      </c>
    </row>
    <row r="8337" spans="1:7" ht="13.2" x14ac:dyDescent="0.2">
      <c r="A8337" s="432" t="s">
        <v>5865</v>
      </c>
      <c r="B8337" s="433"/>
      <c r="C8337" s="433"/>
      <c r="D8337" s="433"/>
      <c r="E8337" s="433"/>
      <c r="F8337" s="434"/>
    </row>
    <row r="8338" spans="1:7" ht="22.5" customHeight="1" x14ac:dyDescent="0.2">
      <c r="A8338" s="21">
        <v>94</v>
      </c>
      <c r="B8338" s="22" t="s">
        <v>5866</v>
      </c>
      <c r="C8338" s="23" t="s">
        <v>5867</v>
      </c>
      <c r="D8338" s="31">
        <v>12</v>
      </c>
      <c r="E8338" s="25">
        <v>35.630000000000003</v>
      </c>
      <c r="F8338" s="25">
        <v>19331.07</v>
      </c>
    </row>
    <row r="8339" spans="1:7" x14ac:dyDescent="0.2">
      <c r="A8339" s="26"/>
      <c r="B8339" s="27"/>
      <c r="C8339" s="28" t="s">
        <v>5868</v>
      </c>
      <c r="D8339" s="28"/>
      <c r="E8339" s="28"/>
      <c r="F8339" s="29">
        <v>17114.77</v>
      </c>
    </row>
    <row r="8340" spans="1:7" x14ac:dyDescent="0.2">
      <c r="A8340" s="26"/>
      <c r="B8340" s="27"/>
      <c r="C8340" s="28" t="s">
        <v>5869</v>
      </c>
      <c r="D8340" s="28"/>
      <c r="E8340" s="28"/>
      <c r="F8340" s="29">
        <v>8747.5499999999993</v>
      </c>
    </row>
    <row r="8341" spans="1:7" x14ac:dyDescent="0.2">
      <c r="A8341" s="26"/>
      <c r="B8341" s="27"/>
      <c r="C8341" s="28" t="s">
        <v>917</v>
      </c>
      <c r="D8341" s="28"/>
      <c r="E8341" s="28"/>
      <c r="F8341" s="29">
        <v>45193.39</v>
      </c>
      <c r="G8341" s="194">
        <f>F8341/D8338*1.2*1.0224*1.0192</f>
        <v>4709.2871797171201</v>
      </c>
    </row>
    <row r="8342" spans="1:7" ht="33.75" customHeight="1" x14ac:dyDescent="0.2">
      <c r="A8342" s="21">
        <v>95</v>
      </c>
      <c r="B8342" s="22" t="s">
        <v>5870</v>
      </c>
      <c r="C8342" s="23" t="s">
        <v>5871</v>
      </c>
      <c r="D8342" s="31">
        <v>12</v>
      </c>
      <c r="E8342" s="25">
        <v>2396.98</v>
      </c>
      <c r="F8342" s="25">
        <v>171144.36</v>
      </c>
      <c r="G8342" s="194">
        <f>F8342/D8342*1.2*1.0224*1.0192</f>
        <v>17833.757114234879</v>
      </c>
    </row>
    <row r="8343" spans="1:7" ht="22.5" customHeight="1" x14ac:dyDescent="0.2">
      <c r="A8343" s="21">
        <v>96</v>
      </c>
      <c r="B8343" s="22" t="s">
        <v>5872</v>
      </c>
      <c r="C8343" s="23" t="s">
        <v>5873</v>
      </c>
      <c r="D8343" s="31">
        <v>5</v>
      </c>
      <c r="E8343" s="25">
        <v>41.5</v>
      </c>
      <c r="F8343" s="25">
        <v>9381.98</v>
      </c>
    </row>
    <row r="8344" spans="1:7" x14ac:dyDescent="0.2">
      <c r="A8344" s="26"/>
      <c r="B8344" s="27"/>
      <c r="C8344" s="28" t="s">
        <v>5874</v>
      </c>
      <c r="D8344" s="28"/>
      <c r="E8344" s="28"/>
      <c r="F8344" s="29">
        <v>8305.44</v>
      </c>
    </row>
    <row r="8345" spans="1:7" x14ac:dyDescent="0.2">
      <c r="A8345" s="26"/>
      <c r="B8345" s="27"/>
      <c r="C8345" s="28" t="s">
        <v>5875</v>
      </c>
      <c r="D8345" s="28"/>
      <c r="E8345" s="28"/>
      <c r="F8345" s="29">
        <v>4245</v>
      </c>
    </row>
    <row r="8346" spans="1:7" x14ac:dyDescent="0.2">
      <c r="A8346" s="26"/>
      <c r="B8346" s="27"/>
      <c r="C8346" s="28" t="s">
        <v>917</v>
      </c>
      <c r="D8346" s="28"/>
      <c r="E8346" s="28"/>
      <c r="F8346" s="29">
        <v>21932.42</v>
      </c>
      <c r="G8346" s="194">
        <f>F8346/D8343*1.2*1.0224*1.0192</f>
        <v>5485.0179281264645</v>
      </c>
    </row>
    <row r="8347" spans="1:7" ht="33.75" customHeight="1" x14ac:dyDescent="0.2">
      <c r="A8347" s="21">
        <v>97</v>
      </c>
      <c r="B8347" s="22" t="s">
        <v>5876</v>
      </c>
      <c r="C8347" s="23" t="s">
        <v>5877</v>
      </c>
      <c r="D8347" s="31">
        <v>5</v>
      </c>
      <c r="E8347" s="25">
        <v>4108.22</v>
      </c>
      <c r="F8347" s="25">
        <v>122219.61</v>
      </c>
      <c r="G8347" s="194">
        <f>F8347/D8347*1.2*1.0224*1.0192</f>
        <v>30565.562396608515</v>
      </c>
    </row>
    <row r="8348" spans="1:7" ht="22.5" customHeight="1" x14ac:dyDescent="0.2">
      <c r="A8348" s="21">
        <v>98</v>
      </c>
      <c r="B8348" s="22" t="s">
        <v>5238</v>
      </c>
      <c r="C8348" s="23" t="s">
        <v>5353</v>
      </c>
      <c r="D8348" s="31">
        <v>4</v>
      </c>
      <c r="E8348" s="25">
        <v>18.14</v>
      </c>
      <c r="F8348" s="25">
        <v>2848.79</v>
      </c>
    </row>
    <row r="8349" spans="1:7" x14ac:dyDescent="0.2">
      <c r="A8349" s="26"/>
      <c r="B8349" s="27"/>
      <c r="C8349" s="28" t="s">
        <v>5878</v>
      </c>
      <c r="D8349" s="28"/>
      <c r="E8349" s="28"/>
      <c r="F8349" s="29">
        <v>2392.52</v>
      </c>
    </row>
    <row r="8350" spans="1:7" x14ac:dyDescent="0.2">
      <c r="A8350" s="26"/>
      <c r="B8350" s="27"/>
      <c r="C8350" s="28" t="s">
        <v>5879</v>
      </c>
      <c r="D8350" s="28"/>
      <c r="E8350" s="28"/>
      <c r="F8350" s="29">
        <v>1222.8399999999999</v>
      </c>
    </row>
    <row r="8351" spans="1:7" x14ac:dyDescent="0.2">
      <c r="A8351" s="26"/>
      <c r="B8351" s="27"/>
      <c r="C8351" s="28" t="s">
        <v>917</v>
      </c>
      <c r="D8351" s="28"/>
      <c r="E8351" s="28"/>
      <c r="F8351" s="29">
        <v>6464.15</v>
      </c>
    </row>
    <row r="8352" spans="1:7" ht="33.75" customHeight="1" x14ac:dyDescent="0.2">
      <c r="A8352" s="21">
        <v>99</v>
      </c>
      <c r="B8352" s="22" t="s">
        <v>5880</v>
      </c>
      <c r="C8352" s="23" t="s">
        <v>5881</v>
      </c>
      <c r="D8352" s="31">
        <v>4</v>
      </c>
      <c r="E8352" s="25">
        <v>646.1</v>
      </c>
      <c r="F8352" s="25">
        <v>15377.09</v>
      </c>
    </row>
    <row r="8353" spans="1:7" ht="11.25" customHeight="1" x14ac:dyDescent="0.2">
      <c r="A8353" s="435" t="s">
        <v>1007</v>
      </c>
      <c r="B8353" s="436"/>
      <c r="C8353" s="436"/>
      <c r="D8353" s="436"/>
      <c r="E8353" s="437"/>
      <c r="F8353" s="36">
        <v>340302.9</v>
      </c>
    </row>
    <row r="8354" spans="1:7" x14ac:dyDescent="0.2">
      <c r="A8354" s="435" t="s">
        <v>1008</v>
      </c>
      <c r="B8354" s="436"/>
      <c r="C8354" s="436"/>
      <c r="D8354" s="436"/>
      <c r="E8354" s="437"/>
      <c r="F8354" s="36">
        <v>27812.73</v>
      </c>
    </row>
    <row r="8355" spans="1:7" x14ac:dyDescent="0.2">
      <c r="A8355" s="435" t="s">
        <v>1009</v>
      </c>
      <c r="B8355" s="436"/>
      <c r="C8355" s="436"/>
      <c r="D8355" s="436"/>
      <c r="E8355" s="437"/>
      <c r="F8355" s="36">
        <v>14215.39</v>
      </c>
    </row>
    <row r="8356" spans="1:7" ht="11.25" customHeight="1" x14ac:dyDescent="0.2">
      <c r="A8356" s="435" t="s">
        <v>5882</v>
      </c>
      <c r="B8356" s="436"/>
      <c r="C8356" s="436"/>
      <c r="D8356" s="436"/>
      <c r="E8356" s="437"/>
      <c r="F8356" s="36">
        <v>382331.02</v>
      </c>
    </row>
    <row r="8357" spans="1:7" ht="12.75" customHeight="1" x14ac:dyDescent="0.2">
      <c r="A8357" s="432" t="s">
        <v>5883</v>
      </c>
      <c r="B8357" s="433"/>
      <c r="C8357" s="433"/>
      <c r="D8357" s="433"/>
      <c r="E8357" s="433"/>
      <c r="F8357" s="434"/>
    </row>
    <row r="8358" spans="1:7" ht="11.4" x14ac:dyDescent="0.2">
      <c r="A8358" s="443" t="s">
        <v>5884</v>
      </c>
      <c r="B8358" s="444"/>
      <c r="C8358" s="444"/>
      <c r="D8358" s="444"/>
      <c r="E8358" s="444"/>
      <c r="F8358" s="445"/>
    </row>
    <row r="8359" spans="1:7" ht="22.5" customHeight="1" x14ac:dyDescent="0.2">
      <c r="A8359" s="21">
        <v>100</v>
      </c>
      <c r="B8359" s="22" t="s">
        <v>5773</v>
      </c>
      <c r="C8359" s="23" t="s">
        <v>5885</v>
      </c>
      <c r="D8359" s="31">
        <v>1</v>
      </c>
      <c r="E8359" s="25">
        <v>117.22</v>
      </c>
      <c r="F8359" s="25">
        <v>3607</v>
      </c>
    </row>
    <row r="8360" spans="1:7" x14ac:dyDescent="0.2">
      <c r="A8360" s="26"/>
      <c r="B8360" s="27"/>
      <c r="C8360" s="28" t="s">
        <v>5775</v>
      </c>
      <c r="D8360" s="28"/>
      <c r="E8360" s="28"/>
      <c r="F8360" s="29">
        <v>2504.2800000000002</v>
      </c>
    </row>
    <row r="8361" spans="1:7" x14ac:dyDescent="0.2">
      <c r="A8361" s="26"/>
      <c r="B8361" s="27"/>
      <c r="C8361" s="28" t="s">
        <v>5776</v>
      </c>
      <c r="D8361" s="28"/>
      <c r="E8361" s="28"/>
      <c r="F8361" s="29">
        <v>1279.96</v>
      </c>
    </row>
    <row r="8362" spans="1:7" x14ac:dyDescent="0.2">
      <c r="A8362" s="26"/>
      <c r="B8362" s="27"/>
      <c r="C8362" s="28" t="s">
        <v>917</v>
      </c>
      <c r="D8362" s="28"/>
      <c r="E8362" s="28"/>
      <c r="F8362" s="29">
        <v>7391.24</v>
      </c>
      <c r="G8362" s="194">
        <f>F8362*1.2*1.0224*1.0192</f>
        <v>9242.2732901990385</v>
      </c>
    </row>
    <row r="8363" spans="1:7" ht="67.5" customHeight="1" x14ac:dyDescent="0.2">
      <c r="A8363" s="21">
        <v>101</v>
      </c>
      <c r="B8363" s="22" t="s">
        <v>5886</v>
      </c>
      <c r="C8363" s="23" t="s">
        <v>5887</v>
      </c>
      <c r="D8363" s="31">
        <v>1</v>
      </c>
      <c r="E8363" s="25">
        <v>5145.22</v>
      </c>
      <c r="F8363" s="25">
        <v>30614.09</v>
      </c>
      <c r="G8363" s="194">
        <f>F8363*1.2*1.0224*1.0192</f>
        <v>38280.963182192638</v>
      </c>
    </row>
    <row r="8364" spans="1:7" ht="22.5" customHeight="1" x14ac:dyDescent="0.2">
      <c r="A8364" s="21">
        <v>102</v>
      </c>
      <c r="B8364" s="22" t="s">
        <v>5807</v>
      </c>
      <c r="C8364" s="23" t="s">
        <v>5808</v>
      </c>
      <c r="D8364" s="31">
        <v>2</v>
      </c>
      <c r="E8364" s="25">
        <v>9.74</v>
      </c>
      <c r="F8364" s="25">
        <v>838.14</v>
      </c>
    </row>
    <row r="8365" spans="1:7" x14ac:dyDescent="0.2">
      <c r="A8365" s="26"/>
      <c r="B8365" s="27"/>
      <c r="C8365" s="28" t="s">
        <v>5809</v>
      </c>
      <c r="D8365" s="28"/>
      <c r="E8365" s="28"/>
      <c r="F8365" s="29">
        <v>734.03</v>
      </c>
    </row>
    <row r="8366" spans="1:7" x14ac:dyDescent="0.2">
      <c r="A8366" s="26"/>
      <c r="B8366" s="27"/>
      <c r="C8366" s="28" t="s">
        <v>5810</v>
      </c>
      <c r="D8366" s="28"/>
      <c r="E8366" s="28"/>
      <c r="F8366" s="29">
        <v>375.17</v>
      </c>
    </row>
    <row r="8367" spans="1:7" x14ac:dyDescent="0.2">
      <c r="A8367" s="26"/>
      <c r="B8367" s="27"/>
      <c r="C8367" s="28" t="s">
        <v>917</v>
      </c>
      <c r="D8367" s="28"/>
      <c r="E8367" s="28"/>
      <c r="F8367" s="29">
        <v>1947.34</v>
      </c>
      <c r="G8367" s="194">
        <f>F8367/2*1.2*1.0224*1.0192</f>
        <v>1217.51211359232</v>
      </c>
    </row>
    <row r="8368" spans="1:7" ht="67.5" customHeight="1" x14ac:dyDescent="0.2">
      <c r="A8368" s="21">
        <v>103</v>
      </c>
      <c r="B8368" s="22" t="s">
        <v>5888</v>
      </c>
      <c r="C8368" s="23" t="s">
        <v>5889</v>
      </c>
      <c r="D8368" s="31">
        <v>2</v>
      </c>
      <c r="E8368" s="25">
        <v>894.71</v>
      </c>
      <c r="F8368" s="25">
        <v>10647.05</v>
      </c>
      <c r="G8368" s="194">
        <f>F8368/2*1.2*1.0224*1.0192</f>
        <v>6656.7278179584</v>
      </c>
    </row>
    <row r="8369" spans="1:7" ht="33.75" customHeight="1" x14ac:dyDescent="0.2">
      <c r="A8369" s="21">
        <v>104</v>
      </c>
      <c r="B8369" s="22" t="s">
        <v>5476</v>
      </c>
      <c r="C8369" s="23" t="s">
        <v>5890</v>
      </c>
      <c r="D8369" s="31">
        <v>5</v>
      </c>
      <c r="E8369" s="25">
        <v>1.35</v>
      </c>
      <c r="F8369" s="25">
        <v>305.62</v>
      </c>
      <c r="G8369" s="194">
        <f>F8369/2*1.2*1.0224*1.0192</f>
        <v>191.07913982976001</v>
      </c>
    </row>
    <row r="8370" spans="1:7" x14ac:dyDescent="0.2">
      <c r="A8370" s="26"/>
      <c r="B8370" s="27"/>
      <c r="C8370" s="28" t="s">
        <v>5891</v>
      </c>
      <c r="D8370" s="28"/>
      <c r="E8370" s="28"/>
      <c r="F8370" s="29">
        <v>270.99</v>
      </c>
    </row>
    <row r="8371" spans="1:7" x14ac:dyDescent="0.2">
      <c r="A8371" s="26"/>
      <c r="B8371" s="27"/>
      <c r="C8371" s="28" t="s">
        <v>5892</v>
      </c>
      <c r="D8371" s="28"/>
      <c r="E8371" s="28"/>
      <c r="F8371" s="29">
        <v>138.51</v>
      </c>
    </row>
    <row r="8372" spans="1:7" x14ac:dyDescent="0.2">
      <c r="A8372" s="26"/>
      <c r="B8372" s="27"/>
      <c r="C8372" s="28" t="s">
        <v>917</v>
      </c>
      <c r="D8372" s="28"/>
      <c r="E8372" s="28"/>
      <c r="F8372" s="29">
        <v>715.12</v>
      </c>
    </row>
    <row r="8373" spans="1:7" ht="67.5" customHeight="1" x14ac:dyDescent="0.2">
      <c r="A8373" s="21">
        <v>105</v>
      </c>
      <c r="B8373" s="22" t="s">
        <v>5893</v>
      </c>
      <c r="C8373" s="23" t="s">
        <v>5894</v>
      </c>
      <c r="D8373" s="31">
        <v>5</v>
      </c>
      <c r="E8373" s="25">
        <v>108.78</v>
      </c>
      <c r="F8373" s="25">
        <v>3236.23</v>
      </c>
    </row>
    <row r="8374" spans="1:7" ht="33.75" customHeight="1" x14ac:dyDescent="0.2">
      <c r="A8374" s="21">
        <v>106</v>
      </c>
      <c r="B8374" s="22" t="s">
        <v>5856</v>
      </c>
      <c r="C8374" s="23" t="s">
        <v>5895</v>
      </c>
      <c r="D8374" s="31">
        <v>1</v>
      </c>
      <c r="E8374" s="25">
        <v>100.12</v>
      </c>
      <c r="F8374" s="25">
        <v>2390.52</v>
      </c>
    </row>
    <row r="8375" spans="1:7" x14ac:dyDescent="0.2">
      <c r="A8375" s="26"/>
      <c r="B8375" s="27"/>
      <c r="C8375" s="28" t="s">
        <v>5896</v>
      </c>
      <c r="D8375" s="28"/>
      <c r="E8375" s="28"/>
      <c r="F8375" s="29">
        <v>1683.79</v>
      </c>
    </row>
    <row r="8376" spans="1:7" x14ac:dyDescent="0.2">
      <c r="A8376" s="26"/>
      <c r="B8376" s="27"/>
      <c r="C8376" s="28" t="s">
        <v>5897</v>
      </c>
      <c r="D8376" s="28"/>
      <c r="E8376" s="28"/>
      <c r="F8376" s="29">
        <v>860.6</v>
      </c>
    </row>
    <row r="8377" spans="1:7" x14ac:dyDescent="0.2">
      <c r="A8377" s="26"/>
      <c r="B8377" s="27"/>
      <c r="C8377" s="28" t="s">
        <v>917</v>
      </c>
      <c r="D8377" s="28"/>
      <c r="E8377" s="28"/>
      <c r="F8377" s="29">
        <v>4934.91</v>
      </c>
    </row>
    <row r="8378" spans="1:7" ht="67.5" customHeight="1" x14ac:dyDescent="0.2">
      <c r="A8378" s="21">
        <v>107</v>
      </c>
      <c r="B8378" s="22" t="s">
        <v>5898</v>
      </c>
      <c r="C8378" s="23" t="s">
        <v>5899</v>
      </c>
      <c r="D8378" s="31">
        <v>1</v>
      </c>
      <c r="E8378" s="25">
        <v>44146.27</v>
      </c>
      <c r="F8378" s="25">
        <v>262670.31</v>
      </c>
    </row>
    <row r="8379" spans="1:7" ht="33.75" customHeight="1" x14ac:dyDescent="0.2">
      <c r="A8379" s="21">
        <v>108</v>
      </c>
      <c r="B8379" s="22" t="s">
        <v>2765</v>
      </c>
      <c r="C8379" s="23" t="s">
        <v>5900</v>
      </c>
      <c r="D8379" s="31">
        <v>1</v>
      </c>
      <c r="E8379" s="25">
        <v>7.28</v>
      </c>
      <c r="F8379" s="25">
        <v>289.39</v>
      </c>
    </row>
    <row r="8380" spans="1:7" x14ac:dyDescent="0.2">
      <c r="A8380" s="26"/>
      <c r="B8380" s="27"/>
      <c r="C8380" s="28" t="s">
        <v>2770</v>
      </c>
      <c r="D8380" s="28"/>
      <c r="E8380" s="28"/>
      <c r="F8380" s="29">
        <v>251.95</v>
      </c>
    </row>
    <row r="8381" spans="1:7" x14ac:dyDescent="0.2">
      <c r="A8381" s="26"/>
      <c r="B8381" s="27"/>
      <c r="C8381" s="28" t="s">
        <v>2771</v>
      </c>
      <c r="D8381" s="28"/>
      <c r="E8381" s="28"/>
      <c r="F8381" s="29">
        <v>128.77000000000001</v>
      </c>
    </row>
    <row r="8382" spans="1:7" x14ac:dyDescent="0.2">
      <c r="A8382" s="26"/>
      <c r="B8382" s="27"/>
      <c r="C8382" s="28" t="s">
        <v>917</v>
      </c>
      <c r="D8382" s="28"/>
      <c r="E8382" s="28"/>
      <c r="F8382" s="29">
        <v>670.11</v>
      </c>
    </row>
    <row r="8383" spans="1:7" ht="67.5" customHeight="1" x14ac:dyDescent="0.2">
      <c r="A8383" s="21">
        <v>109</v>
      </c>
      <c r="B8383" s="22" t="s">
        <v>5901</v>
      </c>
      <c r="C8383" s="23" t="s">
        <v>5902</v>
      </c>
      <c r="D8383" s="31">
        <v>1</v>
      </c>
      <c r="E8383" s="25">
        <v>439.66</v>
      </c>
      <c r="F8383" s="25">
        <v>3666.74</v>
      </c>
    </row>
    <row r="8384" spans="1:7" ht="33.75" customHeight="1" x14ac:dyDescent="0.2">
      <c r="A8384" s="21">
        <v>110</v>
      </c>
      <c r="B8384" s="22" t="s">
        <v>5903</v>
      </c>
      <c r="C8384" s="23" t="s">
        <v>5904</v>
      </c>
      <c r="D8384" s="31">
        <v>1</v>
      </c>
      <c r="E8384" s="25">
        <v>131.96</v>
      </c>
      <c r="F8384" s="25">
        <v>3833.62</v>
      </c>
    </row>
    <row r="8385" spans="1:6" x14ac:dyDescent="0.2">
      <c r="A8385" s="26"/>
      <c r="B8385" s="27"/>
      <c r="C8385" s="28" t="s">
        <v>5905</v>
      </c>
      <c r="D8385" s="28"/>
      <c r="E8385" s="28"/>
      <c r="F8385" s="29">
        <v>3107.02</v>
      </c>
    </row>
    <row r="8386" spans="1:6" x14ac:dyDescent="0.2">
      <c r="A8386" s="26"/>
      <c r="B8386" s="27"/>
      <c r="C8386" s="28" t="s">
        <v>5906</v>
      </c>
      <c r="D8386" s="28"/>
      <c r="E8386" s="28"/>
      <c r="F8386" s="29">
        <v>1588.03</v>
      </c>
    </row>
    <row r="8387" spans="1:6" x14ac:dyDescent="0.2">
      <c r="A8387" s="26"/>
      <c r="B8387" s="27"/>
      <c r="C8387" s="28" t="s">
        <v>917</v>
      </c>
      <c r="D8387" s="28"/>
      <c r="E8387" s="28"/>
      <c r="F8387" s="29">
        <v>8528.67</v>
      </c>
    </row>
    <row r="8388" spans="1:6" ht="33.75" customHeight="1" x14ac:dyDescent="0.2">
      <c r="A8388" s="21">
        <v>111</v>
      </c>
      <c r="B8388" s="22" t="s">
        <v>5907</v>
      </c>
      <c r="C8388" s="23" t="s">
        <v>5908</v>
      </c>
      <c r="D8388" s="31">
        <v>1</v>
      </c>
      <c r="E8388" s="25">
        <v>558.02</v>
      </c>
      <c r="F8388" s="25">
        <v>3320.2</v>
      </c>
    </row>
    <row r="8389" spans="1:6" ht="11.4" x14ac:dyDescent="0.2">
      <c r="A8389" s="443" t="s">
        <v>5909</v>
      </c>
      <c r="B8389" s="444"/>
      <c r="C8389" s="444"/>
      <c r="D8389" s="444"/>
      <c r="E8389" s="444"/>
      <c r="F8389" s="445"/>
    </row>
    <row r="8390" spans="1:6" ht="22.5" customHeight="1" x14ac:dyDescent="0.2">
      <c r="A8390" s="21">
        <v>112</v>
      </c>
      <c r="B8390" s="22" t="s">
        <v>5773</v>
      </c>
      <c r="C8390" s="23" t="s">
        <v>5885</v>
      </c>
      <c r="D8390" s="31">
        <v>1</v>
      </c>
      <c r="E8390" s="25">
        <v>117.22</v>
      </c>
      <c r="F8390" s="25">
        <v>3607</v>
      </c>
    </row>
    <row r="8391" spans="1:6" x14ac:dyDescent="0.2">
      <c r="A8391" s="26"/>
      <c r="B8391" s="27"/>
      <c r="C8391" s="28" t="s">
        <v>5775</v>
      </c>
      <c r="D8391" s="28"/>
      <c r="E8391" s="28"/>
      <c r="F8391" s="29">
        <v>2504.2800000000002</v>
      </c>
    </row>
    <row r="8392" spans="1:6" x14ac:dyDescent="0.2">
      <c r="A8392" s="26"/>
      <c r="B8392" s="27"/>
      <c r="C8392" s="28" t="s">
        <v>5776</v>
      </c>
      <c r="D8392" s="28"/>
      <c r="E8392" s="28"/>
      <c r="F8392" s="29">
        <v>1279.96</v>
      </c>
    </row>
    <row r="8393" spans="1:6" x14ac:dyDescent="0.2">
      <c r="A8393" s="26"/>
      <c r="B8393" s="27"/>
      <c r="C8393" s="28" t="s">
        <v>917</v>
      </c>
      <c r="D8393" s="28"/>
      <c r="E8393" s="28"/>
      <c r="F8393" s="29">
        <v>7391.24</v>
      </c>
    </row>
    <row r="8394" spans="1:6" ht="67.5" customHeight="1" x14ac:dyDescent="0.2">
      <c r="A8394" s="21">
        <v>113</v>
      </c>
      <c r="B8394" s="22" t="s">
        <v>5910</v>
      </c>
      <c r="C8394" s="23" t="s">
        <v>5911</v>
      </c>
      <c r="D8394" s="31">
        <v>1</v>
      </c>
      <c r="E8394" s="25">
        <v>5145.22</v>
      </c>
      <c r="F8394" s="25">
        <v>30614.09</v>
      </c>
    </row>
    <row r="8395" spans="1:6" ht="22.5" customHeight="1" x14ac:dyDescent="0.2">
      <c r="A8395" s="21">
        <v>114</v>
      </c>
      <c r="B8395" s="22" t="s">
        <v>5807</v>
      </c>
      <c r="C8395" s="23" t="s">
        <v>5808</v>
      </c>
      <c r="D8395" s="31">
        <v>2</v>
      </c>
      <c r="E8395" s="25">
        <v>9.74</v>
      </c>
      <c r="F8395" s="25">
        <v>838.14</v>
      </c>
    </row>
    <row r="8396" spans="1:6" x14ac:dyDescent="0.2">
      <c r="A8396" s="26"/>
      <c r="B8396" s="27"/>
      <c r="C8396" s="28" t="s">
        <v>5809</v>
      </c>
      <c r="D8396" s="28"/>
      <c r="E8396" s="28"/>
      <c r="F8396" s="29">
        <v>734.03</v>
      </c>
    </row>
    <row r="8397" spans="1:6" x14ac:dyDescent="0.2">
      <c r="A8397" s="26"/>
      <c r="B8397" s="27"/>
      <c r="C8397" s="28" t="s">
        <v>5810</v>
      </c>
      <c r="D8397" s="28"/>
      <c r="E8397" s="28"/>
      <c r="F8397" s="29">
        <v>375.17</v>
      </c>
    </row>
    <row r="8398" spans="1:6" x14ac:dyDescent="0.2">
      <c r="A8398" s="26"/>
      <c r="B8398" s="27"/>
      <c r="C8398" s="28" t="s">
        <v>917</v>
      </c>
      <c r="D8398" s="28"/>
      <c r="E8398" s="28"/>
      <c r="F8398" s="29">
        <v>1947.34</v>
      </c>
    </row>
    <row r="8399" spans="1:6" ht="67.5" customHeight="1" x14ac:dyDescent="0.2">
      <c r="A8399" s="21">
        <v>115</v>
      </c>
      <c r="B8399" s="22" t="s">
        <v>5912</v>
      </c>
      <c r="C8399" s="23" t="s">
        <v>5889</v>
      </c>
      <c r="D8399" s="31">
        <v>2</v>
      </c>
      <c r="E8399" s="25">
        <v>894.71</v>
      </c>
      <c r="F8399" s="25">
        <v>10647.05</v>
      </c>
    </row>
    <row r="8400" spans="1:6" ht="33.75" customHeight="1" x14ac:dyDescent="0.2">
      <c r="A8400" s="21">
        <v>116</v>
      </c>
      <c r="B8400" s="22" t="s">
        <v>5476</v>
      </c>
      <c r="C8400" s="23" t="s">
        <v>5890</v>
      </c>
      <c r="D8400" s="31">
        <v>5</v>
      </c>
      <c r="E8400" s="25">
        <v>1.35</v>
      </c>
      <c r="F8400" s="25">
        <v>305.62</v>
      </c>
    </row>
    <row r="8401" spans="1:7" x14ac:dyDescent="0.2">
      <c r="A8401" s="26"/>
      <c r="B8401" s="27"/>
      <c r="C8401" s="28" t="s">
        <v>5891</v>
      </c>
      <c r="D8401" s="28"/>
      <c r="E8401" s="28"/>
      <c r="F8401" s="29">
        <v>270.99</v>
      </c>
    </row>
    <row r="8402" spans="1:7" x14ac:dyDescent="0.2">
      <c r="A8402" s="26"/>
      <c r="B8402" s="27"/>
      <c r="C8402" s="28" t="s">
        <v>5892</v>
      </c>
      <c r="D8402" s="28"/>
      <c r="E8402" s="28"/>
      <c r="F8402" s="29">
        <v>138.51</v>
      </c>
    </row>
    <row r="8403" spans="1:7" x14ac:dyDescent="0.2">
      <c r="A8403" s="26"/>
      <c r="B8403" s="27"/>
      <c r="C8403" s="28" t="s">
        <v>917</v>
      </c>
      <c r="D8403" s="28"/>
      <c r="E8403" s="28"/>
      <c r="F8403" s="29">
        <v>715.12</v>
      </c>
    </row>
    <row r="8404" spans="1:7" ht="67.5" customHeight="1" x14ac:dyDescent="0.2">
      <c r="A8404" s="21">
        <v>117</v>
      </c>
      <c r="B8404" s="22" t="s">
        <v>5913</v>
      </c>
      <c r="C8404" s="23" t="s">
        <v>5894</v>
      </c>
      <c r="D8404" s="31">
        <v>5</v>
      </c>
      <c r="E8404" s="25">
        <v>108.78</v>
      </c>
      <c r="F8404" s="25">
        <v>3236.23</v>
      </c>
    </row>
    <row r="8405" spans="1:7" ht="33.75" customHeight="1" x14ac:dyDescent="0.2">
      <c r="A8405" s="21">
        <v>118</v>
      </c>
      <c r="B8405" s="22" t="s">
        <v>5856</v>
      </c>
      <c r="C8405" s="23" t="s">
        <v>5914</v>
      </c>
      <c r="D8405" s="31">
        <v>1</v>
      </c>
      <c r="E8405" s="25">
        <v>100.12</v>
      </c>
      <c r="F8405" s="25">
        <v>2390.52</v>
      </c>
    </row>
    <row r="8406" spans="1:7" x14ac:dyDescent="0.2">
      <c r="A8406" s="26"/>
      <c r="B8406" s="27"/>
      <c r="C8406" s="28" t="s">
        <v>5896</v>
      </c>
      <c r="D8406" s="28"/>
      <c r="E8406" s="28"/>
      <c r="F8406" s="29">
        <v>1683.79</v>
      </c>
    </row>
    <row r="8407" spans="1:7" x14ac:dyDescent="0.2">
      <c r="A8407" s="26"/>
      <c r="B8407" s="27"/>
      <c r="C8407" s="28" t="s">
        <v>5897</v>
      </c>
      <c r="D8407" s="28"/>
      <c r="E8407" s="28"/>
      <c r="F8407" s="29">
        <v>860.6</v>
      </c>
    </row>
    <row r="8408" spans="1:7" x14ac:dyDescent="0.2">
      <c r="A8408" s="26"/>
      <c r="B8408" s="27"/>
      <c r="C8408" s="28" t="s">
        <v>917</v>
      </c>
      <c r="D8408" s="28"/>
      <c r="E8408" s="28"/>
      <c r="F8408" s="29">
        <v>4934.91</v>
      </c>
      <c r="G8408" s="194">
        <f>F8408*H2*I2*J2</f>
        <v>6170.7895945113605</v>
      </c>
    </row>
    <row r="8409" spans="1:7" ht="56.25" customHeight="1" x14ac:dyDescent="0.2">
      <c r="A8409" s="21">
        <v>119</v>
      </c>
      <c r="B8409" s="22" t="s">
        <v>5915</v>
      </c>
      <c r="C8409" s="23" t="s">
        <v>5899</v>
      </c>
      <c r="D8409" s="31">
        <v>1</v>
      </c>
      <c r="E8409" s="25">
        <v>44146.27</v>
      </c>
      <c r="F8409" s="25">
        <v>262670.31</v>
      </c>
      <c r="G8409" s="194">
        <f>F8409*H2*I2*J2</f>
        <v>328452.43697150977</v>
      </c>
    </row>
    <row r="8410" spans="1:7" ht="33.75" customHeight="1" x14ac:dyDescent="0.2">
      <c r="A8410" s="21">
        <v>120</v>
      </c>
      <c r="B8410" s="22" t="s">
        <v>2765</v>
      </c>
      <c r="C8410" s="23" t="s">
        <v>5900</v>
      </c>
      <c r="D8410" s="31">
        <v>1</v>
      </c>
      <c r="E8410" s="25">
        <v>7.28</v>
      </c>
      <c r="F8410" s="25">
        <v>289.39</v>
      </c>
    </row>
    <row r="8411" spans="1:7" x14ac:dyDescent="0.2">
      <c r="A8411" s="26"/>
      <c r="B8411" s="27"/>
      <c r="C8411" s="28" t="s">
        <v>2770</v>
      </c>
      <c r="D8411" s="28"/>
      <c r="E8411" s="28"/>
      <c r="F8411" s="29">
        <v>251.95</v>
      </c>
    </row>
    <row r="8412" spans="1:7" x14ac:dyDescent="0.2">
      <c r="A8412" s="26"/>
      <c r="B8412" s="27"/>
      <c r="C8412" s="28" t="s">
        <v>2771</v>
      </c>
      <c r="D8412" s="28"/>
      <c r="E8412" s="28"/>
      <c r="F8412" s="29">
        <v>128.77000000000001</v>
      </c>
    </row>
    <row r="8413" spans="1:7" x14ac:dyDescent="0.2">
      <c r="A8413" s="26"/>
      <c r="B8413" s="27"/>
      <c r="C8413" s="28" t="s">
        <v>917</v>
      </c>
      <c r="D8413" s="28"/>
      <c r="E8413" s="28"/>
      <c r="F8413" s="29">
        <v>670.11</v>
      </c>
    </row>
    <row r="8414" spans="1:7" ht="67.5" customHeight="1" x14ac:dyDescent="0.2">
      <c r="A8414" s="21">
        <v>121</v>
      </c>
      <c r="B8414" s="22" t="s">
        <v>5916</v>
      </c>
      <c r="C8414" s="23" t="s">
        <v>5902</v>
      </c>
      <c r="D8414" s="31">
        <v>1</v>
      </c>
      <c r="E8414" s="25">
        <v>439.66</v>
      </c>
      <c r="F8414" s="25">
        <v>3666.74</v>
      </c>
    </row>
    <row r="8415" spans="1:7" ht="33.75" customHeight="1" x14ac:dyDescent="0.2">
      <c r="A8415" s="21">
        <v>122</v>
      </c>
      <c r="B8415" s="22" t="s">
        <v>5903</v>
      </c>
      <c r="C8415" s="23" t="s">
        <v>5904</v>
      </c>
      <c r="D8415" s="31">
        <v>1</v>
      </c>
      <c r="E8415" s="25">
        <v>131.96</v>
      </c>
      <c r="F8415" s="25">
        <v>3833.62</v>
      </c>
    </row>
    <row r="8416" spans="1:7" x14ac:dyDescent="0.2">
      <c r="A8416" s="26"/>
      <c r="B8416" s="27"/>
      <c r="C8416" s="28" t="s">
        <v>5905</v>
      </c>
      <c r="D8416" s="28"/>
      <c r="E8416" s="28"/>
      <c r="F8416" s="29">
        <v>3107.02</v>
      </c>
    </row>
    <row r="8417" spans="1:7" x14ac:dyDescent="0.2">
      <c r="A8417" s="26"/>
      <c r="B8417" s="27"/>
      <c r="C8417" s="28" t="s">
        <v>5906</v>
      </c>
      <c r="D8417" s="28"/>
      <c r="E8417" s="28"/>
      <c r="F8417" s="29">
        <v>1588.03</v>
      </c>
    </row>
    <row r="8418" spans="1:7" x14ac:dyDescent="0.2">
      <c r="A8418" s="26"/>
      <c r="B8418" s="27"/>
      <c r="C8418" s="28" t="s">
        <v>917</v>
      </c>
      <c r="D8418" s="28"/>
      <c r="E8418" s="28"/>
      <c r="F8418" s="29">
        <v>8528.67</v>
      </c>
    </row>
    <row r="8419" spans="1:7" ht="33.75" customHeight="1" x14ac:dyDescent="0.2">
      <c r="A8419" s="21">
        <v>123</v>
      </c>
      <c r="B8419" s="22" t="s">
        <v>5917</v>
      </c>
      <c r="C8419" s="23" t="s">
        <v>5908</v>
      </c>
      <c r="D8419" s="31">
        <v>1</v>
      </c>
      <c r="E8419" s="25">
        <v>558.02</v>
      </c>
      <c r="F8419" s="25">
        <v>3320.2</v>
      </c>
    </row>
    <row r="8420" spans="1:7" ht="11.4" x14ac:dyDescent="0.2">
      <c r="A8420" s="443" t="s">
        <v>5918</v>
      </c>
      <c r="B8420" s="444"/>
      <c r="C8420" s="444"/>
      <c r="D8420" s="444"/>
      <c r="E8420" s="444"/>
      <c r="F8420" s="445"/>
    </row>
    <row r="8421" spans="1:7" ht="33.75" customHeight="1" x14ac:dyDescent="0.2">
      <c r="A8421" s="21">
        <v>124</v>
      </c>
      <c r="B8421" s="22" t="s">
        <v>5903</v>
      </c>
      <c r="C8421" s="23" t="s">
        <v>5904</v>
      </c>
      <c r="D8421" s="31">
        <v>1</v>
      </c>
      <c r="E8421" s="25">
        <v>131.96</v>
      </c>
      <c r="F8421" s="25">
        <v>3833.62</v>
      </c>
    </row>
    <row r="8422" spans="1:7" x14ac:dyDescent="0.2">
      <c r="A8422" s="26"/>
      <c r="B8422" s="27"/>
      <c r="C8422" s="28" t="s">
        <v>5905</v>
      </c>
      <c r="D8422" s="28"/>
      <c r="E8422" s="28"/>
      <c r="F8422" s="29">
        <v>3107.02</v>
      </c>
    </row>
    <row r="8423" spans="1:7" x14ac:dyDescent="0.2">
      <c r="A8423" s="26"/>
      <c r="B8423" s="27"/>
      <c r="C8423" s="28" t="s">
        <v>5906</v>
      </c>
      <c r="D8423" s="28"/>
      <c r="E8423" s="28"/>
      <c r="F8423" s="29">
        <v>1588.03</v>
      </c>
    </row>
    <row r="8424" spans="1:7" x14ac:dyDescent="0.2">
      <c r="A8424" s="26"/>
      <c r="B8424" s="27"/>
      <c r="C8424" s="28" t="s">
        <v>917</v>
      </c>
      <c r="D8424" s="28"/>
      <c r="E8424" s="28"/>
      <c r="F8424" s="29">
        <v>8528.67</v>
      </c>
    </row>
    <row r="8425" spans="1:7" ht="33.75" customHeight="1" x14ac:dyDescent="0.2">
      <c r="A8425" s="21">
        <v>125</v>
      </c>
      <c r="B8425" s="22" t="s">
        <v>5919</v>
      </c>
      <c r="C8425" s="23" t="s">
        <v>5908</v>
      </c>
      <c r="D8425" s="31">
        <v>1</v>
      </c>
      <c r="E8425" s="25">
        <v>558.02</v>
      </c>
      <c r="F8425" s="25">
        <v>3320.2</v>
      </c>
    </row>
    <row r="8426" spans="1:7" ht="11.4" x14ac:dyDescent="0.2">
      <c r="A8426" s="443"/>
      <c r="B8426" s="444"/>
      <c r="C8426" s="444"/>
      <c r="D8426" s="444"/>
      <c r="E8426" s="444"/>
      <c r="F8426" s="445"/>
    </row>
    <row r="8427" spans="1:7" ht="22.5" customHeight="1" x14ac:dyDescent="0.2">
      <c r="A8427" s="21">
        <v>126</v>
      </c>
      <c r="B8427" s="22" t="s">
        <v>4683</v>
      </c>
      <c r="C8427" s="23" t="s">
        <v>4684</v>
      </c>
      <c r="D8427" s="30">
        <v>0.85</v>
      </c>
      <c r="E8427" s="25">
        <v>523.54999999999995</v>
      </c>
      <c r="F8427" s="25">
        <v>16798.349999999999</v>
      </c>
    </row>
    <row r="8428" spans="1:7" x14ac:dyDescent="0.2">
      <c r="A8428" s="26"/>
      <c r="B8428" s="27"/>
      <c r="C8428" s="28" t="s">
        <v>5920</v>
      </c>
      <c r="D8428" s="28"/>
      <c r="E8428" s="28"/>
      <c r="F8428" s="29">
        <v>15364.12</v>
      </c>
    </row>
    <row r="8429" spans="1:7" x14ac:dyDescent="0.2">
      <c r="A8429" s="26"/>
      <c r="B8429" s="27"/>
      <c r="C8429" s="28" t="s">
        <v>5921</v>
      </c>
      <c r="D8429" s="28"/>
      <c r="E8429" s="28"/>
      <c r="F8429" s="29">
        <v>8078.04</v>
      </c>
    </row>
    <row r="8430" spans="1:7" x14ac:dyDescent="0.2">
      <c r="A8430" s="26"/>
      <c r="B8430" s="27"/>
      <c r="C8430" s="28" t="s">
        <v>917</v>
      </c>
      <c r="D8430" s="28"/>
      <c r="E8430" s="28"/>
      <c r="F8430" s="29">
        <v>40240.51</v>
      </c>
      <c r="G8430" s="194">
        <f>F8430/D8427/100*H2*I2*J2</f>
        <v>591.97866147587013</v>
      </c>
    </row>
    <row r="8431" spans="1:7" ht="33.75" customHeight="1" x14ac:dyDescent="0.2">
      <c r="A8431" s="21">
        <v>127</v>
      </c>
      <c r="B8431" s="22" t="s">
        <v>5922</v>
      </c>
      <c r="C8431" s="23" t="s">
        <v>5923</v>
      </c>
      <c r="D8431" s="31">
        <v>24</v>
      </c>
      <c r="E8431" s="25">
        <v>21.35</v>
      </c>
      <c r="F8431" s="25">
        <v>4272.92</v>
      </c>
      <c r="G8431" s="194">
        <f>F8431/D8431*H2*I2*J2</f>
        <v>222.62555847167999</v>
      </c>
    </row>
    <row r="8432" spans="1:7" ht="33.75" customHeight="1" x14ac:dyDescent="0.2">
      <c r="A8432" s="21">
        <v>128</v>
      </c>
      <c r="B8432" s="22" t="s">
        <v>5924</v>
      </c>
      <c r="C8432" s="23" t="s">
        <v>5925</v>
      </c>
      <c r="D8432" s="31">
        <v>37</v>
      </c>
      <c r="E8432" s="25">
        <v>14.83</v>
      </c>
      <c r="F8432" s="25">
        <v>4577.1000000000004</v>
      </c>
      <c r="G8432" s="194">
        <f>F8432/D8432*1.2*I2*J2</f>
        <v>154.68570418923247</v>
      </c>
    </row>
    <row r="8433" spans="1:6" ht="33.75" customHeight="1" x14ac:dyDescent="0.2">
      <c r="A8433" s="21">
        <v>129</v>
      </c>
      <c r="B8433" s="22" t="s">
        <v>5926</v>
      </c>
      <c r="C8433" s="23" t="s">
        <v>5927</v>
      </c>
      <c r="D8433" s="30">
        <v>0.48</v>
      </c>
      <c r="E8433" s="25">
        <v>233.07</v>
      </c>
      <c r="F8433" s="25">
        <v>1610.4</v>
      </c>
    </row>
    <row r="8434" spans="1:6" x14ac:dyDescent="0.2">
      <c r="A8434" s="26"/>
      <c r="B8434" s="27"/>
      <c r="C8434" s="28" t="s">
        <v>5928</v>
      </c>
      <c r="D8434" s="28"/>
      <c r="E8434" s="28"/>
      <c r="F8434" s="29">
        <v>1013.14</v>
      </c>
    </row>
    <row r="8435" spans="1:6" x14ac:dyDescent="0.2">
      <c r="A8435" s="26"/>
      <c r="B8435" s="27"/>
      <c r="C8435" s="28" t="s">
        <v>5929</v>
      </c>
      <c r="D8435" s="28"/>
      <c r="E8435" s="28"/>
      <c r="F8435" s="29">
        <v>474.62</v>
      </c>
    </row>
    <row r="8436" spans="1:6" x14ac:dyDescent="0.2">
      <c r="A8436" s="26"/>
      <c r="B8436" s="27"/>
      <c r="C8436" s="28" t="s">
        <v>917</v>
      </c>
      <c r="D8436" s="28"/>
      <c r="E8436" s="28"/>
      <c r="F8436" s="29">
        <v>3098.16</v>
      </c>
    </row>
    <row r="8437" spans="1:6" ht="33.75" customHeight="1" x14ac:dyDescent="0.2">
      <c r="A8437" s="21">
        <v>130</v>
      </c>
      <c r="B8437" s="22" t="s">
        <v>5930</v>
      </c>
      <c r="C8437" s="23" t="s">
        <v>5931</v>
      </c>
      <c r="D8437" s="32">
        <v>44.4</v>
      </c>
      <c r="E8437" s="25">
        <v>372.27</v>
      </c>
      <c r="F8437" s="25">
        <v>226570.18</v>
      </c>
    </row>
    <row r="8438" spans="1:6" x14ac:dyDescent="0.2">
      <c r="A8438" s="26"/>
      <c r="B8438" s="27"/>
      <c r="C8438" s="28" t="s">
        <v>5932</v>
      </c>
      <c r="D8438" s="28"/>
      <c r="E8438" s="28"/>
      <c r="F8438" s="29">
        <v>134846.39999999999</v>
      </c>
    </row>
    <row r="8439" spans="1:6" x14ac:dyDescent="0.2">
      <c r="A8439" s="26"/>
      <c r="B8439" s="27"/>
      <c r="C8439" s="28" t="s">
        <v>5933</v>
      </c>
      <c r="D8439" s="28"/>
      <c r="E8439" s="28"/>
      <c r="F8439" s="29">
        <v>63171.28</v>
      </c>
    </row>
    <row r="8440" spans="1:6" x14ac:dyDescent="0.2">
      <c r="A8440" s="26"/>
      <c r="B8440" s="27"/>
      <c r="C8440" s="28" t="s">
        <v>917</v>
      </c>
      <c r="D8440" s="28"/>
      <c r="E8440" s="28"/>
      <c r="F8440" s="29">
        <v>424587.86</v>
      </c>
    </row>
    <row r="8441" spans="1:6" ht="45" customHeight="1" x14ac:dyDescent="0.2">
      <c r="A8441" s="21">
        <v>131</v>
      </c>
      <c r="B8441" s="22" t="s">
        <v>4711</v>
      </c>
      <c r="C8441" s="23" t="s">
        <v>4712</v>
      </c>
      <c r="D8441" s="32">
        <v>42.6</v>
      </c>
      <c r="E8441" s="25">
        <v>223.28</v>
      </c>
      <c r="F8441" s="25">
        <v>308440.96999999997</v>
      </c>
    </row>
    <row r="8442" spans="1:6" x14ac:dyDescent="0.2">
      <c r="A8442" s="26"/>
      <c r="B8442" s="27"/>
      <c r="C8442" s="28" t="s">
        <v>5934</v>
      </c>
      <c r="D8442" s="28"/>
      <c r="E8442" s="28"/>
      <c r="F8442" s="29">
        <v>263568.56</v>
      </c>
    </row>
    <row r="8443" spans="1:6" x14ac:dyDescent="0.2">
      <c r="A8443" s="26"/>
      <c r="B8443" s="27"/>
      <c r="C8443" s="28" t="s">
        <v>5935</v>
      </c>
      <c r="D8443" s="28"/>
      <c r="E8443" s="28"/>
      <c r="F8443" s="29">
        <v>138577.29</v>
      </c>
    </row>
    <row r="8444" spans="1:6" x14ac:dyDescent="0.2">
      <c r="A8444" s="26"/>
      <c r="B8444" s="27"/>
      <c r="C8444" s="28" t="s">
        <v>917</v>
      </c>
      <c r="D8444" s="28"/>
      <c r="E8444" s="28"/>
      <c r="F8444" s="29">
        <v>710586.82</v>
      </c>
    </row>
    <row r="8445" spans="1:6" ht="33.75" customHeight="1" x14ac:dyDescent="0.2">
      <c r="A8445" s="21">
        <v>132</v>
      </c>
      <c r="B8445" s="22" t="s">
        <v>4671</v>
      </c>
      <c r="C8445" s="23" t="s">
        <v>4672</v>
      </c>
      <c r="D8445" s="31">
        <v>8</v>
      </c>
      <c r="E8445" s="25">
        <v>204.43</v>
      </c>
      <c r="F8445" s="25">
        <v>49840.800000000003</v>
      </c>
    </row>
    <row r="8446" spans="1:6" x14ac:dyDescent="0.2">
      <c r="A8446" s="26"/>
      <c r="B8446" s="27"/>
      <c r="C8446" s="28" t="s">
        <v>5936</v>
      </c>
      <c r="D8446" s="28"/>
      <c r="E8446" s="28"/>
      <c r="F8446" s="29">
        <v>41371.230000000003</v>
      </c>
    </row>
    <row r="8447" spans="1:6" x14ac:dyDescent="0.2">
      <c r="A8447" s="26"/>
      <c r="B8447" s="27"/>
      <c r="C8447" s="28" t="s">
        <v>5937</v>
      </c>
      <c r="D8447" s="28"/>
      <c r="E8447" s="28"/>
      <c r="F8447" s="29">
        <v>21751.88</v>
      </c>
    </row>
    <row r="8448" spans="1:6" x14ac:dyDescent="0.2">
      <c r="A8448" s="26"/>
      <c r="B8448" s="27"/>
      <c r="C8448" s="28" t="s">
        <v>917</v>
      </c>
      <c r="D8448" s="28"/>
      <c r="E8448" s="28"/>
      <c r="F8448" s="29">
        <v>112963.91</v>
      </c>
    </row>
    <row r="8449" spans="1:6" ht="45" customHeight="1" x14ac:dyDescent="0.2">
      <c r="A8449" s="21">
        <v>133</v>
      </c>
      <c r="B8449" s="22" t="s">
        <v>4742</v>
      </c>
      <c r="C8449" s="23" t="s">
        <v>4743</v>
      </c>
      <c r="D8449" s="31">
        <v>8</v>
      </c>
      <c r="E8449" s="25">
        <v>79.63</v>
      </c>
      <c r="F8449" s="25">
        <v>23875.38</v>
      </c>
    </row>
    <row r="8450" spans="1:6" x14ac:dyDescent="0.2">
      <c r="A8450" s="26"/>
      <c r="B8450" s="27"/>
      <c r="C8450" s="28" t="s">
        <v>5938</v>
      </c>
      <c r="D8450" s="28"/>
      <c r="E8450" s="28"/>
      <c r="F8450" s="29">
        <v>21542.34</v>
      </c>
    </row>
    <row r="8451" spans="1:6" x14ac:dyDescent="0.2">
      <c r="A8451" s="26"/>
      <c r="B8451" s="27"/>
      <c r="C8451" s="28" t="s">
        <v>5939</v>
      </c>
      <c r="D8451" s="28"/>
      <c r="E8451" s="28"/>
      <c r="F8451" s="29">
        <v>11326.39</v>
      </c>
    </row>
    <row r="8452" spans="1:6" x14ac:dyDescent="0.2">
      <c r="A8452" s="26"/>
      <c r="B8452" s="27"/>
      <c r="C8452" s="28" t="s">
        <v>917</v>
      </c>
      <c r="D8452" s="28"/>
      <c r="E8452" s="28"/>
      <c r="F8452" s="29">
        <v>56744.11</v>
      </c>
    </row>
    <row r="8453" spans="1:6" ht="33.75" customHeight="1" x14ac:dyDescent="0.2">
      <c r="A8453" s="21">
        <v>134</v>
      </c>
      <c r="B8453" s="22" t="s">
        <v>5940</v>
      </c>
      <c r="C8453" s="23" t="s">
        <v>5941</v>
      </c>
      <c r="D8453" s="32">
        <v>5161.2</v>
      </c>
      <c r="E8453" s="25">
        <v>4.72</v>
      </c>
      <c r="F8453" s="25">
        <v>203250.99</v>
      </c>
    </row>
    <row r="8454" spans="1:6" ht="33.75" customHeight="1" x14ac:dyDescent="0.2">
      <c r="A8454" s="21">
        <v>135</v>
      </c>
      <c r="B8454" s="22" t="s">
        <v>4671</v>
      </c>
      <c r="C8454" s="23" t="s">
        <v>4672</v>
      </c>
      <c r="D8454" s="32">
        <v>4.0999999999999996</v>
      </c>
      <c r="E8454" s="25">
        <v>204.43</v>
      </c>
      <c r="F8454" s="25">
        <v>25543.42</v>
      </c>
    </row>
    <row r="8455" spans="1:6" x14ac:dyDescent="0.2">
      <c r="A8455" s="26"/>
      <c r="B8455" s="27"/>
      <c r="C8455" s="28" t="s">
        <v>5942</v>
      </c>
      <c r="D8455" s="28"/>
      <c r="E8455" s="28"/>
      <c r="F8455" s="29">
        <v>21202.75</v>
      </c>
    </row>
    <row r="8456" spans="1:6" x14ac:dyDescent="0.2">
      <c r="A8456" s="26"/>
      <c r="B8456" s="27"/>
      <c r="C8456" s="28" t="s">
        <v>5943</v>
      </c>
      <c r="D8456" s="28"/>
      <c r="E8456" s="28"/>
      <c r="F8456" s="29">
        <v>11147.84</v>
      </c>
    </row>
    <row r="8457" spans="1:6" x14ac:dyDescent="0.2">
      <c r="A8457" s="26"/>
      <c r="B8457" s="27"/>
      <c r="C8457" s="28" t="s">
        <v>917</v>
      </c>
      <c r="D8457" s="28"/>
      <c r="E8457" s="28"/>
      <c r="F8457" s="29">
        <v>57894.01</v>
      </c>
    </row>
    <row r="8458" spans="1:6" ht="22.5" customHeight="1" x14ac:dyDescent="0.2">
      <c r="A8458" s="21">
        <v>136</v>
      </c>
      <c r="B8458" s="22" t="s">
        <v>5944</v>
      </c>
      <c r="C8458" s="23" t="s">
        <v>5945</v>
      </c>
      <c r="D8458" s="32">
        <v>418.2</v>
      </c>
      <c r="E8458" s="25">
        <v>14.54</v>
      </c>
      <c r="F8458" s="25">
        <v>50715.65</v>
      </c>
    </row>
    <row r="8459" spans="1:6" ht="22.5" customHeight="1" x14ac:dyDescent="0.2">
      <c r="A8459" s="21">
        <v>137</v>
      </c>
      <c r="B8459" s="22" t="s">
        <v>4866</v>
      </c>
      <c r="C8459" s="23" t="s">
        <v>4867</v>
      </c>
      <c r="D8459" s="31">
        <v>2</v>
      </c>
      <c r="E8459" s="25">
        <v>237.81</v>
      </c>
      <c r="F8459" s="25">
        <v>17932.45</v>
      </c>
    </row>
    <row r="8460" spans="1:6" x14ac:dyDescent="0.2">
      <c r="A8460" s="26"/>
      <c r="B8460" s="27"/>
      <c r="C8460" s="28" t="s">
        <v>5946</v>
      </c>
      <c r="D8460" s="28"/>
      <c r="E8460" s="28"/>
      <c r="F8460" s="29">
        <v>16319.89</v>
      </c>
    </row>
    <row r="8461" spans="1:6" x14ac:dyDescent="0.2">
      <c r="A8461" s="26"/>
      <c r="B8461" s="27"/>
      <c r="C8461" s="28" t="s">
        <v>5947</v>
      </c>
      <c r="D8461" s="28"/>
      <c r="E8461" s="28"/>
      <c r="F8461" s="29">
        <v>8580.56</v>
      </c>
    </row>
    <row r="8462" spans="1:6" x14ac:dyDescent="0.2">
      <c r="A8462" s="26"/>
      <c r="B8462" s="27"/>
      <c r="C8462" s="28" t="s">
        <v>917</v>
      </c>
      <c r="D8462" s="28"/>
      <c r="E8462" s="28"/>
      <c r="F8462" s="29">
        <v>42832.9</v>
      </c>
    </row>
    <row r="8463" spans="1:6" ht="33.75" customHeight="1" x14ac:dyDescent="0.2">
      <c r="A8463" s="21">
        <v>138</v>
      </c>
      <c r="B8463" s="22" t="s">
        <v>5730</v>
      </c>
      <c r="C8463" s="23" t="s">
        <v>5731</v>
      </c>
      <c r="D8463" s="31">
        <v>200</v>
      </c>
      <c r="E8463" s="25">
        <v>7.15</v>
      </c>
      <c r="F8463" s="25">
        <v>23423.4</v>
      </c>
    </row>
    <row r="8464" spans="1:6" ht="45" customHeight="1" x14ac:dyDescent="0.2">
      <c r="A8464" s="21">
        <v>139</v>
      </c>
      <c r="B8464" s="22" t="s">
        <v>3923</v>
      </c>
      <c r="C8464" s="23" t="s">
        <v>3924</v>
      </c>
      <c r="D8464" s="31">
        <v>8</v>
      </c>
      <c r="E8464" s="25">
        <v>184.24</v>
      </c>
      <c r="F8464" s="25">
        <v>63909.84</v>
      </c>
    </row>
    <row r="8465" spans="1:6" x14ac:dyDescent="0.2">
      <c r="A8465" s="26"/>
      <c r="B8465" s="27"/>
      <c r="C8465" s="28" t="s">
        <v>5948</v>
      </c>
      <c r="D8465" s="28"/>
      <c r="E8465" s="28"/>
      <c r="F8465" s="29">
        <v>58745.71</v>
      </c>
    </row>
    <row r="8466" spans="1:6" x14ac:dyDescent="0.2">
      <c r="A8466" s="26"/>
      <c r="B8466" s="27"/>
      <c r="C8466" s="28" t="s">
        <v>5949</v>
      </c>
      <c r="D8466" s="28"/>
      <c r="E8466" s="28"/>
      <c r="F8466" s="29">
        <v>30886.92</v>
      </c>
    </row>
    <row r="8467" spans="1:6" x14ac:dyDescent="0.2">
      <c r="A8467" s="26"/>
      <c r="B8467" s="27"/>
      <c r="C8467" s="28" t="s">
        <v>917</v>
      </c>
      <c r="D8467" s="28"/>
      <c r="E8467" s="28"/>
      <c r="F8467" s="29">
        <v>153542.47</v>
      </c>
    </row>
    <row r="8468" spans="1:6" ht="33.75" customHeight="1" x14ac:dyDescent="0.2">
      <c r="A8468" s="21">
        <v>140</v>
      </c>
      <c r="B8468" s="22" t="s">
        <v>5000</v>
      </c>
      <c r="C8468" s="23" t="s">
        <v>5001</v>
      </c>
      <c r="D8468" s="31">
        <v>816</v>
      </c>
      <c r="E8468" s="25">
        <v>3.43</v>
      </c>
      <c r="F8468" s="25">
        <v>51947.21</v>
      </c>
    </row>
    <row r="8469" spans="1:6" ht="22.5" customHeight="1" x14ac:dyDescent="0.2">
      <c r="A8469" s="21">
        <v>141</v>
      </c>
      <c r="B8469" s="22" t="s">
        <v>4883</v>
      </c>
      <c r="C8469" s="23" t="s">
        <v>4884</v>
      </c>
      <c r="D8469" s="31">
        <v>16</v>
      </c>
      <c r="E8469" s="25">
        <v>38</v>
      </c>
      <c r="F8469" s="25">
        <v>12895.68</v>
      </c>
    </row>
    <row r="8470" spans="1:6" ht="33.75" customHeight="1" x14ac:dyDescent="0.2">
      <c r="A8470" s="21">
        <v>142</v>
      </c>
      <c r="B8470" s="22" t="s">
        <v>5486</v>
      </c>
      <c r="C8470" s="23" t="s">
        <v>5487</v>
      </c>
      <c r="D8470" s="32">
        <v>0.1</v>
      </c>
      <c r="E8470" s="25">
        <v>817.49</v>
      </c>
      <c r="F8470" s="25">
        <v>1920.01</v>
      </c>
    </row>
    <row r="8471" spans="1:6" x14ac:dyDescent="0.2">
      <c r="A8471" s="26"/>
      <c r="B8471" s="27"/>
      <c r="C8471" s="28" t="s">
        <v>5950</v>
      </c>
      <c r="D8471" s="28"/>
      <c r="E8471" s="28"/>
      <c r="F8471" s="29">
        <v>1360.09</v>
      </c>
    </row>
    <row r="8472" spans="1:6" x14ac:dyDescent="0.2">
      <c r="A8472" s="26"/>
      <c r="B8472" s="27"/>
      <c r="C8472" s="28" t="s">
        <v>5951</v>
      </c>
      <c r="D8472" s="28"/>
      <c r="E8472" s="28"/>
      <c r="F8472" s="29">
        <v>715.1</v>
      </c>
    </row>
    <row r="8473" spans="1:6" x14ac:dyDescent="0.2">
      <c r="A8473" s="26"/>
      <c r="B8473" s="27"/>
      <c r="C8473" s="28" t="s">
        <v>917</v>
      </c>
      <c r="D8473" s="28"/>
      <c r="E8473" s="28"/>
      <c r="F8473" s="29">
        <v>3995.2</v>
      </c>
    </row>
    <row r="8474" spans="1:6" ht="33.75" customHeight="1" x14ac:dyDescent="0.2">
      <c r="A8474" s="21">
        <v>143</v>
      </c>
      <c r="B8474" s="22" t="s">
        <v>4024</v>
      </c>
      <c r="C8474" s="23" t="s">
        <v>4025</v>
      </c>
      <c r="D8474" s="32">
        <v>10.3</v>
      </c>
      <c r="E8474" s="25">
        <v>31.49</v>
      </c>
      <c r="F8474" s="25">
        <v>2098.5300000000002</v>
      </c>
    </row>
    <row r="8475" spans="1:6" ht="33.75" customHeight="1" x14ac:dyDescent="0.2">
      <c r="A8475" s="21">
        <v>144</v>
      </c>
      <c r="B8475" s="22" t="s">
        <v>4917</v>
      </c>
      <c r="C8475" s="23" t="s">
        <v>4918</v>
      </c>
      <c r="D8475" s="31">
        <v>12</v>
      </c>
      <c r="E8475" s="25">
        <v>19.350000000000001</v>
      </c>
      <c r="F8475" s="25">
        <v>4400.2</v>
      </c>
    </row>
    <row r="8476" spans="1:6" x14ac:dyDescent="0.2">
      <c r="A8476" s="26"/>
      <c r="B8476" s="27"/>
      <c r="C8476" s="28" t="s">
        <v>5952</v>
      </c>
      <c r="D8476" s="28"/>
      <c r="E8476" s="28"/>
      <c r="F8476" s="29">
        <v>2254.44</v>
      </c>
    </row>
    <row r="8477" spans="1:6" x14ac:dyDescent="0.2">
      <c r="A8477" s="26"/>
      <c r="B8477" s="27"/>
      <c r="C8477" s="28" t="s">
        <v>5953</v>
      </c>
      <c r="D8477" s="28"/>
      <c r="E8477" s="28"/>
      <c r="F8477" s="29">
        <v>1185.32</v>
      </c>
    </row>
    <row r="8478" spans="1:6" x14ac:dyDescent="0.2">
      <c r="A8478" s="26"/>
      <c r="B8478" s="27"/>
      <c r="C8478" s="28" t="s">
        <v>917</v>
      </c>
      <c r="D8478" s="28"/>
      <c r="E8478" s="28"/>
      <c r="F8478" s="29">
        <v>7839.96</v>
      </c>
    </row>
    <row r="8479" spans="1:6" ht="22.5" customHeight="1" x14ac:dyDescent="0.2">
      <c r="A8479" s="21">
        <v>145</v>
      </c>
      <c r="B8479" s="22" t="s">
        <v>4921</v>
      </c>
      <c r="C8479" s="23" t="s">
        <v>4922</v>
      </c>
      <c r="D8479" s="35">
        <v>-7.2000000000000005E-4</v>
      </c>
      <c r="E8479" s="25">
        <v>26950</v>
      </c>
      <c r="F8479" s="25">
        <v>-466.86</v>
      </c>
    </row>
    <row r="8480" spans="1:6" ht="22.5" customHeight="1" x14ac:dyDescent="0.2">
      <c r="A8480" s="21">
        <v>146</v>
      </c>
      <c r="B8480" s="22" t="s">
        <v>4923</v>
      </c>
      <c r="C8480" s="23" t="s">
        <v>4924</v>
      </c>
      <c r="D8480" s="32">
        <v>-1.8</v>
      </c>
      <c r="E8480" s="25">
        <v>9.0399999999999991</v>
      </c>
      <c r="F8480" s="25">
        <v>-167.11</v>
      </c>
    </row>
    <row r="8481" spans="1:6" ht="22.5" customHeight="1" x14ac:dyDescent="0.2">
      <c r="A8481" s="21">
        <v>147</v>
      </c>
      <c r="B8481" s="22" t="s">
        <v>4925</v>
      </c>
      <c r="C8481" s="23" t="s">
        <v>4926</v>
      </c>
      <c r="D8481" s="30">
        <v>-8.64</v>
      </c>
      <c r="E8481" s="25">
        <v>16.7</v>
      </c>
      <c r="F8481" s="25">
        <v>-1393.82</v>
      </c>
    </row>
    <row r="8482" spans="1:6" ht="33.75" customHeight="1" x14ac:dyDescent="0.2">
      <c r="A8482" s="21">
        <v>148</v>
      </c>
      <c r="B8482" s="22" t="s">
        <v>5738</v>
      </c>
      <c r="C8482" s="23" t="s">
        <v>5739</v>
      </c>
      <c r="D8482" s="31">
        <v>10</v>
      </c>
      <c r="E8482" s="25">
        <v>47.6</v>
      </c>
      <c r="F8482" s="25">
        <v>4074.56</v>
      </c>
    </row>
    <row r="8483" spans="1:6" ht="22.5" customHeight="1" x14ac:dyDescent="0.2">
      <c r="A8483" s="21">
        <v>149</v>
      </c>
      <c r="B8483" s="22" t="s">
        <v>5954</v>
      </c>
      <c r="C8483" s="23" t="s">
        <v>5955</v>
      </c>
      <c r="D8483" s="30">
        <v>7.02</v>
      </c>
      <c r="E8483" s="25">
        <v>415.77</v>
      </c>
      <c r="F8483" s="25">
        <v>98782.79</v>
      </c>
    </row>
    <row r="8484" spans="1:6" x14ac:dyDescent="0.2">
      <c r="A8484" s="26"/>
      <c r="B8484" s="27"/>
      <c r="C8484" s="28" t="s">
        <v>5956</v>
      </c>
      <c r="D8484" s="28"/>
      <c r="E8484" s="28"/>
      <c r="F8484" s="29">
        <v>82603.100000000006</v>
      </c>
    </row>
    <row r="8485" spans="1:6" x14ac:dyDescent="0.2">
      <c r="A8485" s="26"/>
      <c r="B8485" s="27"/>
      <c r="C8485" s="28" t="s">
        <v>5957</v>
      </c>
      <c r="D8485" s="28"/>
      <c r="E8485" s="28"/>
      <c r="F8485" s="29">
        <v>43430.5</v>
      </c>
    </row>
    <row r="8486" spans="1:6" x14ac:dyDescent="0.2">
      <c r="A8486" s="26"/>
      <c r="B8486" s="27"/>
      <c r="C8486" s="28" t="s">
        <v>917</v>
      </c>
      <c r="D8486" s="28"/>
      <c r="E8486" s="28"/>
      <c r="F8486" s="29">
        <v>224816.39</v>
      </c>
    </row>
    <row r="8487" spans="1:6" ht="22.5" customHeight="1" x14ac:dyDescent="0.2">
      <c r="A8487" s="21">
        <v>150</v>
      </c>
      <c r="B8487" s="22" t="s">
        <v>5114</v>
      </c>
      <c r="C8487" s="23" t="s">
        <v>5115</v>
      </c>
      <c r="D8487" s="24">
        <v>-2.8079999999999998</v>
      </c>
      <c r="E8487" s="25">
        <v>86</v>
      </c>
      <c r="F8487" s="25">
        <v>-1929.49</v>
      </c>
    </row>
    <row r="8488" spans="1:6" ht="33.75" customHeight="1" x14ac:dyDescent="0.2">
      <c r="A8488" s="21">
        <v>151</v>
      </c>
      <c r="B8488" s="22" t="s">
        <v>5958</v>
      </c>
      <c r="C8488" s="23" t="s">
        <v>5959</v>
      </c>
      <c r="D8488" s="24">
        <v>-2.8079999999999998</v>
      </c>
      <c r="E8488" s="25">
        <v>2</v>
      </c>
      <c r="F8488" s="25">
        <v>-174.1</v>
      </c>
    </row>
    <row r="8489" spans="1:6" ht="33.75" customHeight="1" x14ac:dyDescent="0.2">
      <c r="A8489" s="21">
        <v>152</v>
      </c>
      <c r="B8489" s="22" t="s">
        <v>5960</v>
      </c>
      <c r="C8489" s="23" t="s">
        <v>5961</v>
      </c>
      <c r="D8489" s="31">
        <v>702</v>
      </c>
      <c r="E8489" s="25">
        <v>59.77</v>
      </c>
      <c r="F8489" s="25">
        <v>349927.91</v>
      </c>
    </row>
    <row r="8490" spans="1:6" ht="33.75" customHeight="1" x14ac:dyDescent="0.2">
      <c r="A8490" s="21">
        <v>153</v>
      </c>
      <c r="B8490" s="22" t="s">
        <v>5962</v>
      </c>
      <c r="C8490" s="23" t="s">
        <v>5963</v>
      </c>
      <c r="D8490" s="31">
        <v>702</v>
      </c>
      <c r="E8490" s="25">
        <v>32.159999999999997</v>
      </c>
      <c r="F8490" s="25">
        <v>188267.81</v>
      </c>
    </row>
    <row r="8491" spans="1:6" ht="33.75" customHeight="1" x14ac:dyDescent="0.2">
      <c r="A8491" s="21">
        <v>154</v>
      </c>
      <c r="B8491" s="22" t="s">
        <v>5964</v>
      </c>
      <c r="C8491" s="23" t="s">
        <v>5965</v>
      </c>
      <c r="D8491" s="31">
        <v>4</v>
      </c>
      <c r="E8491" s="25">
        <v>356.57</v>
      </c>
      <c r="F8491" s="25">
        <v>11895.19</v>
      </c>
    </row>
    <row r="8492" spans="1:6" ht="33.75" customHeight="1" x14ac:dyDescent="0.2">
      <c r="A8492" s="21">
        <v>155</v>
      </c>
      <c r="B8492" s="22" t="s">
        <v>5966</v>
      </c>
      <c r="C8492" s="23" t="s">
        <v>5967</v>
      </c>
      <c r="D8492" s="31">
        <v>9</v>
      </c>
      <c r="E8492" s="25">
        <v>283.14</v>
      </c>
      <c r="F8492" s="25">
        <v>21252.21</v>
      </c>
    </row>
    <row r="8493" spans="1:6" ht="33.75" customHeight="1" x14ac:dyDescent="0.2">
      <c r="A8493" s="21">
        <v>156</v>
      </c>
      <c r="B8493" s="22" t="s">
        <v>5968</v>
      </c>
      <c r="C8493" s="23" t="s">
        <v>5969</v>
      </c>
      <c r="D8493" s="31">
        <v>4</v>
      </c>
      <c r="E8493" s="25">
        <v>164.67</v>
      </c>
      <c r="F8493" s="25">
        <v>5493.46</v>
      </c>
    </row>
    <row r="8494" spans="1:6" ht="33.75" customHeight="1" x14ac:dyDescent="0.2">
      <c r="A8494" s="21">
        <v>157</v>
      </c>
      <c r="B8494" s="22" t="s">
        <v>5970</v>
      </c>
      <c r="C8494" s="23" t="s">
        <v>5971</v>
      </c>
      <c r="D8494" s="31">
        <v>9</v>
      </c>
      <c r="E8494" s="25">
        <v>130.53</v>
      </c>
      <c r="F8494" s="25">
        <v>9797.94</v>
      </c>
    </row>
    <row r="8495" spans="1:6" ht="33.75" customHeight="1" x14ac:dyDescent="0.2">
      <c r="A8495" s="21">
        <v>158</v>
      </c>
      <c r="B8495" s="22" t="s">
        <v>4855</v>
      </c>
      <c r="C8495" s="23" t="s">
        <v>4856</v>
      </c>
      <c r="D8495" s="35">
        <v>0.97224999999999995</v>
      </c>
      <c r="E8495" s="25">
        <v>5058.38</v>
      </c>
      <c r="F8495" s="25">
        <v>105744.59</v>
      </c>
    </row>
    <row r="8496" spans="1:6" x14ac:dyDescent="0.2">
      <c r="A8496" s="26"/>
      <c r="B8496" s="27"/>
      <c r="C8496" s="28" t="s">
        <v>5972</v>
      </c>
      <c r="D8496" s="28"/>
      <c r="E8496" s="28"/>
      <c r="F8496" s="29">
        <v>116204.14</v>
      </c>
    </row>
    <row r="8497" spans="1:6" x14ac:dyDescent="0.2">
      <c r="A8497" s="26"/>
      <c r="B8497" s="27"/>
      <c r="C8497" s="28" t="s">
        <v>5973</v>
      </c>
      <c r="D8497" s="28"/>
      <c r="E8497" s="28"/>
      <c r="F8497" s="29">
        <v>62713.35</v>
      </c>
    </row>
    <row r="8498" spans="1:6" x14ac:dyDescent="0.2">
      <c r="A8498" s="26"/>
      <c r="B8498" s="27"/>
      <c r="C8498" s="28" t="s">
        <v>917</v>
      </c>
      <c r="D8498" s="28"/>
      <c r="E8498" s="28"/>
      <c r="F8498" s="29">
        <v>284662.08</v>
      </c>
    </row>
    <row r="8499" spans="1:6" ht="33.75" customHeight="1" x14ac:dyDescent="0.2">
      <c r="A8499" s="21">
        <v>159</v>
      </c>
      <c r="B8499" s="22" t="s">
        <v>5974</v>
      </c>
      <c r="C8499" s="23" t="s">
        <v>5975</v>
      </c>
      <c r="D8499" s="31">
        <v>249</v>
      </c>
      <c r="E8499" s="25">
        <v>58.05</v>
      </c>
      <c r="F8499" s="25">
        <v>120548.1</v>
      </c>
    </row>
    <row r="8500" spans="1:6" ht="33.75" customHeight="1" x14ac:dyDescent="0.2">
      <c r="A8500" s="21">
        <v>160</v>
      </c>
      <c r="B8500" s="22" t="s">
        <v>5976</v>
      </c>
      <c r="C8500" s="23" t="s">
        <v>5977</v>
      </c>
      <c r="D8500" s="31">
        <v>1153</v>
      </c>
      <c r="E8500" s="25">
        <v>22.62</v>
      </c>
      <c r="F8500" s="25">
        <v>217506.79</v>
      </c>
    </row>
    <row r="8501" spans="1:6" ht="33.75" customHeight="1" x14ac:dyDescent="0.2">
      <c r="A8501" s="21">
        <v>161</v>
      </c>
      <c r="B8501" s="22" t="s">
        <v>5978</v>
      </c>
      <c r="C8501" s="23" t="s">
        <v>5979</v>
      </c>
      <c r="D8501" s="31">
        <v>86</v>
      </c>
      <c r="E8501" s="25">
        <v>7.03</v>
      </c>
      <c r="F8501" s="25">
        <v>5038.97</v>
      </c>
    </row>
    <row r="8502" spans="1:6" ht="22.5" customHeight="1" x14ac:dyDescent="0.2">
      <c r="A8502" s="21">
        <v>162</v>
      </c>
      <c r="B8502" s="22" t="s">
        <v>5980</v>
      </c>
      <c r="C8502" s="23" t="s">
        <v>5981</v>
      </c>
      <c r="D8502" s="31">
        <v>86</v>
      </c>
      <c r="E8502" s="25">
        <v>8.5299999999999994</v>
      </c>
      <c r="F8502" s="25">
        <v>6115.55</v>
      </c>
    </row>
    <row r="8503" spans="1:6" ht="33.75" customHeight="1" x14ac:dyDescent="0.2">
      <c r="A8503" s="21">
        <v>163</v>
      </c>
      <c r="B8503" s="22" t="s">
        <v>5982</v>
      </c>
      <c r="C8503" s="23" t="s">
        <v>5983</v>
      </c>
      <c r="D8503" s="31">
        <v>3761</v>
      </c>
      <c r="E8503" s="25">
        <v>0.4</v>
      </c>
      <c r="F8503" s="25">
        <v>12424.27</v>
      </c>
    </row>
    <row r="8504" spans="1:6" ht="33.75" customHeight="1" x14ac:dyDescent="0.2">
      <c r="A8504" s="21">
        <v>164</v>
      </c>
      <c r="B8504" s="22" t="s">
        <v>5984</v>
      </c>
      <c r="C8504" s="23" t="s">
        <v>5985</v>
      </c>
      <c r="D8504" s="31">
        <v>3761</v>
      </c>
      <c r="E8504" s="25">
        <v>0.35</v>
      </c>
      <c r="F8504" s="25">
        <v>11116.45</v>
      </c>
    </row>
    <row r="8505" spans="1:6" ht="33.75" customHeight="1" x14ac:dyDescent="0.2">
      <c r="A8505" s="21">
        <v>165</v>
      </c>
      <c r="B8505" s="22" t="s">
        <v>5986</v>
      </c>
      <c r="C8505" s="23" t="s">
        <v>5987</v>
      </c>
      <c r="D8505" s="31">
        <v>319</v>
      </c>
      <c r="E8505" s="25">
        <v>0.63</v>
      </c>
      <c r="F8505" s="25">
        <v>1663.89</v>
      </c>
    </row>
    <row r="8506" spans="1:6" ht="22.5" customHeight="1" x14ac:dyDescent="0.2">
      <c r="A8506" s="21">
        <v>166</v>
      </c>
      <c r="B8506" s="22" t="s">
        <v>5988</v>
      </c>
      <c r="C8506" s="23" t="s">
        <v>5989</v>
      </c>
      <c r="D8506" s="31">
        <v>1402</v>
      </c>
      <c r="E8506" s="25">
        <v>7.79</v>
      </c>
      <c r="F8506" s="25">
        <v>91044.22</v>
      </c>
    </row>
    <row r="8507" spans="1:6" ht="11.25" customHeight="1" x14ac:dyDescent="0.2">
      <c r="A8507" s="435" t="s">
        <v>1007</v>
      </c>
      <c r="B8507" s="436"/>
      <c r="C8507" s="436"/>
      <c r="D8507" s="436"/>
      <c r="E8507" s="437"/>
      <c r="F8507" s="36">
        <v>3008578.44</v>
      </c>
    </row>
    <row r="8508" spans="1:6" x14ac:dyDescent="0.2">
      <c r="A8508" s="435" t="s">
        <v>1008</v>
      </c>
      <c r="B8508" s="436"/>
      <c r="C8508" s="436"/>
      <c r="D8508" s="436"/>
      <c r="E8508" s="437"/>
      <c r="F8508" s="36">
        <v>796607.03</v>
      </c>
    </row>
    <row r="8509" spans="1:6" x14ac:dyDescent="0.2">
      <c r="A8509" s="435" t="s">
        <v>1009</v>
      </c>
      <c r="B8509" s="436"/>
      <c r="C8509" s="436"/>
      <c r="D8509" s="436"/>
      <c r="E8509" s="437"/>
      <c r="F8509" s="36">
        <v>412369.22</v>
      </c>
    </row>
    <row r="8510" spans="1:6" ht="11.25" customHeight="1" x14ac:dyDescent="0.2">
      <c r="A8510" s="435" t="s">
        <v>5990</v>
      </c>
      <c r="B8510" s="436"/>
      <c r="C8510" s="436"/>
      <c r="D8510" s="436"/>
      <c r="E8510" s="437"/>
      <c r="F8510" s="36">
        <v>4217554.6900000004</v>
      </c>
    </row>
    <row r="8511" spans="1:6" ht="11.25" customHeight="1" x14ac:dyDescent="0.2">
      <c r="A8511" s="435" t="s">
        <v>1023</v>
      </c>
      <c r="B8511" s="436"/>
      <c r="C8511" s="436"/>
      <c r="D8511" s="436"/>
      <c r="E8511" s="437"/>
      <c r="F8511" s="36">
        <v>8035082.1299999999</v>
      </c>
    </row>
    <row r="8512" spans="1:6" x14ac:dyDescent="0.2">
      <c r="A8512" s="435" t="s">
        <v>1008</v>
      </c>
      <c r="B8512" s="436"/>
      <c r="C8512" s="436"/>
      <c r="D8512" s="436"/>
      <c r="E8512" s="437"/>
      <c r="F8512" s="36">
        <v>1158858.72</v>
      </c>
    </row>
    <row r="8513" spans="1:6" x14ac:dyDescent="0.2">
      <c r="A8513" s="435" t="s">
        <v>1009</v>
      </c>
      <c r="B8513" s="436"/>
      <c r="C8513" s="436"/>
      <c r="D8513" s="436"/>
      <c r="E8513" s="437"/>
      <c r="F8513" s="36">
        <v>603840.18999999994</v>
      </c>
    </row>
    <row r="8514" spans="1:6" x14ac:dyDescent="0.2">
      <c r="A8514" s="435" t="s">
        <v>1024</v>
      </c>
      <c r="B8514" s="436"/>
      <c r="C8514" s="436"/>
      <c r="D8514" s="436"/>
      <c r="E8514" s="437"/>
      <c r="F8514" s="36">
        <v>9797781.0399999991</v>
      </c>
    </row>
    <row r="8515" spans="1:6" x14ac:dyDescent="0.2">
      <c r="A8515" s="38"/>
      <c r="B8515" s="38"/>
      <c r="C8515" s="38"/>
      <c r="D8515" s="38"/>
      <c r="E8515" s="38"/>
      <c r="F8515" s="38"/>
    </row>
    <row r="8516" spans="1:6" ht="14.4" x14ac:dyDescent="0.3">
      <c r="A8516" s="3"/>
      <c r="B8516" s="3"/>
      <c r="C8516" s="3"/>
      <c r="D8516" s="3"/>
      <c r="E8516" s="3"/>
      <c r="F8516" s="3"/>
    </row>
    <row r="8517" spans="1:6" x14ac:dyDescent="0.2">
      <c r="A8517" s="41" t="s">
        <v>1025</v>
      </c>
      <c r="B8517" s="428"/>
      <c r="C8517" s="428"/>
      <c r="D8517" s="428"/>
      <c r="E8517" s="428"/>
      <c r="F8517" s="428"/>
    </row>
    <row r="8518" spans="1:6" x14ac:dyDescent="0.2">
      <c r="A8518" s="4"/>
      <c r="B8518" s="427" t="s">
        <v>1027</v>
      </c>
      <c r="C8518" s="427"/>
      <c r="D8518" s="427"/>
      <c r="E8518" s="427"/>
      <c r="F8518" s="427"/>
    </row>
    <row r="8519" spans="1:6" x14ac:dyDescent="0.2">
      <c r="A8519" s="41" t="s">
        <v>1028</v>
      </c>
      <c r="B8519" s="428"/>
      <c r="C8519" s="428"/>
      <c r="D8519" s="428"/>
      <c r="E8519" s="428"/>
      <c r="F8519" s="428"/>
    </row>
    <row r="8520" spans="1:6" x14ac:dyDescent="0.2">
      <c r="A8520" s="10"/>
      <c r="B8520" s="427" t="s">
        <v>1027</v>
      </c>
      <c r="C8520" s="427"/>
      <c r="D8520" s="427"/>
      <c r="E8520" s="427"/>
      <c r="F8520" s="427"/>
    </row>
    <row r="8521" spans="1:6" ht="14.4" x14ac:dyDescent="0.3">
      <c r="A8521" s="3"/>
      <c r="B8521" s="3"/>
      <c r="C8521" s="3"/>
      <c r="D8521" s="3"/>
      <c r="E8521" s="3"/>
      <c r="F8521" s="3"/>
    </row>
    <row r="8522" spans="1:6" ht="17.399999999999999" x14ac:dyDescent="0.3">
      <c r="A8522" s="438" t="s">
        <v>5991</v>
      </c>
      <c r="B8522" s="438"/>
      <c r="C8522" s="438"/>
      <c r="D8522" s="438"/>
      <c r="E8522" s="438"/>
      <c r="F8522" s="438"/>
    </row>
    <row r="8523" spans="1:6" x14ac:dyDescent="0.2">
      <c r="A8523" s="6"/>
      <c r="B8523" s="6"/>
      <c r="C8523" s="6"/>
      <c r="D8523" s="6"/>
      <c r="E8523" s="6"/>
      <c r="F8523" s="6"/>
    </row>
    <row r="8524" spans="1:6" ht="12.75" customHeight="1" x14ac:dyDescent="0.25">
      <c r="A8524" s="439" t="s">
        <v>5992</v>
      </c>
      <c r="B8524" s="439"/>
      <c r="C8524" s="439"/>
      <c r="D8524" s="439"/>
      <c r="E8524" s="439"/>
      <c r="F8524" s="439"/>
    </row>
    <row r="8525" spans="1:6" x14ac:dyDescent="0.2">
      <c r="A8525" s="440" t="s">
        <v>903</v>
      </c>
      <c r="B8525" s="440"/>
      <c r="C8525" s="440"/>
      <c r="D8525" s="440"/>
      <c r="E8525" s="440"/>
      <c r="F8525" s="440"/>
    </row>
    <row r="8526" spans="1:6" x14ac:dyDescent="0.2">
      <c r="A8526" s="9"/>
      <c r="B8526" s="9"/>
      <c r="C8526" s="9"/>
      <c r="D8526" s="9"/>
      <c r="E8526" s="9"/>
      <c r="F8526" s="9"/>
    </row>
    <row r="8527" spans="1:6" ht="14.4" x14ac:dyDescent="0.3">
      <c r="A8527" s="10" t="s">
        <v>904</v>
      </c>
      <c r="B8527" s="10"/>
      <c r="C8527" s="11"/>
      <c r="D8527" s="12"/>
      <c r="E8527" s="12"/>
      <c r="F8527" s="3"/>
    </row>
    <row r="8528" spans="1:6" ht="14.4" x14ac:dyDescent="0.3">
      <c r="A8528" s="10"/>
      <c r="B8528" s="10"/>
      <c r="C8528" s="3"/>
      <c r="D8528" s="15"/>
      <c r="E8528" s="16"/>
      <c r="F8528" s="3"/>
    </row>
    <row r="8529" spans="1:6" ht="14.4" x14ac:dyDescent="0.3">
      <c r="A8529" s="18"/>
      <c r="B8529" s="3"/>
      <c r="C8529" s="3"/>
      <c r="D8529" s="3"/>
      <c r="E8529" s="3"/>
      <c r="F8529" s="3"/>
    </row>
    <row r="8530" spans="1:6" ht="11.25" customHeight="1" x14ac:dyDescent="0.2">
      <c r="A8530" s="441" t="s">
        <v>906</v>
      </c>
      <c r="B8530" s="441" t="s">
        <v>907</v>
      </c>
      <c r="C8530" s="441" t="s">
        <v>908</v>
      </c>
      <c r="D8530" s="441" t="s">
        <v>909</v>
      </c>
      <c r="E8530" s="441" t="s">
        <v>910</v>
      </c>
      <c r="F8530" s="441" t="s">
        <v>911</v>
      </c>
    </row>
    <row r="8531" spans="1:6" ht="11.25" customHeight="1" x14ac:dyDescent="0.2">
      <c r="A8531" s="442"/>
      <c r="B8531" s="442"/>
      <c r="C8531" s="442"/>
      <c r="D8531" s="442"/>
      <c r="E8531" s="442"/>
      <c r="F8531" s="442"/>
    </row>
    <row r="8532" spans="1:6" ht="11.4" x14ac:dyDescent="0.2">
      <c r="A8532" s="19">
        <v>1</v>
      </c>
      <c r="B8532" s="19">
        <v>2</v>
      </c>
      <c r="C8532" s="429">
        <v>3</v>
      </c>
      <c r="D8532" s="430"/>
      <c r="E8532" s="431"/>
      <c r="F8532" s="19">
        <v>4</v>
      </c>
    </row>
    <row r="8533" spans="1:6" ht="12.75" customHeight="1" x14ac:dyDescent="0.2">
      <c r="A8533" s="432" t="s">
        <v>5993</v>
      </c>
      <c r="B8533" s="433"/>
      <c r="C8533" s="433"/>
      <c r="D8533" s="433"/>
      <c r="E8533" s="433"/>
      <c r="F8533" s="434"/>
    </row>
    <row r="8534" spans="1:6" ht="33.75" customHeight="1" x14ac:dyDescent="0.2">
      <c r="A8534" s="21">
        <v>1</v>
      </c>
      <c r="B8534" s="22" t="s">
        <v>5817</v>
      </c>
      <c r="C8534" s="23" t="s">
        <v>5994</v>
      </c>
      <c r="D8534" s="31">
        <v>1</v>
      </c>
      <c r="E8534" s="25">
        <v>14.69</v>
      </c>
      <c r="F8534" s="25">
        <v>574.48</v>
      </c>
    </row>
    <row r="8535" spans="1:6" x14ac:dyDescent="0.2">
      <c r="A8535" s="26"/>
      <c r="B8535" s="27"/>
      <c r="C8535" s="28" t="s">
        <v>4547</v>
      </c>
      <c r="D8535" s="28"/>
      <c r="E8535" s="28"/>
      <c r="F8535" s="29">
        <v>499.01</v>
      </c>
    </row>
    <row r="8536" spans="1:6" x14ac:dyDescent="0.2">
      <c r="A8536" s="26"/>
      <c r="B8536" s="27"/>
      <c r="C8536" s="28" t="s">
        <v>4548</v>
      </c>
      <c r="D8536" s="28"/>
      <c r="E8536" s="28"/>
      <c r="F8536" s="29">
        <v>255.05</v>
      </c>
    </row>
    <row r="8537" spans="1:6" x14ac:dyDescent="0.2">
      <c r="A8537" s="26"/>
      <c r="B8537" s="27"/>
      <c r="C8537" s="28" t="s">
        <v>917</v>
      </c>
      <c r="D8537" s="28"/>
      <c r="E8537" s="28"/>
      <c r="F8537" s="29">
        <v>1328.54</v>
      </c>
    </row>
    <row r="8538" spans="1:6" ht="45" customHeight="1" x14ac:dyDescent="0.2">
      <c r="A8538" s="21">
        <v>2</v>
      </c>
      <c r="B8538" s="22" t="s">
        <v>5995</v>
      </c>
      <c r="C8538" s="23" t="s">
        <v>5996</v>
      </c>
      <c r="D8538" s="31">
        <v>1</v>
      </c>
      <c r="E8538" s="25">
        <v>6344.14</v>
      </c>
      <c r="F8538" s="25">
        <v>37747.629999999997</v>
      </c>
    </row>
    <row r="8539" spans="1:6" ht="33.75" customHeight="1" x14ac:dyDescent="0.2">
      <c r="A8539" s="21">
        <v>78</v>
      </c>
      <c r="B8539" s="22" t="s">
        <v>2765</v>
      </c>
      <c r="C8539" s="23" t="s">
        <v>5997</v>
      </c>
      <c r="D8539" s="31">
        <v>2</v>
      </c>
      <c r="E8539" s="25">
        <v>7.28</v>
      </c>
      <c r="F8539" s="25">
        <v>578.78</v>
      </c>
    </row>
    <row r="8540" spans="1:6" x14ac:dyDescent="0.2">
      <c r="A8540" s="26"/>
      <c r="B8540" s="27"/>
      <c r="C8540" s="28" t="s">
        <v>2855</v>
      </c>
      <c r="D8540" s="28"/>
      <c r="E8540" s="28"/>
      <c r="F8540" s="29">
        <v>503.89</v>
      </c>
    </row>
    <row r="8541" spans="1:6" x14ac:dyDescent="0.2">
      <c r="A8541" s="26"/>
      <c r="B8541" s="27"/>
      <c r="C8541" s="28" t="s">
        <v>2856</v>
      </c>
      <c r="D8541" s="28"/>
      <c r="E8541" s="28"/>
      <c r="F8541" s="29">
        <v>257.54000000000002</v>
      </c>
    </row>
    <row r="8542" spans="1:6" x14ac:dyDescent="0.2">
      <c r="A8542" s="26"/>
      <c r="B8542" s="27"/>
      <c r="C8542" s="28" t="s">
        <v>917</v>
      </c>
      <c r="D8542" s="28"/>
      <c r="E8542" s="28"/>
      <c r="F8542" s="29">
        <v>1340.21</v>
      </c>
    </row>
    <row r="8543" spans="1:6" ht="22.5" customHeight="1" x14ac:dyDescent="0.2">
      <c r="A8543" s="21">
        <v>4</v>
      </c>
      <c r="B8543" s="22" t="s">
        <v>5268</v>
      </c>
      <c r="C8543" s="23" t="s">
        <v>5269</v>
      </c>
      <c r="D8543" s="31">
        <v>2</v>
      </c>
      <c r="E8543" s="25">
        <v>473.91</v>
      </c>
      <c r="F8543" s="25">
        <v>14444.78</v>
      </c>
    </row>
    <row r="8544" spans="1:6" ht="33.75" customHeight="1" x14ac:dyDescent="0.2">
      <c r="A8544" s="21">
        <v>79</v>
      </c>
      <c r="B8544" s="22" t="s">
        <v>2765</v>
      </c>
      <c r="C8544" s="23" t="s">
        <v>5998</v>
      </c>
      <c r="D8544" s="31">
        <v>2</v>
      </c>
      <c r="E8544" s="25">
        <v>7.28</v>
      </c>
      <c r="F8544" s="25">
        <v>578.78</v>
      </c>
    </row>
    <row r="8545" spans="1:6" x14ac:dyDescent="0.2">
      <c r="A8545" s="26"/>
      <c r="B8545" s="27"/>
      <c r="C8545" s="28" t="s">
        <v>2855</v>
      </c>
      <c r="D8545" s="28"/>
      <c r="E8545" s="28"/>
      <c r="F8545" s="29">
        <v>503.89</v>
      </c>
    </row>
    <row r="8546" spans="1:6" x14ac:dyDescent="0.2">
      <c r="A8546" s="26"/>
      <c r="B8546" s="27"/>
      <c r="C8546" s="28" t="s">
        <v>2856</v>
      </c>
      <c r="D8546" s="28"/>
      <c r="E8546" s="28"/>
      <c r="F8546" s="29">
        <v>257.54000000000002</v>
      </c>
    </row>
    <row r="8547" spans="1:6" x14ac:dyDescent="0.2">
      <c r="A8547" s="26"/>
      <c r="B8547" s="27"/>
      <c r="C8547" s="28" t="s">
        <v>917</v>
      </c>
      <c r="D8547" s="28"/>
      <c r="E8547" s="28"/>
      <c r="F8547" s="29">
        <v>1340.21</v>
      </c>
    </row>
    <row r="8548" spans="1:6" ht="22.5" customHeight="1" x14ac:dyDescent="0.2">
      <c r="A8548" s="21">
        <v>6</v>
      </c>
      <c r="B8548" s="22" t="s">
        <v>5999</v>
      </c>
      <c r="C8548" s="23" t="s">
        <v>5243</v>
      </c>
      <c r="D8548" s="31">
        <v>2</v>
      </c>
      <c r="E8548" s="25">
        <v>982.23</v>
      </c>
      <c r="F8548" s="25">
        <v>11688.49</v>
      </c>
    </row>
    <row r="8549" spans="1:6" ht="33.75" customHeight="1" x14ac:dyDescent="0.2">
      <c r="A8549" s="21">
        <v>7</v>
      </c>
      <c r="B8549" s="22" t="s">
        <v>2765</v>
      </c>
      <c r="C8549" s="23" t="s">
        <v>6000</v>
      </c>
      <c r="D8549" s="31">
        <v>2</v>
      </c>
      <c r="E8549" s="25">
        <v>7.28</v>
      </c>
      <c r="F8549" s="25">
        <v>578.78</v>
      </c>
    </row>
    <row r="8550" spans="1:6" x14ac:dyDescent="0.2">
      <c r="A8550" s="26"/>
      <c r="B8550" s="27"/>
      <c r="C8550" s="28" t="s">
        <v>2855</v>
      </c>
      <c r="D8550" s="28"/>
      <c r="E8550" s="28"/>
      <c r="F8550" s="29">
        <v>503.89</v>
      </c>
    </row>
    <row r="8551" spans="1:6" x14ac:dyDescent="0.2">
      <c r="A8551" s="26"/>
      <c r="B8551" s="27"/>
      <c r="C8551" s="28" t="s">
        <v>2856</v>
      </c>
      <c r="D8551" s="28"/>
      <c r="E8551" s="28"/>
      <c r="F8551" s="29">
        <v>257.54000000000002</v>
      </c>
    </row>
    <row r="8552" spans="1:6" x14ac:dyDescent="0.2">
      <c r="A8552" s="26"/>
      <c r="B8552" s="27"/>
      <c r="C8552" s="28" t="s">
        <v>917</v>
      </c>
      <c r="D8552" s="28"/>
      <c r="E8552" s="28"/>
      <c r="F8552" s="29">
        <v>1340.21</v>
      </c>
    </row>
    <row r="8553" spans="1:6" ht="22.5" customHeight="1" x14ac:dyDescent="0.2">
      <c r="A8553" s="21">
        <v>8</v>
      </c>
      <c r="B8553" s="22" t="s">
        <v>5515</v>
      </c>
      <c r="C8553" s="23" t="s">
        <v>5516</v>
      </c>
      <c r="D8553" s="31">
        <v>1</v>
      </c>
      <c r="E8553" s="25">
        <v>243.85</v>
      </c>
      <c r="F8553" s="25">
        <v>5623.18</v>
      </c>
    </row>
    <row r="8554" spans="1:6" ht="45" customHeight="1" x14ac:dyDescent="0.2">
      <c r="A8554" s="21">
        <v>9</v>
      </c>
      <c r="B8554" s="22" t="s">
        <v>2765</v>
      </c>
      <c r="C8554" s="23" t="s">
        <v>6001</v>
      </c>
      <c r="D8554" s="31">
        <v>4</v>
      </c>
      <c r="E8554" s="25">
        <v>7.28</v>
      </c>
      <c r="F8554" s="25">
        <v>1157.56</v>
      </c>
    </row>
    <row r="8555" spans="1:6" x14ac:dyDescent="0.2">
      <c r="A8555" s="26"/>
      <c r="B8555" s="27"/>
      <c r="C8555" s="28" t="s">
        <v>2804</v>
      </c>
      <c r="D8555" s="28"/>
      <c r="E8555" s="28"/>
      <c r="F8555" s="29">
        <v>1007.78</v>
      </c>
    </row>
    <row r="8556" spans="1:6" x14ac:dyDescent="0.2">
      <c r="A8556" s="26"/>
      <c r="B8556" s="27"/>
      <c r="C8556" s="28" t="s">
        <v>2805</v>
      </c>
      <c r="D8556" s="28"/>
      <c r="E8556" s="28"/>
      <c r="F8556" s="29">
        <v>515.09</v>
      </c>
    </row>
    <row r="8557" spans="1:6" x14ac:dyDescent="0.2">
      <c r="A8557" s="26"/>
      <c r="B8557" s="27"/>
      <c r="C8557" s="28" t="s">
        <v>917</v>
      </c>
      <c r="D8557" s="28"/>
      <c r="E8557" s="28"/>
      <c r="F8557" s="29">
        <v>2680.43</v>
      </c>
    </row>
    <row r="8558" spans="1:6" ht="22.5" customHeight="1" x14ac:dyDescent="0.2">
      <c r="A8558" s="21">
        <v>11</v>
      </c>
      <c r="B8558" s="22" t="s">
        <v>6002</v>
      </c>
      <c r="C8558" s="23" t="s">
        <v>6003</v>
      </c>
      <c r="D8558" s="31">
        <v>4</v>
      </c>
      <c r="E8558" s="25">
        <v>2271.16</v>
      </c>
      <c r="F8558" s="25">
        <v>54053.52</v>
      </c>
    </row>
    <row r="8559" spans="1:6" ht="33.75" customHeight="1" x14ac:dyDescent="0.2">
      <c r="A8559" s="21">
        <v>12</v>
      </c>
      <c r="B8559" s="22" t="s">
        <v>4953</v>
      </c>
      <c r="C8559" s="23" t="s">
        <v>6004</v>
      </c>
      <c r="D8559" s="31">
        <v>1</v>
      </c>
      <c r="E8559" s="25">
        <v>67.63</v>
      </c>
      <c r="F8559" s="25">
        <v>1555.08</v>
      </c>
    </row>
    <row r="8560" spans="1:6" x14ac:dyDescent="0.2">
      <c r="A8560" s="26"/>
      <c r="B8560" s="27"/>
      <c r="C8560" s="28" t="s">
        <v>5244</v>
      </c>
      <c r="D8560" s="28"/>
      <c r="E8560" s="28"/>
      <c r="F8560" s="29">
        <v>1255.6199999999999</v>
      </c>
    </row>
    <row r="8561" spans="1:6" x14ac:dyDescent="0.2">
      <c r="A8561" s="26"/>
      <c r="B8561" s="27"/>
      <c r="C8561" s="28" t="s">
        <v>5245</v>
      </c>
      <c r="D8561" s="28"/>
      <c r="E8561" s="28"/>
      <c r="F8561" s="29">
        <v>660.17</v>
      </c>
    </row>
    <row r="8562" spans="1:6" x14ac:dyDescent="0.2">
      <c r="A8562" s="26"/>
      <c r="B8562" s="27"/>
      <c r="C8562" s="28" t="s">
        <v>917</v>
      </c>
      <c r="D8562" s="28"/>
      <c r="E8562" s="28"/>
      <c r="F8562" s="29">
        <v>3470.87</v>
      </c>
    </row>
    <row r="8563" spans="1:6" ht="33.75" customHeight="1" x14ac:dyDescent="0.2">
      <c r="A8563" s="21">
        <v>13</v>
      </c>
      <c r="B8563" s="22" t="s">
        <v>6005</v>
      </c>
      <c r="C8563" s="23" t="s">
        <v>6006</v>
      </c>
      <c r="D8563" s="31">
        <v>1</v>
      </c>
      <c r="E8563" s="25">
        <v>4714.45</v>
      </c>
      <c r="F8563" s="25">
        <v>33755.46</v>
      </c>
    </row>
    <row r="8564" spans="1:6" ht="45" customHeight="1" x14ac:dyDescent="0.2">
      <c r="A8564" s="21">
        <v>80</v>
      </c>
      <c r="B8564" s="22" t="s">
        <v>5817</v>
      </c>
      <c r="C8564" s="23" t="s">
        <v>6007</v>
      </c>
      <c r="D8564" s="31">
        <v>2</v>
      </c>
      <c r="E8564" s="25">
        <v>14.69</v>
      </c>
      <c r="F8564" s="25">
        <v>1148.96</v>
      </c>
    </row>
    <row r="8565" spans="1:6" x14ac:dyDescent="0.2">
      <c r="A8565" s="26"/>
      <c r="B8565" s="27"/>
      <c r="C8565" s="28" t="s">
        <v>6008</v>
      </c>
      <c r="D8565" s="28"/>
      <c r="E8565" s="28"/>
      <c r="F8565" s="29">
        <v>998.02</v>
      </c>
    </row>
    <row r="8566" spans="1:6" x14ac:dyDescent="0.2">
      <c r="A8566" s="26"/>
      <c r="B8566" s="27"/>
      <c r="C8566" s="28" t="s">
        <v>6009</v>
      </c>
      <c r="D8566" s="28"/>
      <c r="E8566" s="28"/>
      <c r="F8566" s="29">
        <v>510.1</v>
      </c>
    </row>
    <row r="8567" spans="1:6" x14ac:dyDescent="0.2">
      <c r="A8567" s="26"/>
      <c r="B8567" s="27"/>
      <c r="C8567" s="28" t="s">
        <v>917</v>
      </c>
      <c r="D8567" s="28"/>
      <c r="E8567" s="28"/>
      <c r="F8567" s="29">
        <v>2657.08</v>
      </c>
    </row>
    <row r="8568" spans="1:6" ht="22.5" customHeight="1" x14ac:dyDescent="0.2">
      <c r="A8568" s="21">
        <v>15</v>
      </c>
      <c r="B8568" s="22" t="s">
        <v>5252</v>
      </c>
      <c r="C8568" s="23" t="s">
        <v>5253</v>
      </c>
      <c r="D8568" s="31">
        <v>2</v>
      </c>
      <c r="E8568" s="25">
        <v>230.51</v>
      </c>
      <c r="F8568" s="25">
        <v>5642.88</v>
      </c>
    </row>
    <row r="8569" spans="1:6" ht="22.5" customHeight="1" x14ac:dyDescent="0.2">
      <c r="A8569" s="21">
        <v>16</v>
      </c>
      <c r="B8569" s="22" t="s">
        <v>6010</v>
      </c>
      <c r="C8569" s="23" t="s">
        <v>6011</v>
      </c>
      <c r="D8569" s="30">
        <v>0.08</v>
      </c>
      <c r="E8569" s="25">
        <v>281.68</v>
      </c>
      <c r="F8569" s="25">
        <v>1018.77</v>
      </c>
    </row>
    <row r="8570" spans="1:6" x14ac:dyDescent="0.2">
      <c r="A8570" s="26"/>
      <c r="B8570" s="27"/>
      <c r="C8570" s="28" t="s">
        <v>6012</v>
      </c>
      <c r="D8570" s="28"/>
      <c r="E8570" s="28"/>
      <c r="F8570" s="29">
        <v>901.85</v>
      </c>
    </row>
    <row r="8571" spans="1:6" x14ac:dyDescent="0.2">
      <c r="A8571" s="26"/>
      <c r="B8571" s="27"/>
      <c r="C8571" s="28" t="s">
        <v>6013</v>
      </c>
      <c r="D8571" s="28"/>
      <c r="E8571" s="28"/>
      <c r="F8571" s="29">
        <v>460.95</v>
      </c>
    </row>
    <row r="8572" spans="1:6" x14ac:dyDescent="0.2">
      <c r="A8572" s="26"/>
      <c r="B8572" s="27"/>
      <c r="C8572" s="28" t="s">
        <v>917</v>
      </c>
      <c r="D8572" s="28"/>
      <c r="E8572" s="28"/>
      <c r="F8572" s="29">
        <v>2381.5700000000002</v>
      </c>
    </row>
    <row r="8573" spans="1:6" ht="33.75" customHeight="1" x14ac:dyDescent="0.2">
      <c r="A8573" s="21">
        <v>17</v>
      </c>
      <c r="B8573" s="22" t="s">
        <v>6014</v>
      </c>
      <c r="C8573" s="23" t="s">
        <v>6015</v>
      </c>
      <c r="D8573" s="30">
        <v>0.04</v>
      </c>
      <c r="E8573" s="25">
        <v>1084.1600000000001</v>
      </c>
      <c r="F8573" s="25">
        <v>1960.6</v>
      </c>
    </row>
    <row r="8574" spans="1:6" x14ac:dyDescent="0.2">
      <c r="A8574" s="26"/>
      <c r="B8574" s="27"/>
      <c r="C8574" s="28" t="s">
        <v>6016</v>
      </c>
      <c r="D8574" s="28"/>
      <c r="E8574" s="28"/>
      <c r="F8574" s="29">
        <v>1735.89</v>
      </c>
    </row>
    <row r="8575" spans="1:6" x14ac:dyDescent="0.2">
      <c r="A8575" s="26"/>
      <c r="B8575" s="27"/>
      <c r="C8575" s="28" t="s">
        <v>6017</v>
      </c>
      <c r="D8575" s="28"/>
      <c r="E8575" s="28"/>
      <c r="F8575" s="29">
        <v>887.23</v>
      </c>
    </row>
    <row r="8576" spans="1:6" x14ac:dyDescent="0.2">
      <c r="A8576" s="26"/>
      <c r="B8576" s="27"/>
      <c r="C8576" s="28" t="s">
        <v>917</v>
      </c>
      <c r="D8576" s="28"/>
      <c r="E8576" s="28"/>
      <c r="F8576" s="29">
        <v>4583.72</v>
      </c>
    </row>
    <row r="8577" spans="1:6" ht="33.75" customHeight="1" x14ac:dyDescent="0.2">
      <c r="A8577" s="21">
        <v>18</v>
      </c>
      <c r="B8577" s="22" t="s">
        <v>6018</v>
      </c>
      <c r="C8577" s="23" t="s">
        <v>6019</v>
      </c>
      <c r="D8577" s="31">
        <v>4</v>
      </c>
      <c r="E8577" s="25">
        <v>118.75</v>
      </c>
      <c r="F8577" s="25">
        <v>2826.15</v>
      </c>
    </row>
    <row r="8578" spans="1:6" ht="33.75" customHeight="1" x14ac:dyDescent="0.2">
      <c r="A8578" s="21">
        <v>19</v>
      </c>
      <c r="B8578" s="22" t="s">
        <v>6020</v>
      </c>
      <c r="C8578" s="23" t="s">
        <v>6021</v>
      </c>
      <c r="D8578" s="31">
        <v>4</v>
      </c>
      <c r="E8578" s="25">
        <v>360.66</v>
      </c>
      <c r="F8578" s="25">
        <v>8583.6299999999992</v>
      </c>
    </row>
    <row r="8579" spans="1:6" ht="33.75" customHeight="1" x14ac:dyDescent="0.2">
      <c r="A8579" s="21">
        <v>20</v>
      </c>
      <c r="B8579" s="22" t="s">
        <v>6022</v>
      </c>
      <c r="C8579" s="23" t="s">
        <v>6023</v>
      </c>
      <c r="D8579" s="31">
        <v>1</v>
      </c>
      <c r="E8579" s="25">
        <v>56.62</v>
      </c>
      <c r="F8579" s="25">
        <v>1867.18</v>
      </c>
    </row>
    <row r="8580" spans="1:6" x14ac:dyDescent="0.2">
      <c r="A8580" s="26"/>
      <c r="B8580" s="27"/>
      <c r="C8580" s="28" t="s">
        <v>6024</v>
      </c>
      <c r="D8580" s="28"/>
      <c r="E8580" s="28"/>
      <c r="F8580" s="29">
        <v>1564.41</v>
      </c>
    </row>
    <row r="8581" spans="1:6" x14ac:dyDescent="0.2">
      <c r="A8581" s="26"/>
      <c r="B8581" s="27"/>
      <c r="C8581" s="28" t="s">
        <v>6025</v>
      </c>
      <c r="D8581" s="28"/>
      <c r="E8581" s="28"/>
      <c r="F8581" s="29">
        <v>799.59</v>
      </c>
    </row>
    <row r="8582" spans="1:6" x14ac:dyDescent="0.2">
      <c r="A8582" s="26"/>
      <c r="B8582" s="27"/>
      <c r="C8582" s="28" t="s">
        <v>917</v>
      </c>
      <c r="D8582" s="28"/>
      <c r="E8582" s="28"/>
      <c r="F8582" s="29">
        <v>4231.18</v>
      </c>
    </row>
    <row r="8583" spans="1:6" ht="33.75" customHeight="1" x14ac:dyDescent="0.2">
      <c r="A8583" s="21">
        <v>21</v>
      </c>
      <c r="B8583" s="22" t="s">
        <v>6026</v>
      </c>
      <c r="C8583" s="23" t="s">
        <v>6027</v>
      </c>
      <c r="D8583" s="31">
        <v>1</v>
      </c>
      <c r="E8583" s="25">
        <v>1098.3699999999999</v>
      </c>
      <c r="F8583" s="25">
        <v>6535.28</v>
      </c>
    </row>
    <row r="8584" spans="1:6" ht="33.75" customHeight="1" x14ac:dyDescent="0.2">
      <c r="A8584" s="21">
        <v>22</v>
      </c>
      <c r="B8584" s="22" t="s">
        <v>5454</v>
      </c>
      <c r="C8584" s="23" t="s">
        <v>6028</v>
      </c>
      <c r="D8584" s="31">
        <v>34</v>
      </c>
      <c r="E8584" s="25">
        <v>22.47</v>
      </c>
      <c r="F8584" s="25">
        <v>31399.96</v>
      </c>
    </row>
    <row r="8585" spans="1:6" x14ac:dyDescent="0.2">
      <c r="A8585" s="26"/>
      <c r="B8585" s="27"/>
      <c r="C8585" s="28" t="s">
        <v>6029</v>
      </c>
      <c r="D8585" s="28"/>
      <c r="E8585" s="28"/>
      <c r="F8585" s="29">
        <v>26827.4</v>
      </c>
    </row>
    <row r="8586" spans="1:6" x14ac:dyDescent="0.2">
      <c r="A8586" s="26"/>
      <c r="B8586" s="27"/>
      <c r="C8586" s="28" t="s">
        <v>6030</v>
      </c>
      <c r="D8586" s="28"/>
      <c r="E8586" s="28"/>
      <c r="F8586" s="29">
        <v>13711.78</v>
      </c>
    </row>
    <row r="8587" spans="1:6" x14ac:dyDescent="0.2">
      <c r="A8587" s="26"/>
      <c r="B8587" s="27"/>
      <c r="C8587" s="28" t="s">
        <v>917</v>
      </c>
      <c r="D8587" s="28"/>
      <c r="E8587" s="28"/>
      <c r="F8587" s="29">
        <v>71939.14</v>
      </c>
    </row>
    <row r="8588" spans="1:6" ht="22.5" customHeight="1" x14ac:dyDescent="0.2">
      <c r="A8588" s="21">
        <v>23</v>
      </c>
      <c r="B8588" s="22" t="s">
        <v>6031</v>
      </c>
      <c r="C8588" s="23" t="s">
        <v>6032</v>
      </c>
      <c r="D8588" s="31">
        <v>38</v>
      </c>
      <c r="E8588" s="25">
        <v>226.37</v>
      </c>
      <c r="F8588" s="25">
        <v>51182.1</v>
      </c>
    </row>
    <row r="8589" spans="1:6" ht="33.75" customHeight="1" x14ac:dyDescent="0.2">
      <c r="A8589" s="21">
        <v>24</v>
      </c>
      <c r="B8589" s="22" t="s">
        <v>6033</v>
      </c>
      <c r="C8589" s="23" t="s">
        <v>6034</v>
      </c>
      <c r="D8589" s="31">
        <v>30</v>
      </c>
      <c r="E8589" s="25">
        <v>6.41</v>
      </c>
      <c r="F8589" s="25">
        <v>6084.44</v>
      </c>
    </row>
    <row r="8590" spans="1:6" x14ac:dyDescent="0.2">
      <c r="A8590" s="26"/>
      <c r="B8590" s="27"/>
      <c r="C8590" s="28" t="s">
        <v>6035</v>
      </c>
      <c r="D8590" s="28"/>
      <c r="E8590" s="28"/>
      <c r="F8590" s="29">
        <v>4936.3900000000003</v>
      </c>
    </row>
    <row r="8591" spans="1:6" x14ac:dyDescent="0.2">
      <c r="A8591" s="26"/>
      <c r="B8591" s="27"/>
      <c r="C8591" s="28" t="s">
        <v>6036</v>
      </c>
      <c r="D8591" s="28"/>
      <c r="E8591" s="28"/>
      <c r="F8591" s="29">
        <v>2523.04</v>
      </c>
    </row>
    <row r="8592" spans="1:6" x14ac:dyDescent="0.2">
      <c r="A8592" s="26"/>
      <c r="B8592" s="27"/>
      <c r="C8592" s="28" t="s">
        <v>917</v>
      </c>
      <c r="D8592" s="28"/>
      <c r="E8592" s="28"/>
      <c r="F8592" s="29">
        <v>13543.87</v>
      </c>
    </row>
    <row r="8593" spans="1:6" ht="22.5" customHeight="1" x14ac:dyDescent="0.2">
      <c r="A8593" s="21">
        <v>25</v>
      </c>
      <c r="B8593" s="22" t="s">
        <v>6037</v>
      </c>
      <c r="C8593" s="23" t="s">
        <v>6038</v>
      </c>
      <c r="D8593" s="31">
        <v>33</v>
      </c>
      <c r="E8593" s="25">
        <v>26.46</v>
      </c>
      <c r="F8593" s="25">
        <v>7280.97</v>
      </c>
    </row>
    <row r="8594" spans="1:6" ht="56.25" customHeight="1" x14ac:dyDescent="0.2">
      <c r="A8594" s="21">
        <v>26</v>
      </c>
      <c r="B8594" s="22" t="s">
        <v>5439</v>
      </c>
      <c r="C8594" s="23" t="s">
        <v>6039</v>
      </c>
      <c r="D8594" s="31">
        <v>14</v>
      </c>
      <c r="E8594" s="25">
        <v>19.149999999999999</v>
      </c>
      <c r="F8594" s="25">
        <v>8999.9699999999993</v>
      </c>
    </row>
    <row r="8595" spans="1:6" x14ac:dyDescent="0.2">
      <c r="A8595" s="26"/>
      <c r="B8595" s="27"/>
      <c r="C8595" s="28" t="s">
        <v>6040</v>
      </c>
      <c r="D8595" s="28"/>
      <c r="E8595" s="28"/>
      <c r="F8595" s="29">
        <v>7861.04</v>
      </c>
    </row>
    <row r="8596" spans="1:6" x14ac:dyDescent="0.2">
      <c r="A8596" s="26"/>
      <c r="B8596" s="27"/>
      <c r="C8596" s="28" t="s">
        <v>6041</v>
      </c>
      <c r="D8596" s="28"/>
      <c r="E8596" s="28"/>
      <c r="F8596" s="29">
        <v>4133.12</v>
      </c>
    </row>
    <row r="8597" spans="1:6" x14ac:dyDescent="0.2">
      <c r="A8597" s="26"/>
      <c r="B8597" s="27"/>
      <c r="C8597" s="28" t="s">
        <v>917</v>
      </c>
      <c r="D8597" s="28"/>
      <c r="E8597" s="28"/>
      <c r="F8597" s="29">
        <v>20994.13</v>
      </c>
    </row>
    <row r="8598" spans="1:6" ht="33.75" customHeight="1" x14ac:dyDescent="0.2">
      <c r="A8598" s="21">
        <v>27</v>
      </c>
      <c r="B8598" s="22" t="s">
        <v>6042</v>
      </c>
      <c r="C8598" s="23" t="s">
        <v>6043</v>
      </c>
      <c r="D8598" s="31">
        <v>16</v>
      </c>
      <c r="E8598" s="25">
        <v>200.49</v>
      </c>
      <c r="F8598" s="25">
        <v>19086.41</v>
      </c>
    </row>
    <row r="8599" spans="1:6" ht="33.75" customHeight="1" x14ac:dyDescent="0.2">
      <c r="A8599" s="21">
        <v>28</v>
      </c>
      <c r="B8599" s="22" t="s">
        <v>5276</v>
      </c>
      <c r="C8599" s="23" t="s">
        <v>5277</v>
      </c>
      <c r="D8599" s="31">
        <v>10</v>
      </c>
      <c r="E8599" s="25">
        <v>10.98</v>
      </c>
      <c r="F8599" s="25">
        <v>4577.1000000000004</v>
      </c>
    </row>
    <row r="8600" spans="1:6" x14ac:dyDescent="0.2">
      <c r="A8600" s="26"/>
      <c r="B8600" s="27"/>
      <c r="C8600" s="28" t="s">
        <v>5388</v>
      </c>
      <c r="D8600" s="28"/>
      <c r="E8600" s="28"/>
      <c r="F8600" s="29">
        <v>3945.2</v>
      </c>
    </row>
    <row r="8601" spans="1:6" x14ac:dyDescent="0.2">
      <c r="A8601" s="26"/>
      <c r="B8601" s="27"/>
      <c r="C8601" s="28" t="s">
        <v>5389</v>
      </c>
      <c r="D8601" s="28"/>
      <c r="E8601" s="28"/>
      <c r="F8601" s="29">
        <v>2016.44</v>
      </c>
    </row>
    <row r="8602" spans="1:6" x14ac:dyDescent="0.2">
      <c r="A8602" s="26"/>
      <c r="B8602" s="27"/>
      <c r="C8602" s="28" t="s">
        <v>917</v>
      </c>
      <c r="D8602" s="28"/>
      <c r="E8602" s="28"/>
      <c r="F8602" s="29">
        <v>10538.74</v>
      </c>
    </row>
    <row r="8603" spans="1:6" ht="45" customHeight="1" x14ac:dyDescent="0.2">
      <c r="A8603" s="21">
        <v>29</v>
      </c>
      <c r="B8603" s="22" t="s">
        <v>5280</v>
      </c>
      <c r="C8603" s="23" t="s">
        <v>5281</v>
      </c>
      <c r="D8603" s="31">
        <v>11</v>
      </c>
      <c r="E8603" s="25">
        <v>68.819999999999993</v>
      </c>
      <c r="F8603" s="25">
        <v>6540.65</v>
      </c>
    </row>
    <row r="8604" spans="1:6" ht="45" customHeight="1" x14ac:dyDescent="0.2">
      <c r="A8604" s="21">
        <v>30</v>
      </c>
      <c r="B8604" s="22" t="s">
        <v>5454</v>
      </c>
      <c r="C8604" s="23" t="s">
        <v>6044</v>
      </c>
      <c r="D8604" s="31">
        <v>68</v>
      </c>
      <c r="E8604" s="25">
        <v>22.47</v>
      </c>
      <c r="F8604" s="25">
        <v>62799.93</v>
      </c>
    </row>
    <row r="8605" spans="1:6" x14ac:dyDescent="0.2">
      <c r="A8605" s="26"/>
      <c r="B8605" s="27"/>
      <c r="C8605" s="28" t="s">
        <v>6045</v>
      </c>
      <c r="D8605" s="28"/>
      <c r="E8605" s="28"/>
      <c r="F8605" s="29">
        <v>53654.8</v>
      </c>
    </row>
    <row r="8606" spans="1:6" x14ac:dyDescent="0.2">
      <c r="A8606" s="26"/>
      <c r="B8606" s="27"/>
      <c r="C8606" s="28" t="s">
        <v>6046</v>
      </c>
      <c r="D8606" s="28"/>
      <c r="E8606" s="28"/>
      <c r="F8606" s="29">
        <v>27423.56</v>
      </c>
    </row>
    <row r="8607" spans="1:6" x14ac:dyDescent="0.2">
      <c r="A8607" s="26"/>
      <c r="B8607" s="27"/>
      <c r="C8607" s="28" t="s">
        <v>917</v>
      </c>
      <c r="D8607" s="28"/>
      <c r="E8607" s="28"/>
      <c r="F8607" s="29">
        <v>143878.29</v>
      </c>
    </row>
    <row r="8608" spans="1:6" ht="45" customHeight="1" x14ac:dyDescent="0.2">
      <c r="A8608" s="21">
        <v>31</v>
      </c>
      <c r="B8608" s="22" t="s">
        <v>6047</v>
      </c>
      <c r="C8608" s="23" t="s">
        <v>6048</v>
      </c>
      <c r="D8608" s="31">
        <v>75</v>
      </c>
      <c r="E8608" s="25">
        <v>5961.82</v>
      </c>
      <c r="F8608" s="25">
        <v>2660462.1800000002</v>
      </c>
    </row>
    <row r="8609" spans="1:6" ht="33.75" customHeight="1" x14ac:dyDescent="0.2">
      <c r="A8609" s="21">
        <v>32</v>
      </c>
      <c r="B8609" s="22" t="s">
        <v>5454</v>
      </c>
      <c r="C8609" s="23" t="s">
        <v>6049</v>
      </c>
      <c r="D8609" s="31">
        <v>9</v>
      </c>
      <c r="E8609" s="25">
        <v>22.47</v>
      </c>
      <c r="F8609" s="25">
        <v>8311.75</v>
      </c>
    </row>
    <row r="8610" spans="1:6" x14ac:dyDescent="0.2">
      <c r="A8610" s="26"/>
      <c r="B8610" s="27"/>
      <c r="C8610" s="28" t="s">
        <v>6050</v>
      </c>
      <c r="D8610" s="28"/>
      <c r="E8610" s="28"/>
      <c r="F8610" s="29">
        <v>7101.37</v>
      </c>
    </row>
    <row r="8611" spans="1:6" x14ac:dyDescent="0.2">
      <c r="A8611" s="26"/>
      <c r="B8611" s="27"/>
      <c r="C8611" s="28" t="s">
        <v>6051</v>
      </c>
      <c r="D8611" s="28"/>
      <c r="E8611" s="28"/>
      <c r="F8611" s="29">
        <v>3629.59</v>
      </c>
    </row>
    <row r="8612" spans="1:6" x14ac:dyDescent="0.2">
      <c r="A8612" s="26"/>
      <c r="B8612" s="27"/>
      <c r="C8612" s="28" t="s">
        <v>917</v>
      </c>
      <c r="D8612" s="28"/>
      <c r="E8612" s="28"/>
      <c r="F8612" s="29">
        <v>19042.71</v>
      </c>
    </row>
    <row r="8613" spans="1:6" ht="22.5" customHeight="1" x14ac:dyDescent="0.2">
      <c r="A8613" s="21">
        <v>33</v>
      </c>
      <c r="B8613" s="22" t="s">
        <v>6052</v>
      </c>
      <c r="C8613" s="23" t="s">
        <v>6053</v>
      </c>
      <c r="D8613" s="31">
        <v>10</v>
      </c>
      <c r="E8613" s="25">
        <v>111.72</v>
      </c>
      <c r="F8613" s="25">
        <v>6647.35</v>
      </c>
    </row>
    <row r="8614" spans="1:6" ht="11.4" x14ac:dyDescent="0.2">
      <c r="A8614" s="443" t="s">
        <v>414</v>
      </c>
      <c r="B8614" s="444"/>
      <c r="C8614" s="444"/>
      <c r="D8614" s="444"/>
      <c r="E8614" s="444"/>
      <c r="F8614" s="445"/>
    </row>
    <row r="8615" spans="1:6" ht="45" customHeight="1" x14ac:dyDescent="0.2">
      <c r="A8615" s="21">
        <v>34</v>
      </c>
      <c r="B8615" s="22" t="s">
        <v>5297</v>
      </c>
      <c r="C8615" s="23" t="s">
        <v>5298</v>
      </c>
      <c r="D8615" s="32">
        <v>11.5</v>
      </c>
      <c r="E8615" s="25">
        <v>64.09</v>
      </c>
      <c r="F8615" s="25">
        <v>28282.53</v>
      </c>
    </row>
    <row r="8616" spans="1:6" x14ac:dyDescent="0.2">
      <c r="A8616" s="26"/>
      <c r="B8616" s="27"/>
      <c r="C8616" s="28" t="s">
        <v>6054</v>
      </c>
      <c r="D8616" s="28"/>
      <c r="E8616" s="28"/>
      <c r="F8616" s="29">
        <v>25702.03</v>
      </c>
    </row>
    <row r="8617" spans="1:6" x14ac:dyDescent="0.2">
      <c r="A8617" s="26"/>
      <c r="B8617" s="27"/>
      <c r="C8617" s="28" t="s">
        <v>6055</v>
      </c>
      <c r="D8617" s="28"/>
      <c r="E8617" s="28"/>
      <c r="F8617" s="29">
        <v>13513.44</v>
      </c>
    </row>
    <row r="8618" spans="1:6" x14ac:dyDescent="0.2">
      <c r="A8618" s="26"/>
      <c r="B8618" s="27"/>
      <c r="C8618" s="28" t="s">
        <v>917</v>
      </c>
      <c r="D8618" s="28"/>
      <c r="E8618" s="28"/>
      <c r="F8618" s="29">
        <v>67498</v>
      </c>
    </row>
    <row r="8619" spans="1:6" ht="33.75" customHeight="1" x14ac:dyDescent="0.2">
      <c r="A8619" s="21">
        <v>35</v>
      </c>
      <c r="B8619" s="22" t="s">
        <v>4671</v>
      </c>
      <c r="C8619" s="23" t="s">
        <v>4672</v>
      </c>
      <c r="D8619" s="32">
        <v>0.5</v>
      </c>
      <c r="E8619" s="25">
        <v>204.43</v>
      </c>
      <c r="F8619" s="25">
        <v>3115.05</v>
      </c>
    </row>
    <row r="8620" spans="1:6" x14ac:dyDescent="0.2">
      <c r="A8620" s="26"/>
      <c r="B8620" s="27"/>
      <c r="C8620" s="28" t="s">
        <v>4673</v>
      </c>
      <c r="D8620" s="28"/>
      <c r="E8620" s="28"/>
      <c r="F8620" s="29">
        <v>2585.6999999999998</v>
      </c>
    </row>
    <row r="8621" spans="1:6" x14ac:dyDescent="0.2">
      <c r="A8621" s="26"/>
      <c r="B8621" s="27"/>
      <c r="C8621" s="28" t="s">
        <v>4674</v>
      </c>
      <c r="D8621" s="28"/>
      <c r="E8621" s="28"/>
      <c r="F8621" s="29">
        <v>1359.49</v>
      </c>
    </row>
    <row r="8622" spans="1:6" x14ac:dyDescent="0.2">
      <c r="A8622" s="26"/>
      <c r="B8622" s="27"/>
      <c r="C8622" s="28" t="s">
        <v>917</v>
      </c>
      <c r="D8622" s="28"/>
      <c r="E8622" s="28"/>
      <c r="F8622" s="29">
        <v>7060.24</v>
      </c>
    </row>
    <row r="8623" spans="1:6" ht="33.75" customHeight="1" x14ac:dyDescent="0.2">
      <c r="A8623" s="21">
        <v>36</v>
      </c>
      <c r="B8623" s="22" t="s">
        <v>6056</v>
      </c>
      <c r="C8623" s="23" t="s">
        <v>6057</v>
      </c>
      <c r="D8623" s="31">
        <v>1224</v>
      </c>
      <c r="E8623" s="25">
        <v>4.59</v>
      </c>
      <c r="F8623" s="25">
        <v>46818.54</v>
      </c>
    </row>
    <row r="8624" spans="1:6" ht="33.75" customHeight="1" x14ac:dyDescent="0.2">
      <c r="A8624" s="21">
        <v>37</v>
      </c>
      <c r="B8624" s="22" t="s">
        <v>6058</v>
      </c>
      <c r="C8624" s="23" t="s">
        <v>6059</v>
      </c>
      <c r="D8624" s="31">
        <v>6</v>
      </c>
      <c r="E8624" s="25">
        <v>433.82</v>
      </c>
      <c r="F8624" s="25">
        <v>61411.69</v>
      </c>
    </row>
    <row r="8625" spans="1:6" x14ac:dyDescent="0.2">
      <c r="A8625" s="26"/>
      <c r="B8625" s="27"/>
      <c r="C8625" s="28" t="s">
        <v>6060</v>
      </c>
      <c r="D8625" s="28"/>
      <c r="E8625" s="28"/>
      <c r="F8625" s="29">
        <v>46613.68</v>
      </c>
    </row>
    <row r="8626" spans="1:6" x14ac:dyDescent="0.2">
      <c r="A8626" s="26"/>
      <c r="B8626" s="27"/>
      <c r="C8626" s="28" t="s">
        <v>6061</v>
      </c>
      <c r="D8626" s="28"/>
      <c r="E8626" s="28"/>
      <c r="F8626" s="29">
        <v>24508.22</v>
      </c>
    </row>
    <row r="8627" spans="1:6" x14ac:dyDescent="0.2">
      <c r="A8627" s="26"/>
      <c r="B8627" s="27"/>
      <c r="C8627" s="28" t="s">
        <v>917</v>
      </c>
      <c r="D8627" s="28"/>
      <c r="E8627" s="28"/>
      <c r="F8627" s="29">
        <v>132533.59</v>
      </c>
    </row>
    <row r="8628" spans="1:6" ht="33.75" customHeight="1" x14ac:dyDescent="0.2">
      <c r="A8628" s="21">
        <v>39</v>
      </c>
      <c r="B8628" s="22" t="s">
        <v>6062</v>
      </c>
      <c r="C8628" s="23" t="s">
        <v>6063</v>
      </c>
      <c r="D8628" s="31">
        <v>612</v>
      </c>
      <c r="E8628" s="25">
        <v>59.8</v>
      </c>
      <c r="F8628" s="25">
        <v>305224.96999999997</v>
      </c>
    </row>
    <row r="8629" spans="1:6" ht="45" customHeight="1" x14ac:dyDescent="0.2">
      <c r="A8629" s="21">
        <v>40</v>
      </c>
      <c r="B8629" s="22" t="s">
        <v>4742</v>
      </c>
      <c r="C8629" s="23" t="s">
        <v>4743</v>
      </c>
      <c r="D8629" s="32">
        <v>0.1</v>
      </c>
      <c r="E8629" s="25">
        <v>79.63</v>
      </c>
      <c r="F8629" s="25">
        <v>298.44</v>
      </c>
    </row>
    <row r="8630" spans="1:6" x14ac:dyDescent="0.2">
      <c r="A8630" s="26"/>
      <c r="B8630" s="27"/>
      <c r="C8630" s="28" t="s">
        <v>6064</v>
      </c>
      <c r="D8630" s="28"/>
      <c r="E8630" s="28"/>
      <c r="F8630" s="29">
        <v>269.27</v>
      </c>
    </row>
    <row r="8631" spans="1:6" x14ac:dyDescent="0.2">
      <c r="A8631" s="26"/>
      <c r="B8631" s="27"/>
      <c r="C8631" s="28" t="s">
        <v>6065</v>
      </c>
      <c r="D8631" s="28"/>
      <c r="E8631" s="28"/>
      <c r="F8631" s="29">
        <v>141.58000000000001</v>
      </c>
    </row>
    <row r="8632" spans="1:6" x14ac:dyDescent="0.2">
      <c r="A8632" s="26"/>
      <c r="B8632" s="27"/>
      <c r="C8632" s="28" t="s">
        <v>917</v>
      </c>
      <c r="D8632" s="28"/>
      <c r="E8632" s="28"/>
      <c r="F8632" s="29">
        <v>709.29</v>
      </c>
    </row>
    <row r="8633" spans="1:6" ht="22.5" customHeight="1" x14ac:dyDescent="0.2">
      <c r="A8633" s="21">
        <v>41</v>
      </c>
      <c r="B8633" s="22" t="s">
        <v>5583</v>
      </c>
      <c r="C8633" s="23" t="s">
        <v>5584</v>
      </c>
      <c r="D8633" s="33">
        <v>1.0200000000000001E-2</v>
      </c>
      <c r="E8633" s="25">
        <v>19862.939999999999</v>
      </c>
      <c r="F8633" s="25">
        <v>1898.38</v>
      </c>
    </row>
    <row r="8634" spans="1:6" ht="22.5" customHeight="1" x14ac:dyDescent="0.2">
      <c r="A8634" s="21">
        <v>42</v>
      </c>
      <c r="B8634" s="22" t="s">
        <v>6066</v>
      </c>
      <c r="C8634" s="23" t="s">
        <v>6067</v>
      </c>
      <c r="D8634" s="32">
        <v>0.1</v>
      </c>
      <c r="E8634" s="25">
        <v>44.25</v>
      </c>
      <c r="F8634" s="25">
        <v>158.44999999999999</v>
      </c>
    </row>
    <row r="8635" spans="1:6" x14ac:dyDescent="0.2">
      <c r="A8635" s="26"/>
      <c r="B8635" s="27"/>
      <c r="C8635" s="28" t="s">
        <v>6068</v>
      </c>
      <c r="D8635" s="28"/>
      <c r="E8635" s="28"/>
      <c r="F8635" s="29">
        <v>140.87</v>
      </c>
    </row>
    <row r="8636" spans="1:6" x14ac:dyDescent="0.2">
      <c r="A8636" s="26"/>
      <c r="B8636" s="27"/>
      <c r="C8636" s="28" t="s">
        <v>6069</v>
      </c>
      <c r="D8636" s="28"/>
      <c r="E8636" s="28"/>
      <c r="F8636" s="29">
        <v>74.069999999999993</v>
      </c>
    </row>
    <row r="8637" spans="1:6" x14ac:dyDescent="0.2">
      <c r="A8637" s="26"/>
      <c r="B8637" s="27"/>
      <c r="C8637" s="28" t="s">
        <v>917</v>
      </c>
      <c r="D8637" s="28"/>
      <c r="E8637" s="28"/>
      <c r="F8637" s="29">
        <v>373.39</v>
      </c>
    </row>
    <row r="8638" spans="1:6" ht="22.5" customHeight="1" x14ac:dyDescent="0.2">
      <c r="A8638" s="21">
        <v>43</v>
      </c>
      <c r="B8638" s="22" t="s">
        <v>6070</v>
      </c>
      <c r="C8638" s="23" t="s">
        <v>6071</v>
      </c>
      <c r="D8638" s="32">
        <v>10.199999999999999</v>
      </c>
      <c r="E8638" s="25">
        <v>6.63</v>
      </c>
      <c r="F8638" s="25">
        <v>563.95000000000005</v>
      </c>
    </row>
    <row r="8639" spans="1:6" ht="11.4" x14ac:dyDescent="0.2">
      <c r="A8639" s="443" t="s">
        <v>16</v>
      </c>
      <c r="B8639" s="444"/>
      <c r="C8639" s="444"/>
      <c r="D8639" s="444"/>
      <c r="E8639" s="444"/>
      <c r="F8639" s="445"/>
    </row>
    <row r="8640" spans="1:6" ht="45" customHeight="1" x14ac:dyDescent="0.2">
      <c r="A8640" s="21">
        <v>44</v>
      </c>
      <c r="B8640" s="22" t="s">
        <v>3923</v>
      </c>
      <c r="C8640" s="23" t="s">
        <v>3924</v>
      </c>
      <c r="D8640" s="32">
        <v>11.5</v>
      </c>
      <c r="E8640" s="25">
        <v>184.24</v>
      </c>
      <c r="F8640" s="25">
        <v>91870.41</v>
      </c>
    </row>
    <row r="8641" spans="1:6" x14ac:dyDescent="0.2">
      <c r="A8641" s="26"/>
      <c r="B8641" s="27"/>
      <c r="C8641" s="28" t="s">
        <v>6072</v>
      </c>
      <c r="D8641" s="28"/>
      <c r="E8641" s="28"/>
      <c r="F8641" s="29">
        <v>84446.97</v>
      </c>
    </row>
    <row r="8642" spans="1:6" x14ac:dyDescent="0.2">
      <c r="A8642" s="26"/>
      <c r="B8642" s="27"/>
      <c r="C8642" s="28" t="s">
        <v>6073</v>
      </c>
      <c r="D8642" s="28"/>
      <c r="E8642" s="28"/>
      <c r="F8642" s="29">
        <v>44399.95</v>
      </c>
    </row>
    <row r="8643" spans="1:6" x14ac:dyDescent="0.2">
      <c r="A8643" s="26"/>
      <c r="B8643" s="27"/>
      <c r="C8643" s="28" t="s">
        <v>917</v>
      </c>
      <c r="D8643" s="28"/>
      <c r="E8643" s="28"/>
      <c r="F8643" s="29">
        <v>220717.33</v>
      </c>
    </row>
    <row r="8644" spans="1:6" ht="22.5" customHeight="1" x14ac:dyDescent="0.2">
      <c r="A8644" s="21">
        <v>45</v>
      </c>
      <c r="B8644" s="22" t="s">
        <v>5324</v>
      </c>
      <c r="C8644" s="23" t="s">
        <v>5325</v>
      </c>
      <c r="D8644" s="24">
        <v>-20.125</v>
      </c>
      <c r="E8644" s="25">
        <v>8</v>
      </c>
      <c r="F8644" s="25">
        <v>-3361.68</v>
      </c>
    </row>
    <row r="8645" spans="1:6" ht="22.5" customHeight="1" x14ac:dyDescent="0.2">
      <c r="A8645" s="21">
        <v>52</v>
      </c>
      <c r="B8645" s="22" t="s">
        <v>6074</v>
      </c>
      <c r="C8645" s="23" t="s">
        <v>5331</v>
      </c>
      <c r="D8645" s="31">
        <v>4600</v>
      </c>
      <c r="E8645" s="25">
        <v>1.33</v>
      </c>
      <c r="F8645" s="25">
        <v>51186.05</v>
      </c>
    </row>
    <row r="8646" spans="1:6" ht="22.5" customHeight="1" x14ac:dyDescent="0.2">
      <c r="A8646" s="21">
        <v>53</v>
      </c>
      <c r="B8646" s="22" t="s">
        <v>6075</v>
      </c>
      <c r="C8646" s="23" t="s">
        <v>5333</v>
      </c>
      <c r="D8646" s="31">
        <v>4600</v>
      </c>
      <c r="E8646" s="25">
        <v>0.16</v>
      </c>
      <c r="F8646" s="25">
        <v>5998.36</v>
      </c>
    </row>
    <row r="8647" spans="1:6" ht="33.75" customHeight="1" x14ac:dyDescent="0.2">
      <c r="A8647" s="21">
        <v>46</v>
      </c>
      <c r="B8647" s="22" t="s">
        <v>5672</v>
      </c>
      <c r="C8647" s="23" t="s">
        <v>5673</v>
      </c>
      <c r="D8647" s="32">
        <v>117.3</v>
      </c>
      <c r="E8647" s="25">
        <v>21.2</v>
      </c>
      <c r="F8647" s="25">
        <v>18998.849999999999</v>
      </c>
    </row>
    <row r="8648" spans="1:6" ht="22.5" customHeight="1" x14ac:dyDescent="0.2">
      <c r="A8648" s="21">
        <v>47</v>
      </c>
      <c r="B8648" s="22" t="s">
        <v>4883</v>
      </c>
      <c r="C8648" s="23" t="s">
        <v>4884</v>
      </c>
      <c r="D8648" s="31">
        <v>23</v>
      </c>
      <c r="E8648" s="25">
        <v>38</v>
      </c>
      <c r="F8648" s="25">
        <v>18537.54</v>
      </c>
    </row>
    <row r="8649" spans="1:6" ht="22.5" customHeight="1" x14ac:dyDescent="0.2">
      <c r="A8649" s="21">
        <v>48</v>
      </c>
      <c r="B8649" s="22" t="s">
        <v>4866</v>
      </c>
      <c r="C8649" s="23" t="s">
        <v>4867</v>
      </c>
      <c r="D8649" s="32">
        <v>0.5</v>
      </c>
      <c r="E8649" s="25">
        <v>237.81</v>
      </c>
      <c r="F8649" s="25">
        <v>4483.1099999999997</v>
      </c>
    </row>
    <row r="8650" spans="1:6" x14ac:dyDescent="0.2">
      <c r="A8650" s="26"/>
      <c r="B8650" s="27"/>
      <c r="C8650" s="28" t="s">
        <v>6076</v>
      </c>
      <c r="D8650" s="28"/>
      <c r="E8650" s="28"/>
      <c r="F8650" s="29">
        <v>4079.98</v>
      </c>
    </row>
    <row r="8651" spans="1:6" x14ac:dyDescent="0.2">
      <c r="A8651" s="26"/>
      <c r="B8651" s="27"/>
      <c r="C8651" s="28" t="s">
        <v>6077</v>
      </c>
      <c r="D8651" s="28"/>
      <c r="E8651" s="28"/>
      <c r="F8651" s="29">
        <v>2145.14</v>
      </c>
    </row>
    <row r="8652" spans="1:6" x14ac:dyDescent="0.2">
      <c r="A8652" s="26"/>
      <c r="B8652" s="27"/>
      <c r="C8652" s="28" t="s">
        <v>917</v>
      </c>
      <c r="D8652" s="28"/>
      <c r="E8652" s="28"/>
      <c r="F8652" s="29">
        <v>10708.23</v>
      </c>
    </row>
    <row r="8653" spans="1:6" ht="33.75" customHeight="1" x14ac:dyDescent="0.2">
      <c r="A8653" s="21">
        <v>49</v>
      </c>
      <c r="B8653" s="22" t="s">
        <v>6078</v>
      </c>
      <c r="C8653" s="23" t="s">
        <v>6079</v>
      </c>
      <c r="D8653" s="31">
        <v>50</v>
      </c>
      <c r="E8653" s="25">
        <v>7.21</v>
      </c>
      <c r="F8653" s="25">
        <v>3007.88</v>
      </c>
    </row>
    <row r="8654" spans="1:6" ht="33.75" customHeight="1" x14ac:dyDescent="0.2">
      <c r="A8654" s="21">
        <v>50</v>
      </c>
      <c r="B8654" s="22" t="s">
        <v>6080</v>
      </c>
      <c r="C8654" s="23" t="s">
        <v>6081</v>
      </c>
      <c r="D8654" s="30">
        <v>0.05</v>
      </c>
      <c r="E8654" s="25">
        <v>396.4</v>
      </c>
      <c r="F8654" s="25">
        <v>550.91999999999996</v>
      </c>
    </row>
    <row r="8655" spans="1:6" x14ac:dyDescent="0.2">
      <c r="A8655" s="26"/>
      <c r="B8655" s="27"/>
      <c r="C8655" s="28" t="s">
        <v>6082</v>
      </c>
      <c r="D8655" s="28"/>
      <c r="E8655" s="28"/>
      <c r="F8655" s="29">
        <v>401.06</v>
      </c>
    </row>
    <row r="8656" spans="1:6" x14ac:dyDescent="0.2">
      <c r="A8656" s="26"/>
      <c r="B8656" s="27"/>
      <c r="C8656" s="28" t="s">
        <v>6083</v>
      </c>
      <c r="D8656" s="28"/>
      <c r="E8656" s="28"/>
      <c r="F8656" s="29">
        <v>210.86</v>
      </c>
    </row>
    <row r="8657" spans="1:6" x14ac:dyDescent="0.2">
      <c r="A8657" s="26"/>
      <c r="B8657" s="27"/>
      <c r="C8657" s="28" t="s">
        <v>917</v>
      </c>
      <c r="D8657" s="28"/>
      <c r="E8657" s="28"/>
      <c r="F8657" s="29">
        <v>1162.8399999999999</v>
      </c>
    </row>
    <row r="8658" spans="1:6" ht="33.75" customHeight="1" x14ac:dyDescent="0.2">
      <c r="A8658" s="21">
        <v>51</v>
      </c>
      <c r="B8658" s="22" t="s">
        <v>3430</v>
      </c>
      <c r="C8658" s="23" t="s">
        <v>3431</v>
      </c>
      <c r="D8658" s="32">
        <v>5.0999999999999996</v>
      </c>
      <c r="E8658" s="25">
        <v>11.5</v>
      </c>
      <c r="F8658" s="25">
        <v>415.83</v>
      </c>
    </row>
    <row r="8659" spans="1:6" ht="33.75" customHeight="1" x14ac:dyDescent="0.2">
      <c r="A8659" s="21">
        <v>54</v>
      </c>
      <c r="B8659" s="22" t="s">
        <v>4917</v>
      </c>
      <c r="C8659" s="23" t="s">
        <v>4918</v>
      </c>
      <c r="D8659" s="31">
        <v>10</v>
      </c>
      <c r="E8659" s="25">
        <v>19.350000000000001</v>
      </c>
      <c r="F8659" s="25">
        <v>3666.84</v>
      </c>
    </row>
    <row r="8660" spans="1:6" x14ac:dyDescent="0.2">
      <c r="A8660" s="26"/>
      <c r="B8660" s="27"/>
      <c r="C8660" s="28" t="s">
        <v>5504</v>
      </c>
      <c r="D8660" s="28"/>
      <c r="E8660" s="28"/>
      <c r="F8660" s="29">
        <v>1878.7</v>
      </c>
    </row>
    <row r="8661" spans="1:6" x14ac:dyDescent="0.2">
      <c r="A8661" s="26"/>
      <c r="B8661" s="27"/>
      <c r="C8661" s="28" t="s">
        <v>5505</v>
      </c>
      <c r="D8661" s="28"/>
      <c r="E8661" s="28"/>
      <c r="F8661" s="29">
        <v>987.77</v>
      </c>
    </row>
    <row r="8662" spans="1:6" x14ac:dyDescent="0.2">
      <c r="A8662" s="26"/>
      <c r="B8662" s="27"/>
      <c r="C8662" s="28" t="s">
        <v>917</v>
      </c>
      <c r="D8662" s="28"/>
      <c r="E8662" s="28"/>
      <c r="F8662" s="29">
        <v>6533.31</v>
      </c>
    </row>
    <row r="8663" spans="1:6" ht="22.5" customHeight="1" x14ac:dyDescent="0.2">
      <c r="A8663" s="21">
        <v>55</v>
      </c>
      <c r="B8663" s="22" t="s">
        <v>4921</v>
      </c>
      <c r="C8663" s="23" t="s">
        <v>4922</v>
      </c>
      <c r="D8663" s="33">
        <v>-5.9999999999999995E-4</v>
      </c>
      <c r="E8663" s="25">
        <v>26950</v>
      </c>
      <c r="F8663" s="25">
        <v>-389.05</v>
      </c>
    </row>
    <row r="8664" spans="1:6" ht="22.5" customHeight="1" x14ac:dyDescent="0.2">
      <c r="A8664" s="21">
        <v>56</v>
      </c>
      <c r="B8664" s="22" t="s">
        <v>4923</v>
      </c>
      <c r="C8664" s="23" t="s">
        <v>4924</v>
      </c>
      <c r="D8664" s="32">
        <v>-1.5</v>
      </c>
      <c r="E8664" s="25">
        <v>9.0399999999999991</v>
      </c>
      <c r="F8664" s="25">
        <v>-139.26</v>
      </c>
    </row>
    <row r="8665" spans="1:6" ht="22.5" customHeight="1" x14ac:dyDescent="0.2">
      <c r="A8665" s="21">
        <v>57</v>
      </c>
      <c r="B8665" s="22" t="s">
        <v>4925</v>
      </c>
      <c r="C8665" s="23" t="s">
        <v>4926</v>
      </c>
      <c r="D8665" s="32">
        <v>-7.2</v>
      </c>
      <c r="E8665" s="25">
        <v>16.7</v>
      </c>
      <c r="F8665" s="25">
        <v>-1161.52</v>
      </c>
    </row>
    <row r="8666" spans="1:6" ht="33.75" customHeight="1" x14ac:dyDescent="0.2">
      <c r="A8666" s="21">
        <v>58</v>
      </c>
      <c r="B8666" s="22" t="s">
        <v>5738</v>
      </c>
      <c r="C8666" s="23" t="s">
        <v>5739</v>
      </c>
      <c r="D8666" s="31">
        <v>10</v>
      </c>
      <c r="E8666" s="25">
        <v>47.6</v>
      </c>
      <c r="F8666" s="25">
        <v>4074.56</v>
      </c>
    </row>
    <row r="8667" spans="1:6" ht="11.25" customHeight="1" x14ac:dyDescent="0.2">
      <c r="A8667" s="435" t="s">
        <v>1007</v>
      </c>
      <c r="B8667" s="436"/>
      <c r="C8667" s="436"/>
      <c r="D8667" s="436"/>
      <c r="E8667" s="437"/>
      <c r="F8667" s="36">
        <v>3710803.62</v>
      </c>
    </row>
    <row r="8668" spans="1:6" x14ac:dyDescent="0.2">
      <c r="A8668" s="435" t="s">
        <v>1008</v>
      </c>
      <c r="B8668" s="436"/>
      <c r="C8668" s="436"/>
      <c r="D8668" s="436"/>
      <c r="E8668" s="437"/>
      <c r="F8668" s="36">
        <v>279918.7</v>
      </c>
    </row>
    <row r="8669" spans="1:6" x14ac:dyDescent="0.2">
      <c r="A8669" s="435" t="s">
        <v>1009</v>
      </c>
      <c r="B8669" s="436"/>
      <c r="C8669" s="436"/>
      <c r="D8669" s="436"/>
      <c r="E8669" s="437"/>
      <c r="F8669" s="36">
        <v>145638.87</v>
      </c>
    </row>
    <row r="8670" spans="1:6" ht="11.25" customHeight="1" x14ac:dyDescent="0.2">
      <c r="A8670" s="435" t="s">
        <v>6084</v>
      </c>
      <c r="B8670" s="436"/>
      <c r="C8670" s="436"/>
      <c r="D8670" s="436"/>
      <c r="E8670" s="437"/>
      <c r="F8670" s="36">
        <v>4136361.19</v>
      </c>
    </row>
    <row r="8671" spans="1:6" ht="12.75" customHeight="1" x14ac:dyDescent="0.2">
      <c r="A8671" s="432" t="s">
        <v>6085</v>
      </c>
      <c r="B8671" s="433"/>
      <c r="C8671" s="433"/>
      <c r="D8671" s="433"/>
      <c r="E8671" s="433"/>
      <c r="F8671" s="434"/>
    </row>
    <row r="8672" spans="1:6" ht="45" customHeight="1" x14ac:dyDescent="0.2">
      <c r="A8672" s="21">
        <v>84</v>
      </c>
      <c r="B8672" s="22" t="s">
        <v>5439</v>
      </c>
      <c r="C8672" s="23" t="s">
        <v>6086</v>
      </c>
      <c r="D8672" s="31">
        <v>26</v>
      </c>
      <c r="E8672" s="25">
        <v>19.149999999999999</v>
      </c>
      <c r="F8672" s="25">
        <v>16714.22</v>
      </c>
    </row>
    <row r="8673" spans="1:6" x14ac:dyDescent="0.2">
      <c r="A8673" s="26"/>
      <c r="B8673" s="27"/>
      <c r="C8673" s="28" t="s">
        <v>6087</v>
      </c>
      <c r="D8673" s="28"/>
      <c r="E8673" s="28"/>
      <c r="F8673" s="29">
        <v>14599.07</v>
      </c>
    </row>
    <row r="8674" spans="1:6" x14ac:dyDescent="0.2">
      <c r="A8674" s="26"/>
      <c r="B8674" s="27"/>
      <c r="C8674" s="28" t="s">
        <v>6088</v>
      </c>
      <c r="D8674" s="28"/>
      <c r="E8674" s="28"/>
      <c r="F8674" s="29">
        <v>7675.8</v>
      </c>
    </row>
    <row r="8675" spans="1:6" x14ac:dyDescent="0.2">
      <c r="A8675" s="26"/>
      <c r="B8675" s="27"/>
      <c r="C8675" s="28" t="s">
        <v>917</v>
      </c>
      <c r="D8675" s="28"/>
      <c r="E8675" s="28"/>
      <c r="F8675" s="29">
        <v>38989.089999999997</v>
      </c>
    </row>
    <row r="8676" spans="1:6" ht="22.5" customHeight="1" x14ac:dyDescent="0.2">
      <c r="A8676" s="21">
        <v>60</v>
      </c>
      <c r="B8676" s="22" t="s">
        <v>6089</v>
      </c>
      <c r="C8676" s="23" t="s">
        <v>6090</v>
      </c>
      <c r="D8676" s="32">
        <v>2.8</v>
      </c>
      <c r="E8676" s="25">
        <v>248.9</v>
      </c>
      <c r="F8676" s="25">
        <v>6725.28</v>
      </c>
    </row>
    <row r="8677" spans="1:6" ht="33.75" customHeight="1" x14ac:dyDescent="0.2">
      <c r="A8677" s="21">
        <v>61</v>
      </c>
      <c r="B8677" s="22" t="s">
        <v>5290</v>
      </c>
      <c r="C8677" s="23" t="s">
        <v>6091</v>
      </c>
      <c r="D8677" s="31">
        <v>1</v>
      </c>
      <c r="E8677" s="25">
        <v>153.46</v>
      </c>
      <c r="F8677" s="25">
        <v>5344.95</v>
      </c>
    </row>
    <row r="8678" spans="1:6" x14ac:dyDescent="0.2">
      <c r="A8678" s="26"/>
      <c r="B8678" s="27"/>
      <c r="C8678" s="28" t="s">
        <v>6092</v>
      </c>
      <c r="D8678" s="28"/>
      <c r="E8678" s="28"/>
      <c r="F8678" s="29">
        <v>4417.8500000000004</v>
      </c>
    </row>
    <row r="8679" spans="1:6" x14ac:dyDescent="0.2">
      <c r="A8679" s="26"/>
      <c r="B8679" s="27"/>
      <c r="C8679" s="28" t="s">
        <v>6093</v>
      </c>
      <c r="D8679" s="28"/>
      <c r="E8679" s="28"/>
      <c r="F8679" s="29">
        <v>2258.0100000000002</v>
      </c>
    </row>
    <row r="8680" spans="1:6" x14ac:dyDescent="0.2">
      <c r="A8680" s="26"/>
      <c r="B8680" s="27"/>
      <c r="C8680" s="28" t="s">
        <v>917</v>
      </c>
      <c r="D8680" s="28"/>
      <c r="E8680" s="28"/>
      <c r="F8680" s="29">
        <v>12020.81</v>
      </c>
    </row>
    <row r="8681" spans="1:6" ht="22.5" customHeight="1" x14ac:dyDescent="0.2">
      <c r="A8681" s="21">
        <v>62</v>
      </c>
      <c r="B8681" s="22" t="s">
        <v>6094</v>
      </c>
      <c r="C8681" s="23" t="s">
        <v>6095</v>
      </c>
      <c r="D8681" s="31">
        <v>28</v>
      </c>
      <c r="E8681" s="25">
        <v>10.050000000000001</v>
      </c>
      <c r="F8681" s="25">
        <v>2346.4899999999998</v>
      </c>
    </row>
    <row r="8682" spans="1:6" ht="11.4" x14ac:dyDescent="0.2">
      <c r="A8682" s="443" t="s">
        <v>414</v>
      </c>
      <c r="B8682" s="444"/>
      <c r="C8682" s="444"/>
      <c r="D8682" s="444"/>
      <c r="E8682" s="444"/>
      <c r="F8682" s="445"/>
    </row>
    <row r="8683" spans="1:6" ht="45" customHeight="1" x14ac:dyDescent="0.2">
      <c r="A8683" s="21">
        <v>63</v>
      </c>
      <c r="B8683" s="22" t="s">
        <v>4742</v>
      </c>
      <c r="C8683" s="23" t="s">
        <v>4743</v>
      </c>
      <c r="D8683" s="31">
        <v>6</v>
      </c>
      <c r="E8683" s="25">
        <v>79.63</v>
      </c>
      <c r="F8683" s="25">
        <v>17906.53</v>
      </c>
    </row>
    <row r="8684" spans="1:6" x14ac:dyDescent="0.2">
      <c r="A8684" s="26"/>
      <c r="B8684" s="27"/>
      <c r="C8684" s="28" t="s">
        <v>6096</v>
      </c>
      <c r="D8684" s="28"/>
      <c r="E8684" s="28"/>
      <c r="F8684" s="29">
        <v>16156.76</v>
      </c>
    </row>
    <row r="8685" spans="1:6" x14ac:dyDescent="0.2">
      <c r="A8685" s="26"/>
      <c r="B8685" s="27"/>
      <c r="C8685" s="28" t="s">
        <v>6097</v>
      </c>
      <c r="D8685" s="28"/>
      <c r="E8685" s="28"/>
      <c r="F8685" s="29">
        <v>8494.7900000000009</v>
      </c>
    </row>
    <row r="8686" spans="1:6" x14ac:dyDescent="0.2">
      <c r="A8686" s="26"/>
      <c r="B8686" s="27"/>
      <c r="C8686" s="28" t="s">
        <v>917</v>
      </c>
      <c r="D8686" s="28"/>
      <c r="E8686" s="28"/>
      <c r="F8686" s="29">
        <v>42558.080000000002</v>
      </c>
    </row>
    <row r="8687" spans="1:6" ht="33.75" customHeight="1" x14ac:dyDescent="0.2">
      <c r="A8687" s="21">
        <v>64</v>
      </c>
      <c r="B8687" s="22" t="s">
        <v>6098</v>
      </c>
      <c r="C8687" s="23" t="s">
        <v>6099</v>
      </c>
      <c r="D8687" s="31">
        <v>612</v>
      </c>
      <c r="E8687" s="25">
        <v>8.14</v>
      </c>
      <c r="F8687" s="25">
        <v>41551.46</v>
      </c>
    </row>
    <row r="8688" spans="1:6" ht="11.4" x14ac:dyDescent="0.2">
      <c r="A8688" s="443" t="s">
        <v>16</v>
      </c>
      <c r="B8688" s="444"/>
      <c r="C8688" s="444"/>
      <c r="D8688" s="444"/>
      <c r="E8688" s="444"/>
      <c r="F8688" s="445"/>
    </row>
    <row r="8689" spans="1:6" ht="45" customHeight="1" x14ac:dyDescent="0.2">
      <c r="A8689" s="21">
        <v>65</v>
      </c>
      <c r="B8689" s="22" t="s">
        <v>3923</v>
      </c>
      <c r="C8689" s="23" t="s">
        <v>3924</v>
      </c>
      <c r="D8689" s="31">
        <v>6</v>
      </c>
      <c r="E8689" s="25">
        <v>184.24</v>
      </c>
      <c r="F8689" s="25">
        <v>47932.38</v>
      </c>
    </row>
    <row r="8690" spans="1:6" x14ac:dyDescent="0.2">
      <c r="A8690" s="26"/>
      <c r="B8690" s="27"/>
      <c r="C8690" s="28" t="s">
        <v>6100</v>
      </c>
      <c r="D8690" s="28"/>
      <c r="E8690" s="28"/>
      <c r="F8690" s="29">
        <v>44059.28</v>
      </c>
    </row>
    <row r="8691" spans="1:6" x14ac:dyDescent="0.2">
      <c r="A8691" s="26"/>
      <c r="B8691" s="27"/>
      <c r="C8691" s="28" t="s">
        <v>6101</v>
      </c>
      <c r="D8691" s="28"/>
      <c r="E8691" s="28"/>
      <c r="F8691" s="29">
        <v>23165.19</v>
      </c>
    </row>
    <row r="8692" spans="1:6" x14ac:dyDescent="0.2">
      <c r="A8692" s="26"/>
      <c r="B8692" s="27"/>
      <c r="C8692" s="28" t="s">
        <v>917</v>
      </c>
      <c r="D8692" s="28"/>
      <c r="E8692" s="28"/>
      <c r="F8692" s="29">
        <v>115156.85</v>
      </c>
    </row>
    <row r="8693" spans="1:6" ht="22.5" customHeight="1" x14ac:dyDescent="0.2">
      <c r="A8693" s="21">
        <v>66</v>
      </c>
      <c r="B8693" s="22" t="s">
        <v>5324</v>
      </c>
      <c r="C8693" s="23" t="s">
        <v>5325</v>
      </c>
      <c r="D8693" s="32">
        <v>-10.5</v>
      </c>
      <c r="E8693" s="25">
        <v>8</v>
      </c>
      <c r="F8693" s="25">
        <v>-1753.92</v>
      </c>
    </row>
    <row r="8694" spans="1:6" ht="22.5" customHeight="1" x14ac:dyDescent="0.2">
      <c r="A8694" s="21">
        <v>71</v>
      </c>
      <c r="B8694" s="22" t="s">
        <v>6074</v>
      </c>
      <c r="C8694" s="23" t="s">
        <v>5331</v>
      </c>
      <c r="D8694" s="31">
        <v>2400</v>
      </c>
      <c r="E8694" s="25">
        <v>1.33</v>
      </c>
      <c r="F8694" s="25">
        <v>26705.759999999998</v>
      </c>
    </row>
    <row r="8695" spans="1:6" ht="22.5" customHeight="1" x14ac:dyDescent="0.2">
      <c r="A8695" s="21">
        <v>72</v>
      </c>
      <c r="B8695" s="22" t="s">
        <v>6075</v>
      </c>
      <c r="C8695" s="23" t="s">
        <v>5333</v>
      </c>
      <c r="D8695" s="31">
        <v>2400</v>
      </c>
      <c r="E8695" s="25">
        <v>0.16</v>
      </c>
      <c r="F8695" s="25">
        <v>3129.58</v>
      </c>
    </row>
    <row r="8696" spans="1:6" ht="33.75" customHeight="1" x14ac:dyDescent="0.2">
      <c r="A8696" s="21">
        <v>3</v>
      </c>
      <c r="B8696" s="22" t="s">
        <v>6102</v>
      </c>
      <c r="C8696" s="23" t="s">
        <v>5329</v>
      </c>
      <c r="D8696" s="31">
        <v>612</v>
      </c>
      <c r="E8696" s="25">
        <v>9.33</v>
      </c>
      <c r="F8696" s="25">
        <v>47616.59</v>
      </c>
    </row>
    <row r="8697" spans="1:6" ht="22.5" customHeight="1" x14ac:dyDescent="0.2">
      <c r="A8697" s="21">
        <v>68</v>
      </c>
      <c r="B8697" s="22" t="s">
        <v>4883</v>
      </c>
      <c r="C8697" s="23" t="s">
        <v>4884</v>
      </c>
      <c r="D8697" s="31">
        <v>12</v>
      </c>
      <c r="E8697" s="25">
        <v>38</v>
      </c>
      <c r="F8697" s="25">
        <v>9671.76</v>
      </c>
    </row>
    <row r="8698" spans="1:6" ht="33.75" customHeight="1" x14ac:dyDescent="0.2">
      <c r="A8698" s="21">
        <v>69</v>
      </c>
      <c r="B8698" s="22" t="s">
        <v>5318</v>
      </c>
      <c r="C8698" s="23" t="s">
        <v>5319</v>
      </c>
      <c r="D8698" s="30">
        <v>0.05</v>
      </c>
      <c r="E8698" s="25">
        <v>673.42</v>
      </c>
      <c r="F8698" s="25">
        <v>865.63</v>
      </c>
    </row>
    <row r="8699" spans="1:6" x14ac:dyDescent="0.2">
      <c r="A8699" s="26"/>
      <c r="B8699" s="27"/>
      <c r="C8699" s="28" t="s">
        <v>6103</v>
      </c>
      <c r="D8699" s="28"/>
      <c r="E8699" s="28"/>
      <c r="F8699" s="29">
        <v>634.54</v>
      </c>
    </row>
    <row r="8700" spans="1:6" x14ac:dyDescent="0.2">
      <c r="A8700" s="26"/>
      <c r="B8700" s="27"/>
      <c r="C8700" s="28" t="s">
        <v>6104</v>
      </c>
      <c r="D8700" s="28"/>
      <c r="E8700" s="28"/>
      <c r="F8700" s="29">
        <v>333.63</v>
      </c>
    </row>
    <row r="8701" spans="1:6" x14ac:dyDescent="0.2">
      <c r="A8701" s="26"/>
      <c r="B8701" s="27"/>
      <c r="C8701" s="28" t="s">
        <v>917</v>
      </c>
      <c r="D8701" s="28"/>
      <c r="E8701" s="28"/>
      <c r="F8701" s="29">
        <v>1833.8</v>
      </c>
    </row>
    <row r="8702" spans="1:6" ht="33.75" customHeight="1" x14ac:dyDescent="0.2">
      <c r="A8702" s="21">
        <v>70</v>
      </c>
      <c r="B8702" s="22" t="s">
        <v>6105</v>
      </c>
      <c r="C8702" s="23" t="s">
        <v>6106</v>
      </c>
      <c r="D8702" s="32">
        <v>5.0999999999999996</v>
      </c>
      <c r="E8702" s="25">
        <v>15.33</v>
      </c>
      <c r="F8702" s="25">
        <v>519.14</v>
      </c>
    </row>
    <row r="8703" spans="1:6" ht="33.75" customHeight="1" x14ac:dyDescent="0.2">
      <c r="A8703" s="21">
        <v>73</v>
      </c>
      <c r="B8703" s="22" t="s">
        <v>4917</v>
      </c>
      <c r="C8703" s="23" t="s">
        <v>4918</v>
      </c>
      <c r="D8703" s="31">
        <v>3</v>
      </c>
      <c r="E8703" s="25">
        <v>19.350000000000001</v>
      </c>
      <c r="F8703" s="25">
        <v>1100.05</v>
      </c>
    </row>
    <row r="8704" spans="1:6" x14ac:dyDescent="0.2">
      <c r="A8704" s="26"/>
      <c r="B8704" s="27"/>
      <c r="C8704" s="28" t="s">
        <v>6107</v>
      </c>
      <c r="D8704" s="28"/>
      <c r="E8704" s="28"/>
      <c r="F8704" s="29">
        <v>563.61</v>
      </c>
    </row>
    <row r="8705" spans="1:6" x14ac:dyDescent="0.2">
      <c r="A8705" s="26"/>
      <c r="B8705" s="27"/>
      <c r="C8705" s="28" t="s">
        <v>6108</v>
      </c>
      <c r="D8705" s="28"/>
      <c r="E8705" s="28"/>
      <c r="F8705" s="29">
        <v>296.33</v>
      </c>
    </row>
    <row r="8706" spans="1:6" x14ac:dyDescent="0.2">
      <c r="A8706" s="26"/>
      <c r="B8706" s="27"/>
      <c r="C8706" s="28" t="s">
        <v>917</v>
      </c>
      <c r="D8706" s="28"/>
      <c r="E8706" s="28"/>
      <c r="F8706" s="29">
        <v>1959.99</v>
      </c>
    </row>
    <row r="8707" spans="1:6" ht="22.5" customHeight="1" x14ac:dyDescent="0.2">
      <c r="A8707" s="21">
        <v>74</v>
      </c>
      <c r="B8707" s="22" t="s">
        <v>4921</v>
      </c>
      <c r="C8707" s="23" t="s">
        <v>4922</v>
      </c>
      <c r="D8707" s="35">
        <v>-1.8000000000000001E-4</v>
      </c>
      <c r="E8707" s="25">
        <v>26950</v>
      </c>
      <c r="F8707" s="25">
        <v>-116.72</v>
      </c>
    </row>
    <row r="8708" spans="1:6" ht="22.5" customHeight="1" x14ac:dyDescent="0.2">
      <c r="A8708" s="21">
        <v>75</v>
      </c>
      <c r="B8708" s="22" t="s">
        <v>4923</v>
      </c>
      <c r="C8708" s="23" t="s">
        <v>4924</v>
      </c>
      <c r="D8708" s="30">
        <v>-0.45</v>
      </c>
      <c r="E8708" s="25">
        <v>9.0399999999999991</v>
      </c>
      <c r="F8708" s="25">
        <v>-41.78</v>
      </c>
    </row>
    <row r="8709" spans="1:6" ht="22.5" customHeight="1" x14ac:dyDescent="0.2">
      <c r="A8709" s="21">
        <v>76</v>
      </c>
      <c r="B8709" s="22" t="s">
        <v>4925</v>
      </c>
      <c r="C8709" s="23" t="s">
        <v>4926</v>
      </c>
      <c r="D8709" s="30">
        <v>-2.16</v>
      </c>
      <c r="E8709" s="25">
        <v>16.7</v>
      </c>
      <c r="F8709" s="25">
        <v>-348.46</v>
      </c>
    </row>
    <row r="8710" spans="1:6" ht="33.75" customHeight="1" x14ac:dyDescent="0.2">
      <c r="A8710" s="21">
        <v>77</v>
      </c>
      <c r="B8710" s="22" t="s">
        <v>5738</v>
      </c>
      <c r="C8710" s="23" t="s">
        <v>5739</v>
      </c>
      <c r="D8710" s="31">
        <v>5</v>
      </c>
      <c r="E8710" s="25">
        <v>47.6</v>
      </c>
      <c r="F8710" s="25">
        <v>2037.28</v>
      </c>
    </row>
    <row r="8711" spans="1:6" ht="11.25" customHeight="1" x14ac:dyDescent="0.2">
      <c r="A8711" s="435" t="s">
        <v>1007</v>
      </c>
      <c r="B8711" s="436"/>
      <c r="C8711" s="436"/>
      <c r="D8711" s="436"/>
      <c r="E8711" s="437"/>
      <c r="F8711" s="36">
        <v>227906.22</v>
      </c>
    </row>
    <row r="8712" spans="1:6" x14ac:dyDescent="0.2">
      <c r="A8712" s="435" t="s">
        <v>1008</v>
      </c>
      <c r="B8712" s="436"/>
      <c r="C8712" s="436"/>
      <c r="D8712" s="436"/>
      <c r="E8712" s="437"/>
      <c r="F8712" s="36">
        <v>80431.11</v>
      </c>
    </row>
    <row r="8713" spans="1:6" x14ac:dyDescent="0.2">
      <c r="A8713" s="435" t="s">
        <v>1009</v>
      </c>
      <c r="B8713" s="436"/>
      <c r="C8713" s="436"/>
      <c r="D8713" s="436"/>
      <c r="E8713" s="437"/>
      <c r="F8713" s="36">
        <v>42223.75</v>
      </c>
    </row>
    <row r="8714" spans="1:6" ht="11.25" customHeight="1" x14ac:dyDescent="0.2">
      <c r="A8714" s="435" t="s">
        <v>6109</v>
      </c>
      <c r="B8714" s="436"/>
      <c r="C8714" s="436"/>
      <c r="D8714" s="436"/>
      <c r="E8714" s="437"/>
      <c r="F8714" s="36">
        <v>350561.08</v>
      </c>
    </row>
    <row r="8715" spans="1:6" ht="11.25" customHeight="1" x14ac:dyDescent="0.2">
      <c r="A8715" s="435" t="s">
        <v>1023</v>
      </c>
      <c r="B8715" s="436"/>
      <c r="C8715" s="436"/>
      <c r="D8715" s="436"/>
      <c r="E8715" s="437"/>
      <c r="F8715" s="36">
        <v>3938709.84</v>
      </c>
    </row>
    <row r="8716" spans="1:6" x14ac:dyDescent="0.2">
      <c r="A8716" s="435" t="s">
        <v>1008</v>
      </c>
      <c r="B8716" s="436"/>
      <c r="C8716" s="436"/>
      <c r="D8716" s="436"/>
      <c r="E8716" s="437"/>
      <c r="F8716" s="36">
        <v>360349.82</v>
      </c>
    </row>
    <row r="8717" spans="1:6" x14ac:dyDescent="0.2">
      <c r="A8717" s="435" t="s">
        <v>1009</v>
      </c>
      <c r="B8717" s="436"/>
      <c r="C8717" s="436"/>
      <c r="D8717" s="436"/>
      <c r="E8717" s="437"/>
      <c r="F8717" s="36">
        <v>187862.62</v>
      </c>
    </row>
    <row r="8718" spans="1:6" x14ac:dyDescent="0.2">
      <c r="A8718" s="435" t="s">
        <v>1024</v>
      </c>
      <c r="B8718" s="436"/>
      <c r="C8718" s="436"/>
      <c r="D8718" s="436"/>
      <c r="E8718" s="437"/>
      <c r="F8718" s="36">
        <v>4486922.28</v>
      </c>
    </row>
    <row r="8719" spans="1:6" x14ac:dyDescent="0.2">
      <c r="A8719" s="38"/>
      <c r="B8719" s="38"/>
      <c r="C8719" s="38"/>
      <c r="D8719" s="38"/>
      <c r="E8719" s="38"/>
      <c r="F8719" s="38"/>
    </row>
    <row r="8720" spans="1:6" ht="14.4" x14ac:dyDescent="0.3">
      <c r="A8720" s="3"/>
      <c r="B8720" s="3"/>
      <c r="C8720" s="3"/>
      <c r="D8720" s="3"/>
      <c r="E8720" s="3"/>
      <c r="F8720" s="3"/>
    </row>
    <row r="8721" spans="1:6" x14ac:dyDescent="0.2">
      <c r="A8721" s="41" t="s">
        <v>1025</v>
      </c>
      <c r="B8721" s="428"/>
      <c r="C8721" s="428"/>
      <c r="D8721" s="428"/>
      <c r="E8721" s="428"/>
      <c r="F8721" s="428"/>
    </row>
    <row r="8722" spans="1:6" x14ac:dyDescent="0.2">
      <c r="A8722" s="4"/>
      <c r="B8722" s="427" t="s">
        <v>1027</v>
      </c>
      <c r="C8722" s="427"/>
      <c r="D8722" s="427"/>
      <c r="E8722" s="427"/>
      <c r="F8722" s="427"/>
    </row>
    <row r="8723" spans="1:6" x14ac:dyDescent="0.2">
      <c r="A8723" s="41" t="s">
        <v>1028</v>
      </c>
      <c r="B8723" s="428"/>
      <c r="C8723" s="428"/>
      <c r="D8723" s="428"/>
      <c r="E8723" s="428"/>
      <c r="F8723" s="428"/>
    </row>
    <row r="8724" spans="1:6" x14ac:dyDescent="0.2">
      <c r="A8724" s="10"/>
      <c r="B8724" s="427" t="s">
        <v>1027</v>
      </c>
      <c r="C8724" s="427"/>
      <c r="D8724" s="427"/>
      <c r="E8724" s="427"/>
      <c r="F8724" s="427"/>
    </row>
    <row r="8725" spans="1:6" ht="14.4" x14ac:dyDescent="0.3">
      <c r="A8725" s="3"/>
      <c r="B8725" s="3"/>
      <c r="C8725" s="3"/>
      <c r="D8725" s="3"/>
      <c r="E8725" s="3"/>
      <c r="F8725" s="3"/>
    </row>
    <row r="8726" spans="1:6" ht="17.399999999999999" x14ac:dyDescent="0.3">
      <c r="A8726" s="438" t="s">
        <v>6110</v>
      </c>
      <c r="B8726" s="438"/>
      <c r="C8726" s="438"/>
      <c r="D8726" s="438"/>
      <c r="E8726" s="438"/>
      <c r="F8726" s="438"/>
    </row>
    <row r="8727" spans="1:6" x14ac:dyDescent="0.2">
      <c r="A8727" s="6"/>
      <c r="B8727" s="6"/>
      <c r="C8727" s="6"/>
      <c r="D8727" s="6"/>
      <c r="E8727" s="6"/>
      <c r="F8727" s="6"/>
    </row>
    <row r="8728" spans="1:6" ht="12.75" customHeight="1" x14ac:dyDescent="0.25">
      <c r="A8728" s="439" t="s">
        <v>6111</v>
      </c>
      <c r="B8728" s="439"/>
      <c r="C8728" s="439"/>
      <c r="D8728" s="439"/>
      <c r="E8728" s="439"/>
      <c r="F8728" s="439"/>
    </row>
    <row r="8729" spans="1:6" x14ac:dyDescent="0.2">
      <c r="A8729" s="440" t="s">
        <v>903</v>
      </c>
      <c r="B8729" s="440"/>
      <c r="C8729" s="440"/>
      <c r="D8729" s="440"/>
      <c r="E8729" s="440"/>
      <c r="F8729" s="440"/>
    </row>
    <row r="8730" spans="1:6" x14ac:dyDescent="0.2">
      <c r="A8730" s="9"/>
      <c r="B8730" s="9"/>
      <c r="C8730" s="9"/>
      <c r="D8730" s="9"/>
      <c r="E8730" s="9"/>
      <c r="F8730" s="9"/>
    </row>
    <row r="8731" spans="1:6" ht="14.4" x14ac:dyDescent="0.3">
      <c r="A8731" s="10" t="s">
        <v>904</v>
      </c>
      <c r="B8731" s="10"/>
      <c r="C8731" s="11"/>
      <c r="D8731" s="12"/>
      <c r="E8731" s="12"/>
      <c r="F8731" s="3"/>
    </row>
    <row r="8732" spans="1:6" ht="14.4" x14ac:dyDescent="0.3">
      <c r="A8732" s="10"/>
      <c r="B8732" s="10"/>
      <c r="C8732" s="3"/>
      <c r="D8732" s="15"/>
      <c r="E8732" s="16"/>
      <c r="F8732" s="3"/>
    </row>
    <row r="8733" spans="1:6" ht="14.4" x14ac:dyDescent="0.3">
      <c r="A8733" s="18"/>
      <c r="B8733" s="3"/>
      <c r="C8733" s="3"/>
      <c r="D8733" s="3"/>
      <c r="E8733" s="3"/>
      <c r="F8733" s="3"/>
    </row>
    <row r="8734" spans="1:6" ht="11.25" customHeight="1" x14ac:dyDescent="0.2">
      <c r="A8734" s="441" t="s">
        <v>906</v>
      </c>
      <c r="B8734" s="441" t="s">
        <v>907</v>
      </c>
      <c r="C8734" s="441" t="s">
        <v>908</v>
      </c>
      <c r="D8734" s="441" t="s">
        <v>909</v>
      </c>
      <c r="E8734" s="441" t="s">
        <v>910</v>
      </c>
      <c r="F8734" s="441" t="s">
        <v>911</v>
      </c>
    </row>
    <row r="8735" spans="1:6" ht="11.25" customHeight="1" x14ac:dyDescent="0.2">
      <c r="A8735" s="442"/>
      <c r="B8735" s="442"/>
      <c r="C8735" s="442"/>
      <c r="D8735" s="442"/>
      <c r="E8735" s="442"/>
      <c r="F8735" s="442"/>
    </row>
    <row r="8736" spans="1:6" ht="11.4" x14ac:dyDescent="0.2">
      <c r="A8736" s="19">
        <v>1</v>
      </c>
      <c r="B8736" s="19">
        <v>2</v>
      </c>
      <c r="C8736" s="429">
        <v>3</v>
      </c>
      <c r="D8736" s="430"/>
      <c r="E8736" s="431"/>
      <c r="F8736" s="19">
        <v>4</v>
      </c>
    </row>
    <row r="8737" spans="1:6" ht="12.75" customHeight="1" x14ac:dyDescent="0.2">
      <c r="A8737" s="432" t="s">
        <v>6112</v>
      </c>
      <c r="B8737" s="433"/>
      <c r="C8737" s="433"/>
      <c r="D8737" s="433"/>
      <c r="E8737" s="433"/>
      <c r="F8737" s="434"/>
    </row>
    <row r="8738" spans="1:6" ht="12" customHeight="1" x14ac:dyDescent="0.2">
      <c r="A8738" s="443" t="s">
        <v>6113</v>
      </c>
      <c r="B8738" s="444"/>
      <c r="C8738" s="444"/>
      <c r="D8738" s="444"/>
      <c r="E8738" s="444"/>
      <c r="F8738" s="445"/>
    </row>
    <row r="8739" spans="1:6" ht="33.75" customHeight="1" x14ac:dyDescent="0.2">
      <c r="A8739" s="21">
        <v>1</v>
      </c>
      <c r="B8739" s="22" t="s">
        <v>6114</v>
      </c>
      <c r="C8739" s="23" t="s">
        <v>6115</v>
      </c>
      <c r="D8739" s="32">
        <v>4.8</v>
      </c>
      <c r="E8739" s="25">
        <v>594.95000000000005</v>
      </c>
      <c r="F8739" s="25">
        <v>62373.7</v>
      </c>
    </row>
    <row r="8740" spans="1:6" x14ac:dyDescent="0.2">
      <c r="A8740" s="26"/>
      <c r="B8740" s="27"/>
      <c r="C8740" s="28" t="s">
        <v>6116</v>
      </c>
      <c r="D8740" s="28"/>
      <c r="E8740" s="28"/>
      <c r="F8740" s="29">
        <v>47345.99</v>
      </c>
    </row>
    <row r="8741" spans="1:6" x14ac:dyDescent="0.2">
      <c r="A8741" s="26"/>
      <c r="B8741" s="27"/>
      <c r="C8741" s="28" t="s">
        <v>6117</v>
      </c>
      <c r="D8741" s="28"/>
      <c r="E8741" s="28"/>
      <c r="F8741" s="29">
        <v>24893.25</v>
      </c>
    </row>
    <row r="8742" spans="1:6" x14ac:dyDescent="0.2">
      <c r="A8742" s="26"/>
      <c r="B8742" s="27"/>
      <c r="C8742" s="28" t="s">
        <v>917</v>
      </c>
      <c r="D8742" s="28"/>
      <c r="E8742" s="28"/>
      <c r="F8742" s="29">
        <v>134612.94</v>
      </c>
    </row>
    <row r="8743" spans="1:6" ht="33.75" customHeight="1" x14ac:dyDescent="0.2">
      <c r="A8743" s="21">
        <v>2</v>
      </c>
      <c r="B8743" s="22" t="s">
        <v>4789</v>
      </c>
      <c r="C8743" s="23" t="s">
        <v>6118</v>
      </c>
      <c r="D8743" s="32">
        <v>1.6</v>
      </c>
      <c r="E8743" s="25">
        <v>390.97</v>
      </c>
      <c r="F8743" s="25">
        <v>20168.61</v>
      </c>
    </row>
    <row r="8744" spans="1:6" x14ac:dyDescent="0.2">
      <c r="A8744" s="26"/>
      <c r="B8744" s="27"/>
      <c r="C8744" s="28" t="s">
        <v>6119</v>
      </c>
      <c r="D8744" s="28"/>
      <c r="E8744" s="28"/>
      <c r="F8744" s="29">
        <v>17746.43</v>
      </c>
    </row>
    <row r="8745" spans="1:6" x14ac:dyDescent="0.2">
      <c r="A8745" s="26"/>
      <c r="B8745" s="27"/>
      <c r="C8745" s="28" t="s">
        <v>6120</v>
      </c>
      <c r="D8745" s="28"/>
      <c r="E8745" s="28"/>
      <c r="F8745" s="29">
        <v>9330.6</v>
      </c>
    </row>
    <row r="8746" spans="1:6" x14ac:dyDescent="0.2">
      <c r="A8746" s="26"/>
      <c r="B8746" s="27"/>
      <c r="C8746" s="28" t="s">
        <v>917</v>
      </c>
      <c r="D8746" s="28"/>
      <c r="E8746" s="28"/>
      <c r="F8746" s="29">
        <v>47245.64</v>
      </c>
    </row>
    <row r="8747" spans="1:6" ht="22.5" customHeight="1" x14ac:dyDescent="0.2">
      <c r="A8747" s="21">
        <v>3</v>
      </c>
      <c r="B8747" s="22" t="s">
        <v>6121</v>
      </c>
      <c r="C8747" s="23" t="s">
        <v>6122</v>
      </c>
      <c r="D8747" s="32">
        <v>1.6</v>
      </c>
      <c r="E8747" s="25">
        <v>6.27</v>
      </c>
      <c r="F8747" s="25">
        <v>357.04</v>
      </c>
    </row>
    <row r="8748" spans="1:6" x14ac:dyDescent="0.2">
      <c r="A8748" s="26"/>
      <c r="B8748" s="27"/>
      <c r="C8748" s="28" t="s">
        <v>6123</v>
      </c>
      <c r="D8748" s="28"/>
      <c r="E8748" s="28"/>
      <c r="F8748" s="29">
        <v>326.74</v>
      </c>
    </row>
    <row r="8749" spans="1:6" x14ac:dyDescent="0.2">
      <c r="A8749" s="26"/>
      <c r="B8749" s="27"/>
      <c r="C8749" s="28" t="s">
        <v>6124</v>
      </c>
      <c r="D8749" s="28"/>
      <c r="E8749" s="28"/>
      <c r="F8749" s="29">
        <v>171.79</v>
      </c>
    </row>
    <row r="8750" spans="1:6" x14ac:dyDescent="0.2">
      <c r="A8750" s="26"/>
      <c r="B8750" s="27"/>
      <c r="C8750" s="28" t="s">
        <v>917</v>
      </c>
      <c r="D8750" s="28"/>
      <c r="E8750" s="28"/>
      <c r="F8750" s="29">
        <v>855.57</v>
      </c>
    </row>
    <row r="8751" spans="1:6" ht="33.75" customHeight="1" x14ac:dyDescent="0.2">
      <c r="A8751" s="21">
        <v>4</v>
      </c>
      <c r="B8751" s="22" t="s">
        <v>6125</v>
      </c>
      <c r="C8751" s="23" t="s">
        <v>6126</v>
      </c>
      <c r="D8751" s="31">
        <v>2</v>
      </c>
      <c r="E8751" s="25">
        <v>376.94</v>
      </c>
      <c r="F8751" s="25">
        <v>2849.67</v>
      </c>
    </row>
    <row r="8752" spans="1:6" ht="22.5" customHeight="1" x14ac:dyDescent="0.2">
      <c r="A8752" s="21">
        <v>5</v>
      </c>
      <c r="B8752" s="22" t="s">
        <v>6127</v>
      </c>
      <c r="C8752" s="23" t="s">
        <v>6128</v>
      </c>
      <c r="D8752" s="32">
        <v>1.6</v>
      </c>
      <c r="E8752" s="25">
        <v>368.31</v>
      </c>
      <c r="F8752" s="25">
        <v>10770.33</v>
      </c>
    </row>
    <row r="8753" spans="1:6" x14ac:dyDescent="0.2">
      <c r="A8753" s="26"/>
      <c r="B8753" s="27"/>
      <c r="C8753" s="28" t="s">
        <v>6129</v>
      </c>
      <c r="D8753" s="28"/>
      <c r="E8753" s="28"/>
      <c r="F8753" s="29">
        <v>7612.71</v>
      </c>
    </row>
    <row r="8754" spans="1:6" x14ac:dyDescent="0.2">
      <c r="A8754" s="26"/>
      <c r="B8754" s="27"/>
      <c r="C8754" s="28" t="s">
        <v>6130</v>
      </c>
      <c r="D8754" s="28"/>
      <c r="E8754" s="28"/>
      <c r="F8754" s="29">
        <v>4002.56</v>
      </c>
    </row>
    <row r="8755" spans="1:6" x14ac:dyDescent="0.2">
      <c r="A8755" s="26"/>
      <c r="B8755" s="27"/>
      <c r="C8755" s="28" t="s">
        <v>917</v>
      </c>
      <c r="D8755" s="28"/>
      <c r="E8755" s="28"/>
      <c r="F8755" s="29">
        <v>22385.599999999999</v>
      </c>
    </row>
    <row r="8756" spans="1:6" ht="22.5" customHeight="1" x14ac:dyDescent="0.2">
      <c r="A8756" s="21">
        <v>6</v>
      </c>
      <c r="B8756" s="22" t="s">
        <v>6131</v>
      </c>
      <c r="C8756" s="23" t="s">
        <v>6132</v>
      </c>
      <c r="D8756" s="32">
        <v>4.8</v>
      </c>
      <c r="E8756" s="25">
        <v>29.13</v>
      </c>
      <c r="F8756" s="25">
        <v>5116.1400000000003</v>
      </c>
    </row>
    <row r="8757" spans="1:6" x14ac:dyDescent="0.2">
      <c r="A8757" s="26"/>
      <c r="B8757" s="27"/>
      <c r="C8757" s="28" t="s">
        <v>6133</v>
      </c>
      <c r="D8757" s="28"/>
      <c r="E8757" s="28"/>
      <c r="F8757" s="29">
        <v>4718.5</v>
      </c>
    </row>
    <row r="8758" spans="1:6" x14ac:dyDescent="0.2">
      <c r="A8758" s="26"/>
      <c r="B8758" s="27"/>
      <c r="C8758" s="28" t="s">
        <v>6134</v>
      </c>
      <c r="D8758" s="28"/>
      <c r="E8758" s="28"/>
      <c r="F8758" s="29">
        <v>2480.86</v>
      </c>
    </row>
    <row r="8759" spans="1:6" x14ac:dyDescent="0.2">
      <c r="A8759" s="26"/>
      <c r="B8759" s="27"/>
      <c r="C8759" s="28" t="s">
        <v>917</v>
      </c>
      <c r="D8759" s="28"/>
      <c r="E8759" s="28"/>
      <c r="F8759" s="29">
        <v>12315.5</v>
      </c>
    </row>
    <row r="8760" spans="1:6" ht="33.75" customHeight="1" x14ac:dyDescent="0.2">
      <c r="A8760" s="21">
        <v>7</v>
      </c>
      <c r="B8760" s="22" t="s">
        <v>1836</v>
      </c>
      <c r="C8760" s="23" t="s">
        <v>1837</v>
      </c>
      <c r="D8760" s="31">
        <v>24</v>
      </c>
      <c r="E8760" s="25">
        <v>45.92</v>
      </c>
      <c r="F8760" s="25">
        <v>39807.129999999997</v>
      </c>
    </row>
    <row r="8761" spans="1:6" ht="33.75" customHeight="1" x14ac:dyDescent="0.2">
      <c r="A8761" s="21">
        <v>8</v>
      </c>
      <c r="B8761" s="22" t="s">
        <v>6135</v>
      </c>
      <c r="C8761" s="23" t="s">
        <v>6136</v>
      </c>
      <c r="D8761" s="32">
        <v>652.79999999999995</v>
      </c>
      <c r="E8761" s="25">
        <v>402.29</v>
      </c>
      <c r="F8761" s="25">
        <v>2190199.7599999998</v>
      </c>
    </row>
    <row r="8762" spans="1:6" ht="11.4" x14ac:dyDescent="0.2">
      <c r="A8762" s="443" t="s">
        <v>6137</v>
      </c>
      <c r="B8762" s="444"/>
      <c r="C8762" s="444"/>
      <c r="D8762" s="444"/>
      <c r="E8762" s="444"/>
      <c r="F8762" s="445"/>
    </row>
    <row r="8763" spans="1:6" ht="33.75" customHeight="1" x14ac:dyDescent="0.2">
      <c r="A8763" s="21">
        <v>9</v>
      </c>
      <c r="B8763" s="22" t="s">
        <v>4789</v>
      </c>
      <c r="C8763" s="23" t="s">
        <v>6138</v>
      </c>
      <c r="D8763" s="32">
        <v>2.4</v>
      </c>
      <c r="E8763" s="25">
        <v>390.97</v>
      </c>
      <c r="F8763" s="25">
        <v>30252.92</v>
      </c>
    </row>
    <row r="8764" spans="1:6" x14ac:dyDescent="0.2">
      <c r="A8764" s="26"/>
      <c r="B8764" s="27"/>
      <c r="C8764" s="28" t="s">
        <v>6139</v>
      </c>
      <c r="D8764" s="28"/>
      <c r="E8764" s="28"/>
      <c r="F8764" s="29">
        <v>26619.66</v>
      </c>
    </row>
    <row r="8765" spans="1:6" x14ac:dyDescent="0.2">
      <c r="A8765" s="26"/>
      <c r="B8765" s="27"/>
      <c r="C8765" s="28" t="s">
        <v>6140</v>
      </c>
      <c r="D8765" s="28"/>
      <c r="E8765" s="28"/>
      <c r="F8765" s="29">
        <v>13995.9</v>
      </c>
    </row>
    <row r="8766" spans="1:6" x14ac:dyDescent="0.2">
      <c r="A8766" s="26"/>
      <c r="B8766" s="27"/>
      <c r="C8766" s="28" t="s">
        <v>917</v>
      </c>
      <c r="D8766" s="28"/>
      <c r="E8766" s="28"/>
      <c r="F8766" s="29">
        <v>70868.479999999996</v>
      </c>
    </row>
    <row r="8767" spans="1:6" ht="33.75" customHeight="1" x14ac:dyDescent="0.2">
      <c r="A8767" s="21">
        <v>10</v>
      </c>
      <c r="B8767" s="22" t="s">
        <v>6135</v>
      </c>
      <c r="C8767" s="23" t="s">
        <v>6136</v>
      </c>
      <c r="D8767" s="32">
        <v>244.8</v>
      </c>
      <c r="E8767" s="25">
        <v>402.29</v>
      </c>
      <c r="F8767" s="25">
        <v>821324.91</v>
      </c>
    </row>
    <row r="8768" spans="1:6" ht="11.4" x14ac:dyDescent="0.2">
      <c r="A8768" s="443" t="s">
        <v>6141</v>
      </c>
      <c r="B8768" s="444"/>
      <c r="C8768" s="444"/>
      <c r="D8768" s="444"/>
      <c r="E8768" s="444"/>
      <c r="F8768" s="445"/>
    </row>
    <row r="8769" spans="1:6" ht="45" customHeight="1" x14ac:dyDescent="0.2">
      <c r="A8769" s="21">
        <v>11</v>
      </c>
      <c r="B8769" s="22" t="s">
        <v>6142</v>
      </c>
      <c r="C8769" s="23" t="s">
        <v>6143</v>
      </c>
      <c r="D8769" s="31">
        <v>6</v>
      </c>
      <c r="E8769" s="25">
        <v>513.94000000000005</v>
      </c>
      <c r="F8769" s="25">
        <v>103665.02</v>
      </c>
    </row>
    <row r="8770" spans="1:6" x14ac:dyDescent="0.2">
      <c r="A8770" s="26"/>
      <c r="B8770" s="27"/>
      <c r="C8770" s="28" t="s">
        <v>6144</v>
      </c>
      <c r="D8770" s="28"/>
      <c r="E8770" s="28"/>
      <c r="F8770" s="29">
        <v>93670.01</v>
      </c>
    </row>
    <row r="8771" spans="1:6" x14ac:dyDescent="0.2">
      <c r="A8771" s="26"/>
      <c r="B8771" s="27"/>
      <c r="C8771" s="28" t="s">
        <v>6145</v>
      </c>
      <c r="D8771" s="28"/>
      <c r="E8771" s="28"/>
      <c r="F8771" s="29">
        <v>49249.18</v>
      </c>
    </row>
    <row r="8772" spans="1:6" x14ac:dyDescent="0.2">
      <c r="A8772" s="26"/>
      <c r="B8772" s="27"/>
      <c r="C8772" s="28" t="s">
        <v>917</v>
      </c>
      <c r="D8772" s="28"/>
      <c r="E8772" s="28"/>
      <c r="F8772" s="29">
        <v>246584.21</v>
      </c>
    </row>
    <row r="8773" spans="1:6" ht="33.75" customHeight="1" x14ac:dyDescent="0.2">
      <c r="A8773" s="21">
        <v>12</v>
      </c>
      <c r="B8773" s="22" t="s">
        <v>6146</v>
      </c>
      <c r="C8773" s="23" t="s">
        <v>6136</v>
      </c>
      <c r="D8773" s="31">
        <v>612</v>
      </c>
      <c r="E8773" s="25">
        <v>402.29</v>
      </c>
      <c r="F8773" s="25">
        <v>2053312.27</v>
      </c>
    </row>
    <row r="8774" spans="1:6" ht="11.4" x14ac:dyDescent="0.2">
      <c r="A8774" s="443" t="s">
        <v>6147</v>
      </c>
      <c r="B8774" s="444"/>
      <c r="C8774" s="444"/>
      <c r="D8774" s="444"/>
      <c r="E8774" s="444"/>
      <c r="F8774" s="445"/>
    </row>
    <row r="8775" spans="1:6" ht="45" customHeight="1" x14ac:dyDescent="0.2">
      <c r="A8775" s="21">
        <v>13</v>
      </c>
      <c r="B8775" s="22" t="s">
        <v>3939</v>
      </c>
      <c r="C8775" s="23" t="s">
        <v>3940</v>
      </c>
      <c r="D8775" s="31">
        <v>8</v>
      </c>
      <c r="E8775" s="25">
        <v>295.39</v>
      </c>
      <c r="F8775" s="25">
        <v>64233.67</v>
      </c>
    </row>
    <row r="8776" spans="1:6" x14ac:dyDescent="0.2">
      <c r="A8776" s="26"/>
      <c r="B8776" s="27"/>
      <c r="C8776" s="28" t="s">
        <v>6148</v>
      </c>
      <c r="D8776" s="28"/>
      <c r="E8776" s="28"/>
      <c r="F8776" s="29">
        <v>67049.7</v>
      </c>
    </row>
    <row r="8777" spans="1:6" x14ac:dyDescent="0.2">
      <c r="A8777" s="26"/>
      <c r="B8777" s="27"/>
      <c r="C8777" s="28" t="s">
        <v>6149</v>
      </c>
      <c r="D8777" s="28"/>
      <c r="E8777" s="28"/>
      <c r="F8777" s="29">
        <v>36185.550000000003</v>
      </c>
    </row>
    <row r="8778" spans="1:6" x14ac:dyDescent="0.2">
      <c r="A8778" s="26"/>
      <c r="B8778" s="27"/>
      <c r="C8778" s="28" t="s">
        <v>917</v>
      </c>
      <c r="D8778" s="28"/>
      <c r="E8778" s="28"/>
      <c r="F8778" s="29">
        <v>167468.92000000001</v>
      </c>
    </row>
    <row r="8779" spans="1:6" ht="33.75" customHeight="1" x14ac:dyDescent="0.2">
      <c r="A8779" s="21">
        <v>14</v>
      </c>
      <c r="B8779" s="22" t="s">
        <v>6150</v>
      </c>
      <c r="C8779" s="23" t="s">
        <v>6151</v>
      </c>
      <c r="D8779" s="31">
        <v>8</v>
      </c>
      <c r="E8779" s="25">
        <v>636.63</v>
      </c>
      <c r="F8779" s="25">
        <v>42476.07</v>
      </c>
    </row>
    <row r="8780" spans="1:6" ht="11.4" x14ac:dyDescent="0.2">
      <c r="A8780" s="443" t="s">
        <v>6152</v>
      </c>
      <c r="B8780" s="444"/>
      <c r="C8780" s="444"/>
      <c r="D8780" s="444"/>
      <c r="E8780" s="444"/>
      <c r="F8780" s="445"/>
    </row>
    <row r="8781" spans="1:6" ht="33.75" customHeight="1" x14ac:dyDescent="0.2">
      <c r="A8781" s="21">
        <v>15</v>
      </c>
      <c r="B8781" s="22" t="s">
        <v>4789</v>
      </c>
      <c r="C8781" s="23" t="s">
        <v>4790</v>
      </c>
      <c r="D8781" s="30">
        <v>0.66</v>
      </c>
      <c r="E8781" s="25">
        <v>416.96</v>
      </c>
      <c r="F8781" s="25">
        <v>9057.14</v>
      </c>
    </row>
    <row r="8782" spans="1:6" x14ac:dyDescent="0.2">
      <c r="A8782" s="26"/>
      <c r="B8782" s="27"/>
      <c r="C8782" s="28" t="s">
        <v>6153</v>
      </c>
      <c r="D8782" s="28"/>
      <c r="E8782" s="28"/>
      <c r="F8782" s="29">
        <v>8035.86</v>
      </c>
    </row>
    <row r="8783" spans="1:6" x14ac:dyDescent="0.2">
      <c r="A8783" s="26"/>
      <c r="B8783" s="27"/>
      <c r="C8783" s="28" t="s">
        <v>6154</v>
      </c>
      <c r="D8783" s="28"/>
      <c r="E8783" s="28"/>
      <c r="F8783" s="29">
        <v>4225.04</v>
      </c>
    </row>
    <row r="8784" spans="1:6" x14ac:dyDescent="0.2">
      <c r="A8784" s="26"/>
      <c r="B8784" s="27"/>
      <c r="C8784" s="28" t="s">
        <v>917</v>
      </c>
      <c r="D8784" s="28"/>
      <c r="E8784" s="28"/>
      <c r="F8784" s="29">
        <v>21318.04</v>
      </c>
    </row>
    <row r="8785" spans="1:6" ht="33.75" customHeight="1" x14ac:dyDescent="0.2">
      <c r="A8785" s="21">
        <v>16</v>
      </c>
      <c r="B8785" s="22" t="s">
        <v>6142</v>
      </c>
      <c r="C8785" s="23" t="s">
        <v>6155</v>
      </c>
      <c r="D8785" s="30">
        <v>4.9400000000000004</v>
      </c>
      <c r="E8785" s="25">
        <v>480.47</v>
      </c>
      <c r="F8785" s="25">
        <v>78239.3</v>
      </c>
    </row>
    <row r="8786" spans="1:6" x14ac:dyDescent="0.2">
      <c r="A8786" s="26"/>
      <c r="B8786" s="27"/>
      <c r="C8786" s="28" t="s">
        <v>6156</v>
      </c>
      <c r="D8786" s="28"/>
      <c r="E8786" s="28"/>
      <c r="F8786" s="29">
        <v>70223.429999999993</v>
      </c>
    </row>
    <row r="8787" spans="1:6" x14ac:dyDescent="0.2">
      <c r="A8787" s="26"/>
      <c r="B8787" s="27"/>
      <c r="C8787" s="28" t="s">
        <v>6157</v>
      </c>
      <c r="D8787" s="28"/>
      <c r="E8787" s="28"/>
      <c r="F8787" s="29">
        <v>36921.599999999999</v>
      </c>
    </row>
    <row r="8788" spans="1:6" x14ac:dyDescent="0.2">
      <c r="A8788" s="26"/>
      <c r="B8788" s="27"/>
      <c r="C8788" s="28" t="s">
        <v>917</v>
      </c>
      <c r="D8788" s="28"/>
      <c r="E8788" s="28"/>
      <c r="F8788" s="29">
        <v>185384.33</v>
      </c>
    </row>
    <row r="8789" spans="1:6" ht="33.75" customHeight="1" x14ac:dyDescent="0.2">
      <c r="A8789" s="21">
        <v>17</v>
      </c>
      <c r="B8789" s="22" t="s">
        <v>6135</v>
      </c>
      <c r="C8789" s="23" t="s">
        <v>6136</v>
      </c>
      <c r="D8789" s="32">
        <v>571.20000000000005</v>
      </c>
      <c r="E8789" s="25">
        <v>402.29</v>
      </c>
      <c r="F8789" s="25">
        <v>1916424.79</v>
      </c>
    </row>
    <row r="8790" spans="1:6" ht="12" customHeight="1" x14ac:dyDescent="0.2">
      <c r="A8790" s="443" t="s">
        <v>6158</v>
      </c>
      <c r="B8790" s="444"/>
      <c r="C8790" s="444"/>
      <c r="D8790" s="444"/>
      <c r="E8790" s="444"/>
      <c r="F8790" s="445"/>
    </row>
    <row r="8791" spans="1:6" ht="33.75" customHeight="1" x14ac:dyDescent="0.2">
      <c r="A8791" s="21">
        <v>18</v>
      </c>
      <c r="B8791" s="22" t="s">
        <v>6159</v>
      </c>
      <c r="C8791" s="23" t="s">
        <v>6160</v>
      </c>
      <c r="D8791" s="30">
        <v>0.98</v>
      </c>
      <c r="E8791" s="25">
        <v>612.26</v>
      </c>
      <c r="F8791" s="25">
        <v>20311.79</v>
      </c>
    </row>
    <row r="8792" spans="1:6" x14ac:dyDescent="0.2">
      <c r="A8792" s="26"/>
      <c r="B8792" s="27"/>
      <c r="C8792" s="28" t="s">
        <v>6161</v>
      </c>
      <c r="D8792" s="28"/>
      <c r="E8792" s="28"/>
      <c r="F8792" s="29">
        <v>18394.11</v>
      </c>
    </row>
    <row r="8793" spans="1:6" x14ac:dyDescent="0.2">
      <c r="A8793" s="26"/>
      <c r="B8793" s="27"/>
      <c r="C8793" s="28" t="s">
        <v>6162</v>
      </c>
      <c r="D8793" s="28"/>
      <c r="E8793" s="28"/>
      <c r="F8793" s="29">
        <v>9671.1299999999992</v>
      </c>
    </row>
    <row r="8794" spans="1:6" x14ac:dyDescent="0.2">
      <c r="A8794" s="26"/>
      <c r="B8794" s="27"/>
      <c r="C8794" s="28" t="s">
        <v>917</v>
      </c>
      <c r="D8794" s="28"/>
      <c r="E8794" s="28"/>
      <c r="F8794" s="29">
        <v>48377.03</v>
      </c>
    </row>
    <row r="8795" spans="1:6" ht="33.75" customHeight="1" x14ac:dyDescent="0.2">
      <c r="A8795" s="21">
        <v>19</v>
      </c>
      <c r="B8795" s="22" t="s">
        <v>6163</v>
      </c>
      <c r="C8795" s="23" t="s">
        <v>6164</v>
      </c>
      <c r="D8795" s="30">
        <v>0.02</v>
      </c>
      <c r="E8795" s="25">
        <v>511.42</v>
      </c>
      <c r="F8795" s="25">
        <v>345.33</v>
      </c>
    </row>
    <row r="8796" spans="1:6" x14ac:dyDescent="0.2">
      <c r="A8796" s="26"/>
      <c r="B8796" s="27"/>
      <c r="C8796" s="28" t="s">
        <v>6165</v>
      </c>
      <c r="D8796" s="28"/>
      <c r="E8796" s="28"/>
      <c r="F8796" s="29">
        <v>309.76</v>
      </c>
    </row>
    <row r="8797" spans="1:6" x14ac:dyDescent="0.2">
      <c r="A8797" s="26"/>
      <c r="B8797" s="27"/>
      <c r="C8797" s="28" t="s">
        <v>6166</v>
      </c>
      <c r="D8797" s="28"/>
      <c r="E8797" s="28"/>
      <c r="F8797" s="29">
        <v>162.86000000000001</v>
      </c>
    </row>
    <row r="8798" spans="1:6" x14ac:dyDescent="0.2">
      <c r="A8798" s="26"/>
      <c r="B8798" s="27"/>
      <c r="C8798" s="28" t="s">
        <v>917</v>
      </c>
      <c r="D8798" s="28"/>
      <c r="E8798" s="28"/>
      <c r="F8798" s="29">
        <v>817.95</v>
      </c>
    </row>
    <row r="8799" spans="1:6" ht="33.75" customHeight="1" x14ac:dyDescent="0.2">
      <c r="A8799" s="21">
        <v>20</v>
      </c>
      <c r="B8799" s="22" t="s">
        <v>5024</v>
      </c>
      <c r="C8799" s="23" t="s">
        <v>6167</v>
      </c>
      <c r="D8799" s="31">
        <v>500</v>
      </c>
      <c r="E8799" s="25">
        <v>51.64</v>
      </c>
      <c r="F8799" s="25">
        <v>215332.61</v>
      </c>
    </row>
    <row r="8800" spans="1:6" ht="33.75" customHeight="1" x14ac:dyDescent="0.2">
      <c r="A8800" s="21">
        <v>21</v>
      </c>
      <c r="B8800" s="22" t="s">
        <v>6135</v>
      </c>
      <c r="C8800" s="23" t="s">
        <v>6168</v>
      </c>
      <c r="D8800" s="31">
        <v>102</v>
      </c>
      <c r="E8800" s="25">
        <v>396.43</v>
      </c>
      <c r="F8800" s="25">
        <v>337235.37</v>
      </c>
    </row>
    <row r="8801" spans="1:6" ht="33.75" customHeight="1" x14ac:dyDescent="0.2">
      <c r="A8801" s="21">
        <v>22</v>
      </c>
      <c r="B8801" s="22" t="s">
        <v>6169</v>
      </c>
      <c r="C8801" s="23" t="s">
        <v>6170</v>
      </c>
      <c r="D8801" s="31">
        <v>2</v>
      </c>
      <c r="E8801" s="25">
        <v>175.07</v>
      </c>
      <c r="F8801" s="25">
        <v>11196.46</v>
      </c>
    </row>
    <row r="8802" spans="1:6" x14ac:dyDescent="0.2">
      <c r="A8802" s="26"/>
      <c r="B8802" s="27"/>
      <c r="C8802" s="28" t="s">
        <v>6171</v>
      </c>
      <c r="D8802" s="28"/>
      <c r="E8802" s="28"/>
      <c r="F8802" s="29">
        <v>8984.33</v>
      </c>
    </row>
    <row r="8803" spans="1:6" x14ac:dyDescent="0.2">
      <c r="A8803" s="26"/>
      <c r="B8803" s="27"/>
      <c r="C8803" s="28" t="s">
        <v>6172</v>
      </c>
      <c r="D8803" s="28"/>
      <c r="E8803" s="28"/>
      <c r="F8803" s="29">
        <v>4723.72</v>
      </c>
    </row>
    <row r="8804" spans="1:6" x14ac:dyDescent="0.2">
      <c r="A8804" s="26"/>
      <c r="B8804" s="27"/>
      <c r="C8804" s="28" t="s">
        <v>917</v>
      </c>
      <c r="D8804" s="28"/>
      <c r="E8804" s="28"/>
      <c r="F8804" s="29">
        <v>24904.51</v>
      </c>
    </row>
    <row r="8805" spans="1:6" ht="33.75" customHeight="1" x14ac:dyDescent="0.2">
      <c r="A8805" s="21">
        <v>23</v>
      </c>
      <c r="B8805" s="22" t="s">
        <v>6173</v>
      </c>
      <c r="C8805" s="23" t="s">
        <v>6174</v>
      </c>
      <c r="D8805" s="31">
        <v>2</v>
      </c>
      <c r="E8805" s="25">
        <v>2381.19</v>
      </c>
      <c r="F8805" s="25">
        <v>39718.22</v>
      </c>
    </row>
    <row r="8806" spans="1:6" ht="22.5" customHeight="1" x14ac:dyDescent="0.2">
      <c r="A8806" s="21">
        <v>24</v>
      </c>
      <c r="B8806" s="22" t="s">
        <v>4929</v>
      </c>
      <c r="C8806" s="23" t="s">
        <v>4930</v>
      </c>
      <c r="D8806" s="32">
        <v>0.1</v>
      </c>
      <c r="E8806" s="25">
        <v>13075.72</v>
      </c>
      <c r="F8806" s="25">
        <v>14165.46</v>
      </c>
    </row>
    <row r="8807" spans="1:6" x14ac:dyDescent="0.2">
      <c r="A8807" s="26"/>
      <c r="B8807" s="27"/>
      <c r="C8807" s="28" t="s">
        <v>6175</v>
      </c>
      <c r="D8807" s="28"/>
      <c r="E8807" s="28"/>
      <c r="F8807" s="29">
        <v>2781.84</v>
      </c>
    </row>
    <row r="8808" spans="1:6" x14ac:dyDescent="0.2">
      <c r="A8808" s="26"/>
      <c r="B8808" s="27"/>
      <c r="C8808" s="28" t="s">
        <v>6176</v>
      </c>
      <c r="D8808" s="28"/>
      <c r="E8808" s="28"/>
      <c r="F8808" s="29">
        <v>1462.62</v>
      </c>
    </row>
    <row r="8809" spans="1:6" x14ac:dyDescent="0.2">
      <c r="A8809" s="26"/>
      <c r="B8809" s="27"/>
      <c r="C8809" s="28" t="s">
        <v>917</v>
      </c>
      <c r="D8809" s="28"/>
      <c r="E8809" s="28"/>
      <c r="F8809" s="29">
        <v>18409.919999999998</v>
      </c>
    </row>
    <row r="8810" spans="1:6" ht="11.4" x14ac:dyDescent="0.2">
      <c r="A8810" s="443" t="s">
        <v>6177</v>
      </c>
      <c r="B8810" s="444"/>
      <c r="C8810" s="444"/>
      <c r="D8810" s="444"/>
      <c r="E8810" s="444"/>
      <c r="F8810" s="445"/>
    </row>
    <row r="8811" spans="1:6" ht="45" customHeight="1" x14ac:dyDescent="0.2">
      <c r="A8811" s="21">
        <v>25</v>
      </c>
      <c r="B8811" s="22" t="s">
        <v>3923</v>
      </c>
      <c r="C8811" s="23" t="s">
        <v>3924</v>
      </c>
      <c r="D8811" s="32">
        <v>0.5</v>
      </c>
      <c r="E8811" s="25">
        <v>184.24</v>
      </c>
      <c r="F8811" s="25">
        <v>3789.61</v>
      </c>
    </row>
    <row r="8812" spans="1:6" x14ac:dyDescent="0.2">
      <c r="A8812" s="26"/>
      <c r="B8812" s="27"/>
      <c r="C8812" s="28" t="s">
        <v>6178</v>
      </c>
      <c r="D8812" s="28"/>
      <c r="E8812" s="28"/>
      <c r="F8812" s="29">
        <v>3492.13</v>
      </c>
    </row>
    <row r="8813" spans="1:6" x14ac:dyDescent="0.2">
      <c r="A8813" s="26"/>
      <c r="B8813" s="27"/>
      <c r="C8813" s="28" t="s">
        <v>6179</v>
      </c>
      <c r="D8813" s="28"/>
      <c r="E8813" s="28"/>
      <c r="F8813" s="29">
        <v>1836.07</v>
      </c>
    </row>
    <row r="8814" spans="1:6" x14ac:dyDescent="0.2">
      <c r="A8814" s="26"/>
      <c r="B8814" s="27"/>
      <c r="C8814" s="28" t="s">
        <v>917</v>
      </c>
      <c r="D8814" s="28"/>
      <c r="E8814" s="28"/>
      <c r="F8814" s="29">
        <v>9117.81</v>
      </c>
    </row>
    <row r="8815" spans="1:6" ht="33.75" customHeight="1" x14ac:dyDescent="0.2">
      <c r="A8815" s="21">
        <v>26</v>
      </c>
      <c r="B8815" s="22" t="s">
        <v>3927</v>
      </c>
      <c r="C8815" s="23" t="s">
        <v>3928</v>
      </c>
      <c r="D8815" s="31">
        <v>51</v>
      </c>
      <c r="E8815" s="25">
        <v>12.85</v>
      </c>
      <c r="F8815" s="25">
        <v>12740</v>
      </c>
    </row>
    <row r="8816" spans="1:6" ht="22.5" customHeight="1" x14ac:dyDescent="0.2">
      <c r="A8816" s="21">
        <v>27</v>
      </c>
      <c r="B8816" s="22" t="s">
        <v>5026</v>
      </c>
      <c r="C8816" s="23" t="s">
        <v>6180</v>
      </c>
      <c r="D8816" s="31">
        <v>1</v>
      </c>
      <c r="E8816" s="25">
        <v>61.41</v>
      </c>
      <c r="F8816" s="25">
        <v>512.12</v>
      </c>
    </row>
    <row r="8817" spans="1:6" ht="12" customHeight="1" x14ac:dyDescent="0.2">
      <c r="A8817" s="443" t="s">
        <v>6181</v>
      </c>
      <c r="B8817" s="444"/>
      <c r="C8817" s="444"/>
      <c r="D8817" s="444"/>
      <c r="E8817" s="444"/>
      <c r="F8817" s="445"/>
    </row>
    <row r="8818" spans="1:6" ht="22.5" customHeight="1" x14ac:dyDescent="0.2">
      <c r="A8818" s="21">
        <v>28</v>
      </c>
      <c r="B8818" s="22" t="s">
        <v>6182</v>
      </c>
      <c r="C8818" s="23" t="s">
        <v>6183</v>
      </c>
      <c r="D8818" s="24">
        <v>0.189</v>
      </c>
      <c r="E8818" s="25">
        <v>2564.5300000000002</v>
      </c>
      <c r="F8818" s="25">
        <v>19126.93</v>
      </c>
    </row>
    <row r="8819" spans="1:6" x14ac:dyDescent="0.2">
      <c r="A8819" s="26"/>
      <c r="B8819" s="27"/>
      <c r="C8819" s="28" t="s">
        <v>6184</v>
      </c>
      <c r="D8819" s="28"/>
      <c r="E8819" s="28"/>
      <c r="F8819" s="29">
        <v>23256.560000000001</v>
      </c>
    </row>
    <row r="8820" spans="1:6" x14ac:dyDescent="0.2">
      <c r="A8820" s="26"/>
      <c r="B8820" s="27"/>
      <c r="C8820" s="28" t="s">
        <v>6185</v>
      </c>
      <c r="D8820" s="28"/>
      <c r="E8820" s="28"/>
      <c r="F8820" s="29">
        <v>12551.16</v>
      </c>
    </row>
    <row r="8821" spans="1:6" x14ac:dyDescent="0.2">
      <c r="A8821" s="26"/>
      <c r="B8821" s="27"/>
      <c r="C8821" s="28" t="s">
        <v>917</v>
      </c>
      <c r="D8821" s="28"/>
      <c r="E8821" s="28"/>
      <c r="F8821" s="29">
        <v>54934.65</v>
      </c>
    </row>
    <row r="8822" spans="1:6" ht="33.75" customHeight="1" x14ac:dyDescent="0.2">
      <c r="A8822" s="21">
        <v>29</v>
      </c>
      <c r="B8822" s="22" t="s">
        <v>5028</v>
      </c>
      <c r="C8822" s="23" t="s">
        <v>6186</v>
      </c>
      <c r="D8822" s="31">
        <v>80</v>
      </c>
      <c r="E8822" s="25">
        <v>129.57</v>
      </c>
      <c r="F8822" s="25">
        <v>86446</v>
      </c>
    </row>
    <row r="8823" spans="1:6" ht="33.75" customHeight="1" x14ac:dyDescent="0.2">
      <c r="A8823" s="21">
        <v>30</v>
      </c>
      <c r="B8823" s="22" t="s">
        <v>5030</v>
      </c>
      <c r="C8823" s="23" t="s">
        <v>6187</v>
      </c>
      <c r="D8823" s="31">
        <v>2</v>
      </c>
      <c r="E8823" s="25">
        <v>678.16</v>
      </c>
      <c r="F8823" s="25">
        <v>11311.7</v>
      </c>
    </row>
    <row r="8824" spans="1:6" ht="33.75" customHeight="1" x14ac:dyDescent="0.2">
      <c r="A8824" s="21">
        <v>31</v>
      </c>
      <c r="B8824" s="22" t="s">
        <v>5032</v>
      </c>
      <c r="C8824" s="23" t="s">
        <v>6188</v>
      </c>
      <c r="D8824" s="31">
        <v>2</v>
      </c>
      <c r="E8824" s="25">
        <v>752.99</v>
      </c>
      <c r="F8824" s="25">
        <v>12559.88</v>
      </c>
    </row>
    <row r="8825" spans="1:6" ht="22.5" customHeight="1" x14ac:dyDescent="0.2">
      <c r="A8825" s="21">
        <v>32</v>
      </c>
      <c r="B8825" s="22" t="s">
        <v>5691</v>
      </c>
      <c r="C8825" s="23" t="s">
        <v>5692</v>
      </c>
      <c r="D8825" s="32">
        <v>0.6</v>
      </c>
      <c r="E8825" s="25">
        <v>477.4</v>
      </c>
      <c r="F8825" s="25">
        <v>7828.54</v>
      </c>
    </row>
    <row r="8826" spans="1:6" x14ac:dyDescent="0.2">
      <c r="A8826" s="26"/>
      <c r="B8826" s="27"/>
      <c r="C8826" s="28" t="s">
        <v>6189</v>
      </c>
      <c r="D8826" s="28"/>
      <c r="E8826" s="28"/>
      <c r="F8826" s="29">
        <v>6421.57</v>
      </c>
    </row>
    <row r="8827" spans="1:6" x14ac:dyDescent="0.2">
      <c r="A8827" s="26"/>
      <c r="B8827" s="27"/>
      <c r="C8827" s="28" t="s">
        <v>6190</v>
      </c>
      <c r="D8827" s="28"/>
      <c r="E8827" s="28"/>
      <c r="F8827" s="29">
        <v>3376.29</v>
      </c>
    </row>
    <row r="8828" spans="1:6" x14ac:dyDescent="0.2">
      <c r="A8828" s="26"/>
      <c r="B8828" s="27"/>
      <c r="C8828" s="28" t="s">
        <v>917</v>
      </c>
      <c r="D8828" s="28"/>
      <c r="E8828" s="28"/>
      <c r="F8828" s="29">
        <v>17626.400000000001</v>
      </c>
    </row>
    <row r="8829" spans="1:6" ht="33.75" customHeight="1" x14ac:dyDescent="0.2">
      <c r="A8829" s="21">
        <v>33</v>
      </c>
      <c r="B8829" s="22" t="s">
        <v>5034</v>
      </c>
      <c r="C8829" s="23" t="s">
        <v>6191</v>
      </c>
      <c r="D8829" s="31">
        <v>60</v>
      </c>
      <c r="E8829" s="25">
        <v>101.66</v>
      </c>
      <c r="F8829" s="25">
        <v>50871.35</v>
      </c>
    </row>
    <row r="8830" spans="1:6" ht="22.5" customHeight="1" x14ac:dyDescent="0.2">
      <c r="A8830" s="21">
        <v>34</v>
      </c>
      <c r="B8830" s="22" t="s">
        <v>5036</v>
      </c>
      <c r="C8830" s="23" t="s">
        <v>6192</v>
      </c>
      <c r="D8830" s="31">
        <v>164</v>
      </c>
      <c r="E8830" s="25">
        <v>16.3</v>
      </c>
      <c r="F8830" s="25">
        <v>22297.919999999998</v>
      </c>
    </row>
    <row r="8831" spans="1:6" ht="33.75" customHeight="1" x14ac:dyDescent="0.2">
      <c r="A8831" s="21">
        <v>35</v>
      </c>
      <c r="B8831" s="22" t="s">
        <v>5038</v>
      </c>
      <c r="C8831" s="23" t="s">
        <v>6193</v>
      </c>
      <c r="D8831" s="31">
        <v>16</v>
      </c>
      <c r="E8831" s="25">
        <v>25.34</v>
      </c>
      <c r="F8831" s="25">
        <v>3381.34</v>
      </c>
    </row>
    <row r="8832" spans="1:6" ht="33.75" customHeight="1" x14ac:dyDescent="0.2">
      <c r="A8832" s="21">
        <v>36</v>
      </c>
      <c r="B8832" s="22" t="s">
        <v>4855</v>
      </c>
      <c r="C8832" s="23" t="s">
        <v>4856</v>
      </c>
      <c r="D8832" s="24">
        <v>1.4E-2</v>
      </c>
      <c r="E8832" s="25">
        <v>5523.59</v>
      </c>
      <c r="F8832" s="25">
        <v>1699.12</v>
      </c>
    </row>
    <row r="8833" spans="1:6" x14ac:dyDescent="0.2">
      <c r="A8833" s="26"/>
      <c r="B8833" s="27"/>
      <c r="C8833" s="28" t="s">
        <v>6194</v>
      </c>
      <c r="D8833" s="28"/>
      <c r="E8833" s="28"/>
      <c r="F8833" s="29">
        <v>1909.79</v>
      </c>
    </row>
    <row r="8834" spans="1:6" x14ac:dyDescent="0.2">
      <c r="A8834" s="26"/>
      <c r="B8834" s="27"/>
      <c r="C8834" s="28" t="s">
        <v>6195</v>
      </c>
      <c r="D8834" s="28"/>
      <c r="E8834" s="28"/>
      <c r="F8834" s="29">
        <v>1030.68</v>
      </c>
    </row>
    <row r="8835" spans="1:6" x14ac:dyDescent="0.2">
      <c r="A8835" s="26"/>
      <c r="B8835" s="27"/>
      <c r="C8835" s="28" t="s">
        <v>917</v>
      </c>
      <c r="D8835" s="28"/>
      <c r="E8835" s="28"/>
      <c r="F8835" s="29">
        <v>4639.59</v>
      </c>
    </row>
    <row r="8836" spans="1:6" ht="33.75" customHeight="1" x14ac:dyDescent="0.2">
      <c r="A8836" s="21">
        <v>37</v>
      </c>
      <c r="B8836" s="22" t="s">
        <v>5040</v>
      </c>
      <c r="C8836" s="23" t="s">
        <v>6196</v>
      </c>
      <c r="D8836" s="31">
        <v>20</v>
      </c>
      <c r="E8836" s="25">
        <v>147.09</v>
      </c>
      <c r="F8836" s="25">
        <v>24534.18</v>
      </c>
    </row>
    <row r="8837" spans="1:6" ht="22.5" customHeight="1" x14ac:dyDescent="0.2">
      <c r="A8837" s="21">
        <v>38</v>
      </c>
      <c r="B8837" s="22" t="s">
        <v>6197</v>
      </c>
      <c r="C8837" s="23" t="s">
        <v>6198</v>
      </c>
      <c r="D8837" s="31">
        <v>122</v>
      </c>
      <c r="E8837" s="25">
        <v>43.42</v>
      </c>
      <c r="F8837" s="25">
        <v>44183.78</v>
      </c>
    </row>
    <row r="8838" spans="1:6" ht="22.5" customHeight="1" x14ac:dyDescent="0.2">
      <c r="A8838" s="21">
        <v>39</v>
      </c>
      <c r="B8838" s="22" t="s">
        <v>5042</v>
      </c>
      <c r="C8838" s="23" t="s">
        <v>6199</v>
      </c>
      <c r="D8838" s="31">
        <v>116</v>
      </c>
      <c r="E8838" s="25">
        <v>0.71</v>
      </c>
      <c r="F8838" s="25">
        <v>685.73</v>
      </c>
    </row>
    <row r="8839" spans="1:6" ht="22.5" customHeight="1" x14ac:dyDescent="0.2">
      <c r="A8839" s="21">
        <v>40</v>
      </c>
      <c r="B8839" s="22" t="s">
        <v>5046</v>
      </c>
      <c r="C8839" s="23" t="s">
        <v>6200</v>
      </c>
      <c r="D8839" s="31">
        <v>116</v>
      </c>
      <c r="E8839" s="25">
        <v>0.59</v>
      </c>
      <c r="F8839" s="25">
        <v>574.79999999999995</v>
      </c>
    </row>
    <row r="8840" spans="1:6" ht="22.5" customHeight="1" x14ac:dyDescent="0.2">
      <c r="A8840" s="21">
        <v>41</v>
      </c>
      <c r="B8840" s="22" t="s">
        <v>5020</v>
      </c>
      <c r="C8840" s="23" t="s">
        <v>6201</v>
      </c>
      <c r="D8840" s="31">
        <v>116</v>
      </c>
      <c r="E8840" s="25">
        <v>0.36</v>
      </c>
      <c r="F8840" s="25">
        <v>352.95</v>
      </c>
    </row>
    <row r="8841" spans="1:6" ht="22.5" customHeight="1" x14ac:dyDescent="0.2">
      <c r="A8841" s="21">
        <v>42</v>
      </c>
      <c r="B8841" s="22" t="s">
        <v>5118</v>
      </c>
      <c r="C8841" s="23" t="s">
        <v>6202</v>
      </c>
      <c r="D8841" s="31">
        <v>164</v>
      </c>
      <c r="E8841" s="25">
        <v>0.74</v>
      </c>
      <c r="F8841" s="25">
        <v>1012.25</v>
      </c>
    </row>
    <row r="8842" spans="1:6" ht="22.5" customHeight="1" x14ac:dyDescent="0.2">
      <c r="A8842" s="21">
        <v>43</v>
      </c>
      <c r="B8842" s="22" t="s">
        <v>5120</v>
      </c>
      <c r="C8842" s="23" t="s">
        <v>6203</v>
      </c>
      <c r="D8842" s="31">
        <v>164</v>
      </c>
      <c r="E8842" s="25">
        <v>1.27</v>
      </c>
      <c r="F8842" s="25">
        <v>1739.35</v>
      </c>
    </row>
    <row r="8843" spans="1:6" ht="22.5" customHeight="1" x14ac:dyDescent="0.2">
      <c r="A8843" s="21">
        <v>44</v>
      </c>
      <c r="B8843" s="22" t="s">
        <v>5122</v>
      </c>
      <c r="C8843" s="23" t="s">
        <v>6204</v>
      </c>
      <c r="D8843" s="31">
        <v>244</v>
      </c>
      <c r="E8843" s="25">
        <v>1.38</v>
      </c>
      <c r="F8843" s="25">
        <v>2799.93</v>
      </c>
    </row>
    <row r="8844" spans="1:6" ht="22.5" customHeight="1" x14ac:dyDescent="0.2">
      <c r="A8844" s="21">
        <v>45</v>
      </c>
      <c r="B8844" s="22" t="s">
        <v>5124</v>
      </c>
      <c r="C8844" s="23" t="s">
        <v>6205</v>
      </c>
      <c r="D8844" s="31">
        <v>244</v>
      </c>
      <c r="E8844" s="25">
        <v>1.01</v>
      </c>
      <c r="F8844" s="25">
        <v>2057.5300000000002</v>
      </c>
    </row>
    <row r="8845" spans="1:6" ht="22.5" customHeight="1" x14ac:dyDescent="0.2">
      <c r="A8845" s="21">
        <v>46</v>
      </c>
      <c r="B8845" s="22" t="s">
        <v>5126</v>
      </c>
      <c r="C8845" s="23" t="s">
        <v>6206</v>
      </c>
      <c r="D8845" s="31">
        <v>122</v>
      </c>
      <c r="E8845" s="25">
        <v>4.83</v>
      </c>
      <c r="F8845" s="25">
        <v>4910.49</v>
      </c>
    </row>
    <row r="8846" spans="1:6" ht="22.5" customHeight="1" x14ac:dyDescent="0.2">
      <c r="A8846" s="21">
        <v>47</v>
      </c>
      <c r="B8846" s="22" t="s">
        <v>5128</v>
      </c>
      <c r="C8846" s="23" t="s">
        <v>6207</v>
      </c>
      <c r="D8846" s="31">
        <v>42</v>
      </c>
      <c r="E8846" s="25">
        <v>7.69</v>
      </c>
      <c r="F8846" s="25">
        <v>2694.57</v>
      </c>
    </row>
    <row r="8847" spans="1:6" ht="12" customHeight="1" x14ac:dyDescent="0.2">
      <c r="A8847" s="443" t="s">
        <v>6208</v>
      </c>
      <c r="B8847" s="444"/>
      <c r="C8847" s="444"/>
      <c r="D8847" s="444"/>
      <c r="E8847" s="444"/>
      <c r="F8847" s="445"/>
    </row>
    <row r="8848" spans="1:6" ht="22.5" customHeight="1" x14ac:dyDescent="0.2">
      <c r="A8848" s="21">
        <v>48</v>
      </c>
      <c r="B8848" s="22" t="s">
        <v>6182</v>
      </c>
      <c r="C8848" s="23" t="s">
        <v>6183</v>
      </c>
      <c r="D8848" s="30">
        <v>0.12</v>
      </c>
      <c r="E8848" s="25">
        <v>2564.5300000000002</v>
      </c>
      <c r="F8848" s="25">
        <v>12144.08</v>
      </c>
    </row>
    <row r="8849" spans="1:6" x14ac:dyDescent="0.2">
      <c r="A8849" s="26"/>
      <c r="B8849" s="27"/>
      <c r="C8849" s="28" t="s">
        <v>6209</v>
      </c>
      <c r="D8849" s="28"/>
      <c r="E8849" s="28"/>
      <c r="F8849" s="29">
        <v>14766.07</v>
      </c>
    </row>
    <row r="8850" spans="1:6" x14ac:dyDescent="0.2">
      <c r="A8850" s="26"/>
      <c r="B8850" s="27"/>
      <c r="C8850" s="28" t="s">
        <v>6210</v>
      </c>
      <c r="D8850" s="28"/>
      <c r="E8850" s="28"/>
      <c r="F8850" s="29">
        <v>7968.99</v>
      </c>
    </row>
    <row r="8851" spans="1:6" x14ac:dyDescent="0.2">
      <c r="A8851" s="26"/>
      <c r="B8851" s="27"/>
      <c r="C8851" s="28" t="s">
        <v>917</v>
      </c>
      <c r="D8851" s="28"/>
      <c r="E8851" s="28"/>
      <c r="F8851" s="29">
        <v>34879.14</v>
      </c>
    </row>
    <row r="8852" spans="1:6" ht="33.75" customHeight="1" x14ac:dyDescent="0.2">
      <c r="A8852" s="21">
        <v>49</v>
      </c>
      <c r="B8852" s="22" t="s">
        <v>5028</v>
      </c>
      <c r="C8852" s="23" t="s">
        <v>6211</v>
      </c>
      <c r="D8852" s="31">
        <v>60</v>
      </c>
      <c r="E8852" s="25">
        <v>129.57</v>
      </c>
      <c r="F8852" s="25">
        <v>64834.5</v>
      </c>
    </row>
    <row r="8853" spans="1:6" ht="33.75" customHeight="1" x14ac:dyDescent="0.2">
      <c r="A8853" s="21">
        <v>50</v>
      </c>
      <c r="B8853" s="22" t="s">
        <v>5030</v>
      </c>
      <c r="C8853" s="23" t="s">
        <v>6212</v>
      </c>
      <c r="D8853" s="31">
        <v>2</v>
      </c>
      <c r="E8853" s="25">
        <v>678.16</v>
      </c>
      <c r="F8853" s="25">
        <v>11311.7</v>
      </c>
    </row>
    <row r="8854" spans="1:6" ht="33.75" customHeight="1" x14ac:dyDescent="0.2">
      <c r="A8854" s="21">
        <v>51</v>
      </c>
      <c r="B8854" s="22" t="s">
        <v>5032</v>
      </c>
      <c r="C8854" s="23" t="s">
        <v>6213</v>
      </c>
      <c r="D8854" s="31">
        <v>2</v>
      </c>
      <c r="E8854" s="25">
        <v>752.99</v>
      </c>
      <c r="F8854" s="25">
        <v>12559.88</v>
      </c>
    </row>
    <row r="8855" spans="1:6" ht="22.5" customHeight="1" x14ac:dyDescent="0.2">
      <c r="A8855" s="21">
        <v>52</v>
      </c>
      <c r="B8855" s="22" t="s">
        <v>5691</v>
      </c>
      <c r="C8855" s="23" t="s">
        <v>5692</v>
      </c>
      <c r="D8855" s="30">
        <v>0.28000000000000003</v>
      </c>
      <c r="E8855" s="25">
        <v>477.4</v>
      </c>
      <c r="F8855" s="25">
        <v>3653.32</v>
      </c>
    </row>
    <row r="8856" spans="1:6" x14ac:dyDescent="0.2">
      <c r="A8856" s="26"/>
      <c r="B8856" s="27"/>
      <c r="C8856" s="28" t="s">
        <v>6214</v>
      </c>
      <c r="D8856" s="28"/>
      <c r="E8856" s="28"/>
      <c r="F8856" s="29">
        <v>2996.74</v>
      </c>
    </row>
    <row r="8857" spans="1:6" x14ac:dyDescent="0.2">
      <c r="A8857" s="26"/>
      <c r="B8857" s="27"/>
      <c r="C8857" s="28" t="s">
        <v>6215</v>
      </c>
      <c r="D8857" s="28"/>
      <c r="E8857" s="28"/>
      <c r="F8857" s="29">
        <v>1575.6</v>
      </c>
    </row>
    <row r="8858" spans="1:6" x14ac:dyDescent="0.2">
      <c r="A8858" s="26"/>
      <c r="B8858" s="27"/>
      <c r="C8858" s="28" t="s">
        <v>917</v>
      </c>
      <c r="D8858" s="28"/>
      <c r="E8858" s="28"/>
      <c r="F8858" s="29">
        <v>8225.66</v>
      </c>
    </row>
    <row r="8859" spans="1:6" ht="33.75" customHeight="1" x14ac:dyDescent="0.2">
      <c r="A8859" s="21">
        <v>53</v>
      </c>
      <c r="B8859" s="22" t="s">
        <v>5034</v>
      </c>
      <c r="C8859" s="23" t="s">
        <v>6216</v>
      </c>
      <c r="D8859" s="31">
        <v>28</v>
      </c>
      <c r="E8859" s="25">
        <v>101.66</v>
      </c>
      <c r="F8859" s="25">
        <v>23739.96</v>
      </c>
    </row>
    <row r="8860" spans="1:6" ht="22.5" customHeight="1" x14ac:dyDescent="0.2">
      <c r="A8860" s="21">
        <v>54</v>
      </c>
      <c r="B8860" s="22" t="s">
        <v>5036</v>
      </c>
      <c r="C8860" s="23" t="s">
        <v>6217</v>
      </c>
      <c r="D8860" s="31">
        <v>100</v>
      </c>
      <c r="E8860" s="25">
        <v>16.3</v>
      </c>
      <c r="F8860" s="25">
        <v>13596.29</v>
      </c>
    </row>
    <row r="8861" spans="1:6" ht="22.5" customHeight="1" x14ac:dyDescent="0.2">
      <c r="A8861" s="21">
        <v>55</v>
      </c>
      <c r="B8861" s="22" t="s">
        <v>5038</v>
      </c>
      <c r="C8861" s="23" t="s">
        <v>6218</v>
      </c>
      <c r="D8861" s="31">
        <v>12</v>
      </c>
      <c r="E8861" s="25">
        <v>25.34</v>
      </c>
      <c r="F8861" s="25">
        <v>2536</v>
      </c>
    </row>
    <row r="8862" spans="1:6" ht="22.5" customHeight="1" x14ac:dyDescent="0.2">
      <c r="A8862" s="21">
        <v>56</v>
      </c>
      <c r="B8862" s="22" t="s">
        <v>5040</v>
      </c>
      <c r="C8862" s="23" t="s">
        <v>6219</v>
      </c>
      <c r="D8862" s="31">
        <v>20</v>
      </c>
      <c r="E8862" s="25">
        <v>147.09</v>
      </c>
      <c r="F8862" s="25">
        <v>24534.18</v>
      </c>
    </row>
    <row r="8863" spans="1:6" ht="22.5" customHeight="1" x14ac:dyDescent="0.2">
      <c r="A8863" s="21">
        <v>57</v>
      </c>
      <c r="B8863" s="22" t="s">
        <v>5042</v>
      </c>
      <c r="C8863" s="23" t="s">
        <v>6199</v>
      </c>
      <c r="D8863" s="31">
        <v>86</v>
      </c>
      <c r="E8863" s="25">
        <v>0.71</v>
      </c>
      <c r="F8863" s="25">
        <v>508.38</v>
      </c>
    </row>
    <row r="8864" spans="1:6" ht="22.5" customHeight="1" x14ac:dyDescent="0.2">
      <c r="A8864" s="21">
        <v>58</v>
      </c>
      <c r="B8864" s="22" t="s">
        <v>5046</v>
      </c>
      <c r="C8864" s="23" t="s">
        <v>6200</v>
      </c>
      <c r="D8864" s="31">
        <v>86</v>
      </c>
      <c r="E8864" s="25">
        <v>0.59</v>
      </c>
      <c r="F8864" s="25">
        <v>426.14</v>
      </c>
    </row>
    <row r="8865" spans="1:6" ht="22.5" customHeight="1" x14ac:dyDescent="0.2">
      <c r="A8865" s="21">
        <v>59</v>
      </c>
      <c r="B8865" s="22" t="s">
        <v>5020</v>
      </c>
      <c r="C8865" s="23" t="s">
        <v>6201</v>
      </c>
      <c r="D8865" s="31">
        <v>86</v>
      </c>
      <c r="E8865" s="25">
        <v>0.36</v>
      </c>
      <c r="F8865" s="25">
        <v>261.67</v>
      </c>
    </row>
    <row r="8866" spans="1:6" ht="22.5" customHeight="1" x14ac:dyDescent="0.2">
      <c r="A8866" s="21">
        <v>60</v>
      </c>
      <c r="B8866" s="22" t="s">
        <v>5118</v>
      </c>
      <c r="C8866" s="23" t="s">
        <v>6202</v>
      </c>
      <c r="D8866" s="31">
        <v>96</v>
      </c>
      <c r="E8866" s="25">
        <v>0.74</v>
      </c>
      <c r="F8866" s="25">
        <v>592.53</v>
      </c>
    </row>
    <row r="8867" spans="1:6" ht="22.5" customHeight="1" x14ac:dyDescent="0.2">
      <c r="A8867" s="21">
        <v>61</v>
      </c>
      <c r="B8867" s="22" t="s">
        <v>5120</v>
      </c>
      <c r="C8867" s="23" t="s">
        <v>6203</v>
      </c>
      <c r="D8867" s="31">
        <v>96</v>
      </c>
      <c r="E8867" s="25">
        <v>1.27</v>
      </c>
      <c r="F8867" s="25">
        <v>1018.16</v>
      </c>
    </row>
    <row r="8868" spans="1:6" ht="22.5" customHeight="1" x14ac:dyDescent="0.2">
      <c r="A8868" s="21">
        <v>62</v>
      </c>
      <c r="B8868" s="22" t="s">
        <v>6197</v>
      </c>
      <c r="C8868" s="23" t="s">
        <v>6198</v>
      </c>
      <c r="D8868" s="31">
        <v>54</v>
      </c>
      <c r="E8868" s="25">
        <v>43.42</v>
      </c>
      <c r="F8868" s="25">
        <v>19556.759999999998</v>
      </c>
    </row>
    <row r="8869" spans="1:6" ht="22.5" customHeight="1" x14ac:dyDescent="0.2">
      <c r="A8869" s="21">
        <v>63</v>
      </c>
      <c r="B8869" s="22" t="s">
        <v>5122</v>
      </c>
      <c r="C8869" s="23" t="s">
        <v>6204</v>
      </c>
      <c r="D8869" s="31">
        <v>110</v>
      </c>
      <c r="E8869" s="25">
        <v>1.38</v>
      </c>
      <c r="F8869" s="25">
        <v>1262.26</v>
      </c>
    </row>
    <row r="8870" spans="1:6" ht="22.5" customHeight="1" x14ac:dyDescent="0.2">
      <c r="A8870" s="21">
        <v>64</v>
      </c>
      <c r="B8870" s="22" t="s">
        <v>5124</v>
      </c>
      <c r="C8870" s="23" t="s">
        <v>6205</v>
      </c>
      <c r="D8870" s="31">
        <v>110</v>
      </c>
      <c r="E8870" s="25">
        <v>1.01</v>
      </c>
      <c r="F8870" s="25">
        <v>927.57</v>
      </c>
    </row>
    <row r="8871" spans="1:6" ht="22.5" customHeight="1" x14ac:dyDescent="0.2">
      <c r="A8871" s="21">
        <v>65</v>
      </c>
      <c r="B8871" s="22" t="s">
        <v>5126</v>
      </c>
      <c r="C8871" s="23" t="s">
        <v>6206</v>
      </c>
      <c r="D8871" s="31">
        <v>56</v>
      </c>
      <c r="E8871" s="25">
        <v>4.83</v>
      </c>
      <c r="F8871" s="25">
        <v>2253.9899999999998</v>
      </c>
    </row>
    <row r="8872" spans="1:6" ht="22.5" customHeight="1" x14ac:dyDescent="0.2">
      <c r="A8872" s="21">
        <v>66</v>
      </c>
      <c r="B8872" s="22" t="s">
        <v>5128</v>
      </c>
      <c r="C8872" s="23" t="s">
        <v>6207</v>
      </c>
      <c r="D8872" s="31">
        <v>42</v>
      </c>
      <c r="E8872" s="25">
        <v>7.69</v>
      </c>
      <c r="F8872" s="25">
        <v>2694.57</v>
      </c>
    </row>
    <row r="8873" spans="1:6" ht="12" customHeight="1" x14ac:dyDescent="0.2">
      <c r="A8873" s="443" t="s">
        <v>6220</v>
      </c>
      <c r="B8873" s="444"/>
      <c r="C8873" s="444"/>
      <c r="D8873" s="444"/>
      <c r="E8873" s="444"/>
      <c r="F8873" s="445"/>
    </row>
    <row r="8874" spans="1:6" ht="22.5" customHeight="1" x14ac:dyDescent="0.2">
      <c r="A8874" s="21">
        <v>67</v>
      </c>
      <c r="B8874" s="22" t="s">
        <v>6182</v>
      </c>
      <c r="C8874" s="23" t="s">
        <v>6183</v>
      </c>
      <c r="D8874" s="24">
        <v>0.111</v>
      </c>
      <c r="E8874" s="25">
        <v>2564.5300000000002</v>
      </c>
      <c r="F8874" s="25">
        <v>11233.28</v>
      </c>
    </row>
    <row r="8875" spans="1:6" x14ac:dyDescent="0.2">
      <c r="A8875" s="26"/>
      <c r="B8875" s="27"/>
      <c r="C8875" s="28" t="s">
        <v>6221</v>
      </c>
      <c r="D8875" s="28"/>
      <c r="E8875" s="28"/>
      <c r="F8875" s="29">
        <v>13658.63</v>
      </c>
    </row>
    <row r="8876" spans="1:6" x14ac:dyDescent="0.2">
      <c r="A8876" s="26"/>
      <c r="B8876" s="27"/>
      <c r="C8876" s="28" t="s">
        <v>6222</v>
      </c>
      <c r="D8876" s="28"/>
      <c r="E8876" s="28"/>
      <c r="F8876" s="29">
        <v>7371.32</v>
      </c>
    </row>
    <row r="8877" spans="1:6" x14ac:dyDescent="0.2">
      <c r="A8877" s="26"/>
      <c r="B8877" s="27"/>
      <c r="C8877" s="28" t="s">
        <v>917</v>
      </c>
      <c r="D8877" s="28"/>
      <c r="E8877" s="28"/>
      <c r="F8877" s="29">
        <v>32263.23</v>
      </c>
    </row>
    <row r="8878" spans="1:6" ht="33.75" customHeight="1" x14ac:dyDescent="0.2">
      <c r="A8878" s="21">
        <v>68</v>
      </c>
      <c r="B8878" s="22" t="s">
        <v>5130</v>
      </c>
      <c r="C8878" s="23" t="s">
        <v>6223</v>
      </c>
      <c r="D8878" s="31">
        <v>60</v>
      </c>
      <c r="E8878" s="25">
        <v>103.83</v>
      </c>
      <c r="F8878" s="25">
        <v>51956.27</v>
      </c>
    </row>
    <row r="8879" spans="1:6" ht="33.75" customHeight="1" x14ac:dyDescent="0.2">
      <c r="A8879" s="21">
        <v>69</v>
      </c>
      <c r="B8879" s="22" t="s">
        <v>5132</v>
      </c>
      <c r="C8879" s="23" t="s">
        <v>6224</v>
      </c>
      <c r="D8879" s="31">
        <v>1</v>
      </c>
      <c r="E8879" s="25">
        <v>644.51</v>
      </c>
      <c r="F8879" s="25">
        <v>5375.23</v>
      </c>
    </row>
    <row r="8880" spans="1:6" ht="22.5" customHeight="1" x14ac:dyDescent="0.2">
      <c r="A8880" s="21">
        <v>70</v>
      </c>
      <c r="B8880" s="22" t="s">
        <v>5691</v>
      </c>
      <c r="C8880" s="23" t="s">
        <v>5692</v>
      </c>
      <c r="D8880" s="32">
        <v>0.4</v>
      </c>
      <c r="E8880" s="25">
        <v>477.4</v>
      </c>
      <c r="F8880" s="25">
        <v>5219.0200000000004</v>
      </c>
    </row>
    <row r="8881" spans="1:6" x14ac:dyDescent="0.2">
      <c r="A8881" s="26"/>
      <c r="B8881" s="27"/>
      <c r="C8881" s="28" t="s">
        <v>6225</v>
      </c>
      <c r="D8881" s="28"/>
      <c r="E8881" s="28"/>
      <c r="F8881" s="29">
        <v>4281.05</v>
      </c>
    </row>
    <row r="8882" spans="1:6" x14ac:dyDescent="0.2">
      <c r="A8882" s="26"/>
      <c r="B8882" s="27"/>
      <c r="C8882" s="28" t="s">
        <v>6226</v>
      </c>
      <c r="D8882" s="28"/>
      <c r="E8882" s="28"/>
      <c r="F8882" s="29">
        <v>2250.86</v>
      </c>
    </row>
    <row r="8883" spans="1:6" x14ac:dyDescent="0.2">
      <c r="A8883" s="26"/>
      <c r="B8883" s="27"/>
      <c r="C8883" s="28" t="s">
        <v>917</v>
      </c>
      <c r="D8883" s="28"/>
      <c r="E8883" s="28"/>
      <c r="F8883" s="29">
        <v>11750.93</v>
      </c>
    </row>
    <row r="8884" spans="1:6" ht="33.75" customHeight="1" x14ac:dyDescent="0.2">
      <c r="A8884" s="21">
        <v>71</v>
      </c>
      <c r="B8884" s="22" t="s">
        <v>5134</v>
      </c>
      <c r="C8884" s="23" t="s">
        <v>6227</v>
      </c>
      <c r="D8884" s="31">
        <v>40</v>
      </c>
      <c r="E8884" s="25">
        <v>83.5</v>
      </c>
      <c r="F8884" s="25">
        <v>27856.75</v>
      </c>
    </row>
    <row r="8885" spans="1:6" ht="22.5" customHeight="1" x14ac:dyDescent="0.2">
      <c r="A8885" s="21">
        <v>72</v>
      </c>
      <c r="B8885" s="22" t="s">
        <v>5036</v>
      </c>
      <c r="C8885" s="23" t="s">
        <v>6217</v>
      </c>
      <c r="D8885" s="31">
        <v>80</v>
      </c>
      <c r="E8885" s="25">
        <v>16.3</v>
      </c>
      <c r="F8885" s="25">
        <v>10877.03</v>
      </c>
    </row>
    <row r="8886" spans="1:6" ht="33.75" customHeight="1" x14ac:dyDescent="0.2">
      <c r="A8886" s="21">
        <v>73</v>
      </c>
      <c r="B8886" s="22" t="s">
        <v>5038</v>
      </c>
      <c r="C8886" s="23" t="s">
        <v>6228</v>
      </c>
      <c r="D8886" s="31">
        <v>4</v>
      </c>
      <c r="E8886" s="25">
        <v>25.34</v>
      </c>
      <c r="F8886" s="25">
        <v>845.33</v>
      </c>
    </row>
    <row r="8887" spans="1:6" ht="22.5" customHeight="1" x14ac:dyDescent="0.2">
      <c r="A8887" s="21">
        <v>74</v>
      </c>
      <c r="B8887" s="22" t="s">
        <v>5042</v>
      </c>
      <c r="C8887" s="23" t="s">
        <v>6199</v>
      </c>
      <c r="D8887" s="31">
        <v>54</v>
      </c>
      <c r="E8887" s="25">
        <v>0.71</v>
      </c>
      <c r="F8887" s="25">
        <v>319.22000000000003</v>
      </c>
    </row>
    <row r="8888" spans="1:6" ht="22.5" customHeight="1" x14ac:dyDescent="0.2">
      <c r="A8888" s="21">
        <v>75</v>
      </c>
      <c r="B8888" s="22" t="s">
        <v>5046</v>
      </c>
      <c r="C8888" s="23" t="s">
        <v>6200</v>
      </c>
      <c r="D8888" s="31">
        <v>54</v>
      </c>
      <c r="E8888" s="25">
        <v>0.59</v>
      </c>
      <c r="F8888" s="25">
        <v>267.58</v>
      </c>
    </row>
    <row r="8889" spans="1:6" ht="22.5" customHeight="1" x14ac:dyDescent="0.2">
      <c r="A8889" s="21">
        <v>76</v>
      </c>
      <c r="B8889" s="22" t="s">
        <v>5020</v>
      </c>
      <c r="C8889" s="23" t="s">
        <v>6201</v>
      </c>
      <c r="D8889" s="31">
        <v>54</v>
      </c>
      <c r="E8889" s="25">
        <v>0.36</v>
      </c>
      <c r="F8889" s="25">
        <v>164.3</v>
      </c>
    </row>
    <row r="8890" spans="1:6" ht="22.5" customHeight="1" x14ac:dyDescent="0.2">
      <c r="A8890" s="21">
        <v>77</v>
      </c>
      <c r="B8890" s="22" t="s">
        <v>5118</v>
      </c>
      <c r="C8890" s="23" t="s">
        <v>6202</v>
      </c>
      <c r="D8890" s="31">
        <v>82</v>
      </c>
      <c r="E8890" s="25">
        <v>0.74</v>
      </c>
      <c r="F8890" s="25">
        <v>506.12</v>
      </c>
    </row>
    <row r="8891" spans="1:6" ht="22.5" customHeight="1" x14ac:dyDescent="0.2">
      <c r="A8891" s="21">
        <v>78</v>
      </c>
      <c r="B8891" s="22" t="s">
        <v>5120</v>
      </c>
      <c r="C8891" s="23" t="s">
        <v>6203</v>
      </c>
      <c r="D8891" s="31">
        <v>82</v>
      </c>
      <c r="E8891" s="25">
        <v>1.27</v>
      </c>
      <c r="F8891" s="25">
        <v>869.68</v>
      </c>
    </row>
    <row r="8892" spans="1:6" ht="22.5" customHeight="1" x14ac:dyDescent="0.2">
      <c r="A8892" s="21">
        <v>79</v>
      </c>
      <c r="B8892" s="22" t="s">
        <v>6197</v>
      </c>
      <c r="C8892" s="23" t="s">
        <v>6198</v>
      </c>
      <c r="D8892" s="31">
        <v>82</v>
      </c>
      <c r="E8892" s="25">
        <v>43.42</v>
      </c>
      <c r="F8892" s="25">
        <v>29697.3</v>
      </c>
    </row>
    <row r="8893" spans="1:6" ht="22.5" customHeight="1" x14ac:dyDescent="0.2">
      <c r="A8893" s="21">
        <v>80</v>
      </c>
      <c r="B8893" s="22" t="s">
        <v>5122</v>
      </c>
      <c r="C8893" s="23" t="s">
        <v>6204</v>
      </c>
      <c r="D8893" s="31">
        <v>164</v>
      </c>
      <c r="E8893" s="25">
        <v>1.38</v>
      </c>
      <c r="F8893" s="25">
        <v>1881.92</v>
      </c>
    </row>
    <row r="8894" spans="1:6" ht="22.5" customHeight="1" x14ac:dyDescent="0.2">
      <c r="A8894" s="21">
        <v>81</v>
      </c>
      <c r="B8894" s="22" t="s">
        <v>5124</v>
      </c>
      <c r="C8894" s="23" t="s">
        <v>6205</v>
      </c>
      <c r="D8894" s="31">
        <v>164</v>
      </c>
      <c r="E8894" s="25">
        <v>1.01</v>
      </c>
      <c r="F8894" s="25">
        <v>1382.93</v>
      </c>
    </row>
    <row r="8895" spans="1:6" ht="22.5" customHeight="1" x14ac:dyDescent="0.2">
      <c r="A8895" s="21">
        <v>82</v>
      </c>
      <c r="B8895" s="22" t="s">
        <v>5126</v>
      </c>
      <c r="C8895" s="23" t="s">
        <v>6206</v>
      </c>
      <c r="D8895" s="31">
        <v>82</v>
      </c>
      <c r="E8895" s="25">
        <v>4.83</v>
      </c>
      <c r="F8895" s="25">
        <v>3300.49</v>
      </c>
    </row>
    <row r="8896" spans="1:6" ht="11.25" customHeight="1" x14ac:dyDescent="0.2">
      <c r="A8896" s="435" t="s">
        <v>1007</v>
      </c>
      <c r="B8896" s="436"/>
      <c r="C8896" s="436"/>
      <c r="D8896" s="436"/>
      <c r="E8896" s="437"/>
      <c r="F8896" s="36">
        <v>8757208.1699999999</v>
      </c>
    </row>
    <row r="8897" spans="1:6" x14ac:dyDescent="0.2">
      <c r="A8897" s="435" t="s">
        <v>1008</v>
      </c>
      <c r="B8897" s="436"/>
      <c r="C8897" s="436"/>
      <c r="D8897" s="436"/>
      <c r="E8897" s="437"/>
      <c r="F8897" s="36">
        <v>444601.61</v>
      </c>
    </row>
    <row r="8898" spans="1:6" x14ac:dyDescent="0.2">
      <c r="A8898" s="435" t="s">
        <v>1009</v>
      </c>
      <c r="B8898" s="436"/>
      <c r="C8898" s="436"/>
      <c r="D8898" s="436"/>
      <c r="E8898" s="437"/>
      <c r="F8898" s="36">
        <v>235437.65</v>
      </c>
    </row>
    <row r="8899" spans="1:6" ht="11.25" customHeight="1" x14ac:dyDescent="0.2">
      <c r="A8899" s="435" t="s">
        <v>6229</v>
      </c>
      <c r="B8899" s="436"/>
      <c r="C8899" s="436"/>
      <c r="D8899" s="436"/>
      <c r="E8899" s="437"/>
      <c r="F8899" s="36">
        <v>9437247.4299999997</v>
      </c>
    </row>
    <row r="8900" spans="1:6" ht="12.75" customHeight="1" x14ac:dyDescent="0.2">
      <c r="A8900" s="432" t="s">
        <v>6230</v>
      </c>
      <c r="B8900" s="433"/>
      <c r="C8900" s="433"/>
      <c r="D8900" s="433"/>
      <c r="E8900" s="433"/>
      <c r="F8900" s="434"/>
    </row>
    <row r="8901" spans="1:6" ht="12" customHeight="1" x14ac:dyDescent="0.2">
      <c r="A8901" s="443" t="s">
        <v>6113</v>
      </c>
      <c r="B8901" s="444"/>
      <c r="C8901" s="444"/>
      <c r="D8901" s="444"/>
      <c r="E8901" s="444"/>
      <c r="F8901" s="445"/>
    </row>
    <row r="8902" spans="1:6" ht="45" customHeight="1" x14ac:dyDescent="0.2">
      <c r="A8902" s="21">
        <v>83</v>
      </c>
      <c r="B8902" s="22" t="s">
        <v>6231</v>
      </c>
      <c r="C8902" s="23" t="s">
        <v>6232</v>
      </c>
      <c r="D8902" s="33">
        <v>8.9599999999999999E-2</v>
      </c>
      <c r="E8902" s="25">
        <v>17962.37</v>
      </c>
      <c r="F8902" s="25">
        <v>22551.200000000001</v>
      </c>
    </row>
    <row r="8903" spans="1:6" x14ac:dyDescent="0.2">
      <c r="A8903" s="26"/>
      <c r="B8903" s="27"/>
      <c r="C8903" s="28" t="s">
        <v>6233</v>
      </c>
      <c r="D8903" s="28"/>
      <c r="E8903" s="28"/>
      <c r="F8903" s="29">
        <v>13225.27</v>
      </c>
    </row>
    <row r="8904" spans="1:6" x14ac:dyDescent="0.2">
      <c r="A8904" s="26"/>
      <c r="B8904" s="27"/>
      <c r="C8904" s="28" t="s">
        <v>6234</v>
      </c>
      <c r="D8904" s="28"/>
      <c r="E8904" s="28"/>
      <c r="F8904" s="29">
        <v>5620.74</v>
      </c>
    </row>
    <row r="8905" spans="1:6" x14ac:dyDescent="0.2">
      <c r="A8905" s="26"/>
      <c r="B8905" s="27"/>
      <c r="C8905" s="28" t="s">
        <v>917</v>
      </c>
      <c r="D8905" s="28"/>
      <c r="E8905" s="28"/>
      <c r="F8905" s="29">
        <v>41397.21</v>
      </c>
    </row>
    <row r="8906" spans="1:6" ht="33.75" customHeight="1" x14ac:dyDescent="0.2">
      <c r="A8906" s="21">
        <v>84</v>
      </c>
      <c r="B8906" s="22" t="s">
        <v>6235</v>
      </c>
      <c r="C8906" s="23" t="s">
        <v>6236</v>
      </c>
      <c r="D8906" s="24">
        <v>0.112</v>
      </c>
      <c r="E8906" s="25">
        <v>1989.19</v>
      </c>
      <c r="F8906" s="25">
        <v>9579.93</v>
      </c>
    </row>
    <row r="8907" spans="1:6" x14ac:dyDescent="0.2">
      <c r="A8907" s="26"/>
      <c r="B8907" s="27"/>
      <c r="C8907" s="28" t="s">
        <v>6237</v>
      </c>
      <c r="D8907" s="28"/>
      <c r="E8907" s="28"/>
      <c r="F8907" s="29">
        <v>8526.14</v>
      </c>
    </row>
    <row r="8908" spans="1:6" x14ac:dyDescent="0.2">
      <c r="A8908" s="26"/>
      <c r="B8908" s="27"/>
      <c r="C8908" s="28" t="s">
        <v>6238</v>
      </c>
      <c r="D8908" s="28"/>
      <c r="E8908" s="28"/>
      <c r="F8908" s="29">
        <v>3257.18</v>
      </c>
    </row>
    <row r="8909" spans="1:6" x14ac:dyDescent="0.2">
      <c r="A8909" s="26"/>
      <c r="B8909" s="27"/>
      <c r="C8909" s="28" t="s">
        <v>917</v>
      </c>
      <c r="D8909" s="28"/>
      <c r="E8909" s="28"/>
      <c r="F8909" s="29">
        <v>21363.25</v>
      </c>
    </row>
    <row r="8910" spans="1:6" ht="33.75" customHeight="1" x14ac:dyDescent="0.2">
      <c r="A8910" s="21">
        <v>85</v>
      </c>
      <c r="B8910" s="22" t="s">
        <v>2415</v>
      </c>
      <c r="C8910" s="23" t="s">
        <v>2416</v>
      </c>
      <c r="D8910" s="30">
        <v>0.06</v>
      </c>
      <c r="E8910" s="25">
        <v>616.41</v>
      </c>
      <c r="F8910" s="25">
        <v>779.64</v>
      </c>
    </row>
    <row r="8911" spans="1:6" x14ac:dyDescent="0.2">
      <c r="A8911" s="26"/>
      <c r="B8911" s="27"/>
      <c r="C8911" s="28" t="s">
        <v>6239</v>
      </c>
      <c r="D8911" s="28"/>
      <c r="E8911" s="28"/>
      <c r="F8911" s="29">
        <v>285.39999999999998</v>
      </c>
    </row>
    <row r="8912" spans="1:6" x14ac:dyDescent="0.2">
      <c r="A8912" s="26"/>
      <c r="B8912" s="27"/>
      <c r="C8912" s="28" t="s">
        <v>6240</v>
      </c>
      <c r="D8912" s="28"/>
      <c r="E8912" s="28"/>
      <c r="F8912" s="29">
        <v>121.3</v>
      </c>
    </row>
    <row r="8913" spans="1:6" x14ac:dyDescent="0.2">
      <c r="A8913" s="26"/>
      <c r="B8913" s="27"/>
      <c r="C8913" s="28" t="s">
        <v>917</v>
      </c>
      <c r="D8913" s="28"/>
      <c r="E8913" s="28"/>
      <c r="F8913" s="29">
        <v>1186.3399999999999</v>
      </c>
    </row>
    <row r="8914" spans="1:6" ht="33.75" customHeight="1" x14ac:dyDescent="0.2">
      <c r="A8914" s="21">
        <v>86</v>
      </c>
      <c r="B8914" s="22" t="s">
        <v>2698</v>
      </c>
      <c r="C8914" s="23" t="s">
        <v>2699</v>
      </c>
      <c r="D8914" s="32">
        <v>0.6</v>
      </c>
      <c r="E8914" s="25">
        <v>509.86</v>
      </c>
      <c r="F8914" s="25">
        <v>6253.53</v>
      </c>
    </row>
    <row r="8915" spans="1:6" x14ac:dyDescent="0.2">
      <c r="A8915" s="26"/>
      <c r="B8915" s="27"/>
      <c r="C8915" s="28" t="s">
        <v>6241</v>
      </c>
      <c r="D8915" s="28"/>
      <c r="E8915" s="28"/>
      <c r="F8915" s="29">
        <v>4439.45</v>
      </c>
    </row>
    <row r="8916" spans="1:6" x14ac:dyDescent="0.2">
      <c r="A8916" s="26"/>
      <c r="B8916" s="27"/>
      <c r="C8916" s="28" t="s">
        <v>6242</v>
      </c>
      <c r="D8916" s="28"/>
      <c r="E8916" s="28"/>
      <c r="F8916" s="29">
        <v>1886.77</v>
      </c>
    </row>
    <row r="8917" spans="1:6" x14ac:dyDescent="0.2">
      <c r="A8917" s="26"/>
      <c r="B8917" s="27"/>
      <c r="C8917" s="28" t="s">
        <v>917</v>
      </c>
      <c r="D8917" s="28"/>
      <c r="E8917" s="28"/>
      <c r="F8917" s="29">
        <v>12579.75</v>
      </c>
    </row>
    <row r="8918" spans="1:6" ht="22.5" customHeight="1" x14ac:dyDescent="0.2">
      <c r="A8918" s="21">
        <v>87</v>
      </c>
      <c r="B8918" s="22" t="s">
        <v>2419</v>
      </c>
      <c r="C8918" s="23" t="s">
        <v>2420</v>
      </c>
      <c r="D8918" s="24">
        <v>0.14599999999999999</v>
      </c>
      <c r="E8918" s="25">
        <v>915.98</v>
      </c>
      <c r="F8918" s="25">
        <v>5750.49</v>
      </c>
    </row>
    <row r="8919" spans="1:6" x14ac:dyDescent="0.2">
      <c r="A8919" s="26"/>
      <c r="B8919" s="27"/>
      <c r="C8919" s="28" t="s">
        <v>6243</v>
      </c>
      <c r="D8919" s="28"/>
      <c r="E8919" s="28"/>
      <c r="F8919" s="29">
        <v>5117.9399999999996</v>
      </c>
    </row>
    <row r="8920" spans="1:6" x14ac:dyDescent="0.2">
      <c r="A8920" s="26"/>
      <c r="B8920" s="27"/>
      <c r="C8920" s="28" t="s">
        <v>6244</v>
      </c>
      <c r="D8920" s="28"/>
      <c r="E8920" s="28"/>
      <c r="F8920" s="29">
        <v>1955.17</v>
      </c>
    </row>
    <row r="8921" spans="1:6" x14ac:dyDescent="0.2">
      <c r="A8921" s="26"/>
      <c r="B8921" s="27"/>
      <c r="C8921" s="28" t="s">
        <v>917</v>
      </c>
      <c r="D8921" s="28"/>
      <c r="E8921" s="28"/>
      <c r="F8921" s="29">
        <v>12823.6</v>
      </c>
    </row>
    <row r="8922" spans="1:6" ht="11.4" x14ac:dyDescent="0.2">
      <c r="A8922" s="443" t="s">
        <v>6245</v>
      </c>
      <c r="B8922" s="444"/>
      <c r="C8922" s="444"/>
      <c r="D8922" s="444"/>
      <c r="E8922" s="444"/>
      <c r="F8922" s="445"/>
    </row>
    <row r="8923" spans="1:6" ht="33.75" customHeight="1" x14ac:dyDescent="0.2">
      <c r="A8923" s="21">
        <v>88</v>
      </c>
      <c r="B8923" s="22" t="s">
        <v>6246</v>
      </c>
      <c r="C8923" s="23" t="s">
        <v>6247</v>
      </c>
      <c r="D8923" s="30">
        <v>0.22</v>
      </c>
      <c r="E8923" s="25">
        <v>65.069999999999993</v>
      </c>
      <c r="F8923" s="25">
        <v>584.77</v>
      </c>
    </row>
    <row r="8924" spans="1:6" x14ac:dyDescent="0.2">
      <c r="A8924" s="26"/>
      <c r="B8924" s="27"/>
      <c r="C8924" s="28" t="s">
        <v>6248</v>
      </c>
      <c r="D8924" s="28"/>
      <c r="E8924" s="28"/>
      <c r="F8924" s="29">
        <v>552.34</v>
      </c>
    </row>
    <row r="8925" spans="1:6" x14ac:dyDescent="0.2">
      <c r="A8925" s="26"/>
      <c r="B8925" s="27"/>
      <c r="C8925" s="28" t="s">
        <v>6249</v>
      </c>
      <c r="D8925" s="28"/>
      <c r="E8925" s="28"/>
      <c r="F8925" s="29">
        <v>290.39999999999998</v>
      </c>
    </row>
    <row r="8926" spans="1:6" x14ac:dyDescent="0.2">
      <c r="A8926" s="26"/>
      <c r="B8926" s="27"/>
      <c r="C8926" s="28" t="s">
        <v>917</v>
      </c>
      <c r="D8926" s="28"/>
      <c r="E8926" s="28"/>
      <c r="F8926" s="29">
        <v>1427.51</v>
      </c>
    </row>
    <row r="8927" spans="1:6" ht="22.5" customHeight="1" x14ac:dyDescent="0.2">
      <c r="A8927" s="21">
        <v>89</v>
      </c>
      <c r="B8927" s="22" t="s">
        <v>6250</v>
      </c>
      <c r="C8927" s="23" t="s">
        <v>6251</v>
      </c>
      <c r="D8927" s="30">
        <v>1.56</v>
      </c>
      <c r="E8927" s="25">
        <v>47.5</v>
      </c>
      <c r="F8927" s="25">
        <v>2967.91</v>
      </c>
    </row>
    <row r="8928" spans="1:6" x14ac:dyDescent="0.2">
      <c r="A8928" s="26"/>
      <c r="B8928" s="27"/>
      <c r="C8928" s="28" t="s">
        <v>6252</v>
      </c>
      <c r="D8928" s="28"/>
      <c r="E8928" s="28"/>
      <c r="F8928" s="29">
        <v>2792.18</v>
      </c>
    </row>
    <row r="8929" spans="1:6" x14ac:dyDescent="0.2">
      <c r="A8929" s="26"/>
      <c r="B8929" s="27"/>
      <c r="C8929" s="28" t="s">
        <v>6253</v>
      </c>
      <c r="D8929" s="28"/>
      <c r="E8929" s="28"/>
      <c r="F8929" s="29">
        <v>1468.06</v>
      </c>
    </row>
    <row r="8930" spans="1:6" x14ac:dyDescent="0.2">
      <c r="A8930" s="26"/>
      <c r="B8930" s="27"/>
      <c r="C8930" s="28" t="s">
        <v>917</v>
      </c>
      <c r="D8930" s="28"/>
      <c r="E8930" s="28"/>
      <c r="F8930" s="29">
        <v>7228.15</v>
      </c>
    </row>
    <row r="8931" spans="1:6" ht="45" customHeight="1" x14ac:dyDescent="0.2">
      <c r="A8931" s="21">
        <v>90</v>
      </c>
      <c r="B8931" s="22" t="s">
        <v>3923</v>
      </c>
      <c r="C8931" s="23" t="s">
        <v>3924</v>
      </c>
      <c r="D8931" s="30">
        <v>0.22</v>
      </c>
      <c r="E8931" s="25">
        <v>184.24</v>
      </c>
      <c r="F8931" s="25">
        <v>1667.43</v>
      </c>
    </row>
    <row r="8932" spans="1:6" x14ac:dyDescent="0.2">
      <c r="A8932" s="26"/>
      <c r="B8932" s="27"/>
      <c r="C8932" s="28" t="s">
        <v>6254</v>
      </c>
      <c r="D8932" s="28"/>
      <c r="E8932" s="28"/>
      <c r="F8932" s="29">
        <v>1536.54</v>
      </c>
    </row>
    <row r="8933" spans="1:6" x14ac:dyDescent="0.2">
      <c r="A8933" s="26"/>
      <c r="B8933" s="27"/>
      <c r="C8933" s="28" t="s">
        <v>6255</v>
      </c>
      <c r="D8933" s="28"/>
      <c r="E8933" s="28"/>
      <c r="F8933" s="29">
        <v>807.87</v>
      </c>
    </row>
    <row r="8934" spans="1:6" x14ac:dyDescent="0.2">
      <c r="A8934" s="26"/>
      <c r="B8934" s="27"/>
      <c r="C8934" s="28" t="s">
        <v>917</v>
      </c>
      <c r="D8934" s="28"/>
      <c r="E8934" s="28"/>
      <c r="F8934" s="29">
        <v>4011.84</v>
      </c>
    </row>
    <row r="8935" spans="1:6" ht="33.75" customHeight="1" x14ac:dyDescent="0.2">
      <c r="A8935" s="21">
        <v>91</v>
      </c>
      <c r="B8935" s="22" t="s">
        <v>5136</v>
      </c>
      <c r="C8935" s="23" t="s">
        <v>6256</v>
      </c>
      <c r="D8935" s="31">
        <v>200</v>
      </c>
      <c r="E8935" s="25">
        <v>35.35</v>
      </c>
      <c r="F8935" s="25">
        <v>58957.84</v>
      </c>
    </row>
    <row r="8936" spans="1:6" ht="11.25" customHeight="1" x14ac:dyDescent="0.2">
      <c r="A8936" s="435" t="s">
        <v>1007</v>
      </c>
      <c r="B8936" s="436"/>
      <c r="C8936" s="436"/>
      <c r="D8936" s="436"/>
      <c r="E8936" s="437"/>
      <c r="F8936" s="36">
        <v>109092.74</v>
      </c>
    </row>
    <row r="8937" spans="1:6" x14ac:dyDescent="0.2">
      <c r="A8937" s="435" t="s">
        <v>1008</v>
      </c>
      <c r="B8937" s="436"/>
      <c r="C8937" s="436"/>
      <c r="D8937" s="436"/>
      <c r="E8937" s="437"/>
      <c r="F8937" s="36">
        <v>36475.25</v>
      </c>
    </row>
    <row r="8938" spans="1:6" x14ac:dyDescent="0.2">
      <c r="A8938" s="435" t="s">
        <v>1009</v>
      </c>
      <c r="B8938" s="436"/>
      <c r="C8938" s="436"/>
      <c r="D8938" s="436"/>
      <c r="E8938" s="437"/>
      <c r="F8938" s="36">
        <v>15407.47</v>
      </c>
    </row>
    <row r="8939" spans="1:6" ht="11.25" customHeight="1" x14ac:dyDescent="0.2">
      <c r="A8939" s="435" t="s">
        <v>6257</v>
      </c>
      <c r="B8939" s="436"/>
      <c r="C8939" s="436"/>
      <c r="D8939" s="436"/>
      <c r="E8939" s="437"/>
      <c r="F8939" s="36">
        <v>160975.46</v>
      </c>
    </row>
    <row r="8940" spans="1:6" ht="12.75" customHeight="1" x14ac:dyDescent="0.2">
      <c r="A8940" s="432" t="s">
        <v>6258</v>
      </c>
      <c r="B8940" s="433"/>
      <c r="C8940" s="433"/>
      <c r="D8940" s="433"/>
      <c r="E8940" s="433"/>
      <c r="F8940" s="434"/>
    </row>
    <row r="8941" spans="1:6" ht="33.75" customHeight="1" x14ac:dyDescent="0.2">
      <c r="A8941" s="21">
        <v>92</v>
      </c>
      <c r="B8941" s="22" t="s">
        <v>6259</v>
      </c>
      <c r="C8941" s="23" t="s">
        <v>6260</v>
      </c>
      <c r="D8941" s="24">
        <v>3.5000000000000003E-2</v>
      </c>
      <c r="E8941" s="25">
        <v>5470.35</v>
      </c>
      <c r="F8941" s="25">
        <v>3009.84</v>
      </c>
    </row>
    <row r="8942" spans="1:6" x14ac:dyDescent="0.2">
      <c r="A8942" s="26"/>
      <c r="B8942" s="27"/>
      <c r="C8942" s="28" t="s">
        <v>6261</v>
      </c>
      <c r="D8942" s="28"/>
      <c r="E8942" s="28"/>
      <c r="F8942" s="29">
        <v>1534.74</v>
      </c>
    </row>
    <row r="8943" spans="1:6" x14ac:dyDescent="0.2">
      <c r="A8943" s="26"/>
      <c r="B8943" s="27"/>
      <c r="C8943" s="28" t="s">
        <v>6262</v>
      </c>
      <c r="D8943" s="28"/>
      <c r="E8943" s="28"/>
      <c r="F8943" s="29">
        <v>652.27</v>
      </c>
    </row>
    <row r="8944" spans="1:6" x14ac:dyDescent="0.2">
      <c r="A8944" s="26"/>
      <c r="B8944" s="27"/>
      <c r="C8944" s="28" t="s">
        <v>917</v>
      </c>
      <c r="D8944" s="28"/>
      <c r="E8944" s="28"/>
      <c r="F8944" s="29">
        <v>5196.8500000000004</v>
      </c>
    </row>
    <row r="8945" spans="1:6" ht="33.75" customHeight="1" x14ac:dyDescent="0.2">
      <c r="A8945" s="21">
        <v>93</v>
      </c>
      <c r="B8945" s="22" t="s">
        <v>2415</v>
      </c>
      <c r="C8945" s="23" t="s">
        <v>2416</v>
      </c>
      <c r="D8945" s="24">
        <v>3.5000000000000003E-2</v>
      </c>
      <c r="E8945" s="25">
        <v>410.94</v>
      </c>
      <c r="F8945" s="25">
        <v>303.19</v>
      </c>
    </row>
    <row r="8946" spans="1:6" x14ac:dyDescent="0.2">
      <c r="A8946" s="26"/>
      <c r="B8946" s="27"/>
      <c r="C8946" s="28" t="s">
        <v>6263</v>
      </c>
      <c r="D8946" s="28"/>
      <c r="E8946" s="28"/>
      <c r="F8946" s="29">
        <v>110.99</v>
      </c>
    </row>
    <row r="8947" spans="1:6" x14ac:dyDescent="0.2">
      <c r="A8947" s="26"/>
      <c r="B8947" s="27"/>
      <c r="C8947" s="28" t="s">
        <v>6264</v>
      </c>
      <c r="D8947" s="28"/>
      <c r="E8947" s="28"/>
      <c r="F8947" s="29">
        <v>47.17</v>
      </c>
    </row>
    <row r="8948" spans="1:6" x14ac:dyDescent="0.2">
      <c r="A8948" s="26"/>
      <c r="B8948" s="27"/>
      <c r="C8948" s="28" t="s">
        <v>917</v>
      </c>
      <c r="D8948" s="28"/>
      <c r="E8948" s="28"/>
      <c r="F8948" s="29">
        <v>461.35</v>
      </c>
    </row>
    <row r="8949" spans="1:6" ht="33.75" customHeight="1" x14ac:dyDescent="0.2">
      <c r="A8949" s="21">
        <v>94</v>
      </c>
      <c r="B8949" s="22" t="s">
        <v>2698</v>
      </c>
      <c r="C8949" s="23" t="s">
        <v>2699</v>
      </c>
      <c r="D8949" s="30">
        <v>0.35</v>
      </c>
      <c r="E8949" s="25">
        <v>348.46</v>
      </c>
      <c r="F8949" s="25">
        <v>2560.61</v>
      </c>
    </row>
    <row r="8950" spans="1:6" x14ac:dyDescent="0.2">
      <c r="A8950" s="26"/>
      <c r="B8950" s="27"/>
      <c r="C8950" s="28" t="s">
        <v>6265</v>
      </c>
      <c r="D8950" s="28"/>
      <c r="E8950" s="28"/>
      <c r="F8950" s="29">
        <v>1844.84</v>
      </c>
    </row>
    <row r="8951" spans="1:6" x14ac:dyDescent="0.2">
      <c r="A8951" s="26"/>
      <c r="B8951" s="27"/>
      <c r="C8951" s="28" t="s">
        <v>6266</v>
      </c>
      <c r="D8951" s="28"/>
      <c r="E8951" s="28"/>
      <c r="F8951" s="29">
        <v>784.06</v>
      </c>
    </row>
    <row r="8952" spans="1:6" x14ac:dyDescent="0.2">
      <c r="A8952" s="26"/>
      <c r="B8952" s="27"/>
      <c r="C8952" s="28" t="s">
        <v>917</v>
      </c>
      <c r="D8952" s="28"/>
      <c r="E8952" s="28"/>
      <c r="F8952" s="29">
        <v>5189.51</v>
      </c>
    </row>
    <row r="8953" spans="1:6" ht="22.5" customHeight="1" x14ac:dyDescent="0.2">
      <c r="A8953" s="21">
        <v>95</v>
      </c>
      <c r="B8953" s="22" t="s">
        <v>6267</v>
      </c>
      <c r="C8953" s="23" t="s">
        <v>6268</v>
      </c>
      <c r="D8953" s="31">
        <v>1</v>
      </c>
      <c r="E8953" s="25">
        <v>75.5</v>
      </c>
      <c r="F8953" s="25">
        <v>3239.29</v>
      </c>
    </row>
    <row r="8954" spans="1:6" x14ac:dyDescent="0.2">
      <c r="A8954" s="26"/>
      <c r="B8954" s="27"/>
      <c r="C8954" s="28" t="s">
        <v>6269</v>
      </c>
      <c r="D8954" s="28"/>
      <c r="E8954" s="28"/>
      <c r="F8954" s="29">
        <v>2947.66</v>
      </c>
    </row>
    <row r="8955" spans="1:6" x14ac:dyDescent="0.2">
      <c r="A8955" s="26"/>
      <c r="B8955" s="27"/>
      <c r="C8955" s="28" t="s">
        <v>6270</v>
      </c>
      <c r="D8955" s="28"/>
      <c r="E8955" s="28"/>
      <c r="F8955" s="29">
        <v>1554.81</v>
      </c>
    </row>
    <row r="8956" spans="1:6" x14ac:dyDescent="0.2">
      <c r="A8956" s="26"/>
      <c r="B8956" s="27"/>
      <c r="C8956" s="28" t="s">
        <v>917</v>
      </c>
      <c r="D8956" s="28"/>
      <c r="E8956" s="28"/>
      <c r="F8956" s="29">
        <v>7741.76</v>
      </c>
    </row>
    <row r="8957" spans="1:6" ht="11.25" customHeight="1" x14ac:dyDescent="0.2">
      <c r="A8957" s="435" t="s">
        <v>1007</v>
      </c>
      <c r="B8957" s="436"/>
      <c r="C8957" s="436"/>
      <c r="D8957" s="436"/>
      <c r="E8957" s="437"/>
      <c r="F8957" s="36">
        <v>9112.93</v>
      </c>
    </row>
    <row r="8958" spans="1:6" x14ac:dyDescent="0.2">
      <c r="A8958" s="435" t="s">
        <v>1008</v>
      </c>
      <c r="B8958" s="436"/>
      <c r="C8958" s="436"/>
      <c r="D8958" s="436"/>
      <c r="E8958" s="437"/>
      <c r="F8958" s="36">
        <v>6438.23</v>
      </c>
    </row>
    <row r="8959" spans="1:6" x14ac:dyDescent="0.2">
      <c r="A8959" s="435" t="s">
        <v>1009</v>
      </c>
      <c r="B8959" s="436"/>
      <c r="C8959" s="436"/>
      <c r="D8959" s="436"/>
      <c r="E8959" s="437"/>
      <c r="F8959" s="36">
        <v>3038.3</v>
      </c>
    </row>
    <row r="8960" spans="1:6" ht="11.25" customHeight="1" x14ac:dyDescent="0.2">
      <c r="A8960" s="435" t="s">
        <v>6271</v>
      </c>
      <c r="B8960" s="436"/>
      <c r="C8960" s="436"/>
      <c r="D8960" s="436"/>
      <c r="E8960" s="437"/>
      <c r="F8960" s="36">
        <v>18589.46</v>
      </c>
    </row>
    <row r="8961" spans="1:6" ht="12.75" customHeight="1" x14ac:dyDescent="0.2">
      <c r="A8961" s="432" t="s">
        <v>6272</v>
      </c>
      <c r="B8961" s="433"/>
      <c r="C8961" s="433"/>
      <c r="D8961" s="433"/>
      <c r="E8961" s="433"/>
      <c r="F8961" s="434"/>
    </row>
    <row r="8962" spans="1:6" ht="22.5" customHeight="1" x14ac:dyDescent="0.2">
      <c r="A8962" s="21">
        <v>96</v>
      </c>
      <c r="B8962" s="22" t="s">
        <v>6273</v>
      </c>
      <c r="C8962" s="23" t="s">
        <v>6274</v>
      </c>
      <c r="D8962" s="33">
        <v>2.64E-2</v>
      </c>
      <c r="E8962" s="25">
        <v>5786.87</v>
      </c>
      <c r="F8962" s="25">
        <v>2974.49</v>
      </c>
    </row>
    <row r="8963" spans="1:6" x14ac:dyDescent="0.2">
      <c r="A8963" s="26"/>
      <c r="B8963" s="27"/>
      <c r="C8963" s="28" t="s">
        <v>6275</v>
      </c>
      <c r="D8963" s="28"/>
      <c r="E8963" s="28"/>
      <c r="F8963" s="29">
        <v>3268.25</v>
      </c>
    </row>
    <row r="8964" spans="1:6" x14ac:dyDescent="0.2">
      <c r="A8964" s="26"/>
      <c r="B8964" s="27"/>
      <c r="C8964" s="28" t="s">
        <v>6276</v>
      </c>
      <c r="D8964" s="28"/>
      <c r="E8964" s="28"/>
      <c r="F8964" s="29">
        <v>2532.34</v>
      </c>
    </row>
    <row r="8965" spans="1:6" x14ac:dyDescent="0.2">
      <c r="A8965" s="26"/>
      <c r="B8965" s="27"/>
      <c r="C8965" s="28" t="s">
        <v>917</v>
      </c>
      <c r="D8965" s="28"/>
      <c r="E8965" s="28"/>
      <c r="F8965" s="29">
        <v>8775.08</v>
      </c>
    </row>
    <row r="8966" spans="1:6" ht="22.5" customHeight="1" x14ac:dyDescent="0.2">
      <c r="A8966" s="21">
        <v>97</v>
      </c>
      <c r="B8966" s="22" t="s">
        <v>6277</v>
      </c>
      <c r="C8966" s="23" t="s">
        <v>6278</v>
      </c>
      <c r="D8966" s="24">
        <v>5.3999999999999999E-2</v>
      </c>
      <c r="E8966" s="25">
        <v>510.77</v>
      </c>
      <c r="F8966" s="25">
        <v>560.61</v>
      </c>
    </row>
    <row r="8967" spans="1:6" x14ac:dyDescent="0.2">
      <c r="A8967" s="26"/>
      <c r="B8967" s="27"/>
      <c r="C8967" s="28" t="s">
        <v>6279</v>
      </c>
      <c r="D8967" s="28"/>
      <c r="E8967" s="28"/>
      <c r="F8967" s="29">
        <v>523.66999999999996</v>
      </c>
    </row>
    <row r="8968" spans="1:6" x14ac:dyDescent="0.2">
      <c r="A8968" s="26"/>
      <c r="B8968" s="27"/>
      <c r="C8968" s="28" t="s">
        <v>6280</v>
      </c>
      <c r="D8968" s="28"/>
      <c r="E8968" s="28"/>
      <c r="F8968" s="29">
        <v>405.76</v>
      </c>
    </row>
    <row r="8969" spans="1:6" x14ac:dyDescent="0.2">
      <c r="A8969" s="26"/>
      <c r="B8969" s="27"/>
      <c r="C8969" s="28" t="s">
        <v>917</v>
      </c>
      <c r="D8969" s="28"/>
      <c r="E8969" s="28"/>
      <c r="F8969" s="29">
        <v>1490.04</v>
      </c>
    </row>
    <row r="8970" spans="1:6" ht="33.75" customHeight="1" x14ac:dyDescent="0.2">
      <c r="A8970" s="21">
        <v>98</v>
      </c>
      <c r="B8970" s="22" t="s">
        <v>6281</v>
      </c>
      <c r="C8970" s="23" t="s">
        <v>6282</v>
      </c>
      <c r="D8970" s="24">
        <v>3.5999999999999997E-2</v>
      </c>
      <c r="E8970" s="25">
        <v>3390.48</v>
      </c>
      <c r="F8970" s="25">
        <v>1110.49</v>
      </c>
    </row>
    <row r="8971" spans="1:6" x14ac:dyDescent="0.2">
      <c r="A8971" s="26"/>
      <c r="B8971" s="27"/>
      <c r="C8971" s="28" t="s">
        <v>6283</v>
      </c>
      <c r="D8971" s="28"/>
      <c r="E8971" s="28"/>
      <c r="F8971" s="29">
        <v>652.42999999999995</v>
      </c>
    </row>
    <row r="8972" spans="1:6" x14ac:dyDescent="0.2">
      <c r="A8972" s="26"/>
      <c r="B8972" s="27"/>
      <c r="C8972" s="28" t="s">
        <v>6284</v>
      </c>
      <c r="D8972" s="28"/>
      <c r="E8972" s="28"/>
      <c r="F8972" s="29">
        <v>505.52</v>
      </c>
    </row>
    <row r="8973" spans="1:6" x14ac:dyDescent="0.2">
      <c r="A8973" s="26"/>
      <c r="B8973" s="27"/>
      <c r="C8973" s="28" t="s">
        <v>917</v>
      </c>
      <c r="D8973" s="28"/>
      <c r="E8973" s="28"/>
      <c r="F8973" s="29">
        <v>2268.44</v>
      </c>
    </row>
    <row r="8974" spans="1:6" ht="33.75" customHeight="1" x14ac:dyDescent="0.2">
      <c r="A8974" s="21">
        <v>99</v>
      </c>
      <c r="B8974" s="22" t="s">
        <v>1836</v>
      </c>
      <c r="C8974" s="23" t="s">
        <v>1837</v>
      </c>
      <c r="D8974" s="30">
        <v>3.96</v>
      </c>
      <c r="E8974" s="25">
        <v>45.92</v>
      </c>
      <c r="F8974" s="25">
        <v>6568.18</v>
      </c>
    </row>
    <row r="8975" spans="1:6" ht="33.75" customHeight="1" x14ac:dyDescent="0.2">
      <c r="A8975" s="21">
        <v>100</v>
      </c>
      <c r="B8975" s="22" t="s">
        <v>6285</v>
      </c>
      <c r="C8975" s="23" t="s">
        <v>6286</v>
      </c>
      <c r="D8975" s="24">
        <v>1.7999999999999999E-2</v>
      </c>
      <c r="E8975" s="25">
        <v>5459.07</v>
      </c>
      <c r="F8975" s="25">
        <v>859.01</v>
      </c>
    </row>
    <row r="8976" spans="1:6" x14ac:dyDescent="0.2">
      <c r="A8976" s="26"/>
      <c r="B8976" s="27"/>
      <c r="C8976" s="28" t="s">
        <v>6287</v>
      </c>
      <c r="D8976" s="28"/>
      <c r="E8976" s="28"/>
      <c r="F8976" s="29">
        <v>501.65</v>
      </c>
    </row>
    <row r="8977" spans="1:6" x14ac:dyDescent="0.2">
      <c r="A8977" s="26"/>
      <c r="B8977" s="27"/>
      <c r="C8977" s="28" t="s">
        <v>6288</v>
      </c>
      <c r="D8977" s="28"/>
      <c r="E8977" s="28"/>
      <c r="F8977" s="29">
        <v>388.7</v>
      </c>
    </row>
    <row r="8978" spans="1:6" x14ac:dyDescent="0.2">
      <c r="A8978" s="26"/>
      <c r="B8978" s="27"/>
      <c r="C8978" s="28" t="s">
        <v>917</v>
      </c>
      <c r="D8978" s="28"/>
      <c r="E8978" s="28"/>
      <c r="F8978" s="29">
        <v>1749.36</v>
      </c>
    </row>
    <row r="8979" spans="1:6" ht="22.5" customHeight="1" x14ac:dyDescent="0.2">
      <c r="A8979" s="21">
        <v>101</v>
      </c>
      <c r="B8979" s="22" t="s">
        <v>6289</v>
      </c>
      <c r="C8979" s="23" t="s">
        <v>6290</v>
      </c>
      <c r="D8979" s="24">
        <v>2.2679999999999998</v>
      </c>
      <c r="E8979" s="25">
        <v>128.51</v>
      </c>
      <c r="F8979" s="25">
        <v>4199.95</v>
      </c>
    </row>
    <row r="8980" spans="1:6" ht="22.5" customHeight="1" x14ac:dyDescent="0.2">
      <c r="A8980" s="21">
        <v>102</v>
      </c>
      <c r="B8980" s="22" t="s">
        <v>6291</v>
      </c>
      <c r="C8980" s="23" t="s">
        <v>6292</v>
      </c>
      <c r="D8980" s="30">
        <v>0.01</v>
      </c>
      <c r="E8980" s="25">
        <v>39.1</v>
      </c>
      <c r="F8980" s="25">
        <v>4.97</v>
      </c>
    </row>
    <row r="8981" spans="1:6" x14ac:dyDescent="0.2">
      <c r="A8981" s="26"/>
      <c r="B8981" s="27"/>
      <c r="C8981" s="28" t="s">
        <v>6293</v>
      </c>
      <c r="D8981" s="28"/>
      <c r="E8981" s="28"/>
      <c r="F8981" s="29">
        <v>4.51</v>
      </c>
    </row>
    <row r="8982" spans="1:6" x14ac:dyDescent="0.2">
      <c r="A8982" s="26"/>
      <c r="B8982" s="27"/>
      <c r="C8982" s="28" t="s">
        <v>6294</v>
      </c>
      <c r="D8982" s="28"/>
      <c r="E8982" s="28"/>
      <c r="F8982" s="29">
        <v>3.5</v>
      </c>
    </row>
    <row r="8983" spans="1:6" x14ac:dyDescent="0.2">
      <c r="A8983" s="26"/>
      <c r="B8983" s="27"/>
      <c r="C8983" s="28" t="s">
        <v>917</v>
      </c>
      <c r="D8983" s="28"/>
      <c r="E8983" s="28"/>
      <c r="F8983" s="29">
        <v>12.98</v>
      </c>
    </row>
    <row r="8984" spans="1:6" ht="22.5" customHeight="1" x14ac:dyDescent="0.2">
      <c r="A8984" s="21">
        <v>103</v>
      </c>
      <c r="B8984" s="22" t="s">
        <v>6295</v>
      </c>
      <c r="C8984" s="23" t="s">
        <v>6296</v>
      </c>
      <c r="D8984" s="33">
        <v>1.03E-2</v>
      </c>
      <c r="E8984" s="25">
        <v>1487.6</v>
      </c>
      <c r="F8984" s="25">
        <v>341.53</v>
      </c>
    </row>
    <row r="8985" spans="1:6" ht="33.75" customHeight="1" x14ac:dyDescent="0.2">
      <c r="A8985" s="21">
        <v>104</v>
      </c>
      <c r="B8985" s="22" t="s">
        <v>6297</v>
      </c>
      <c r="C8985" s="23" t="s">
        <v>6298</v>
      </c>
      <c r="D8985" s="24">
        <v>1.2E-2</v>
      </c>
      <c r="E8985" s="25">
        <v>8536.1299999999992</v>
      </c>
      <c r="F8985" s="25">
        <v>785.05</v>
      </c>
    </row>
    <row r="8986" spans="1:6" x14ac:dyDescent="0.2">
      <c r="A8986" s="26"/>
      <c r="B8986" s="27"/>
      <c r="C8986" s="28" t="s">
        <v>6299</v>
      </c>
      <c r="D8986" s="28"/>
      <c r="E8986" s="28"/>
      <c r="F8986" s="29">
        <v>316.14</v>
      </c>
    </row>
    <row r="8987" spans="1:6" x14ac:dyDescent="0.2">
      <c r="A8987" s="26"/>
      <c r="B8987" s="27"/>
      <c r="C8987" s="28" t="s">
        <v>6300</v>
      </c>
      <c r="D8987" s="28"/>
      <c r="E8987" s="28"/>
      <c r="F8987" s="29">
        <v>244.95</v>
      </c>
    </row>
    <row r="8988" spans="1:6" x14ac:dyDescent="0.2">
      <c r="A8988" s="26"/>
      <c r="B8988" s="27"/>
      <c r="C8988" s="28" t="s">
        <v>917</v>
      </c>
      <c r="D8988" s="28"/>
      <c r="E8988" s="28"/>
      <c r="F8988" s="29">
        <v>1346.14</v>
      </c>
    </row>
    <row r="8989" spans="1:6" ht="33.75" customHeight="1" x14ac:dyDescent="0.2">
      <c r="A8989" s="21">
        <v>105</v>
      </c>
      <c r="B8989" s="22" t="s">
        <v>6301</v>
      </c>
      <c r="C8989" s="23" t="s">
        <v>6302</v>
      </c>
      <c r="D8989" s="24">
        <v>1.2E-2</v>
      </c>
      <c r="E8989" s="25">
        <v>5222.3999999999996</v>
      </c>
      <c r="F8989" s="25">
        <v>416.34</v>
      </c>
    </row>
    <row r="8990" spans="1:6" x14ac:dyDescent="0.2">
      <c r="A8990" s="26"/>
      <c r="B8990" s="27"/>
      <c r="C8990" s="28" t="s">
        <v>6303</v>
      </c>
      <c r="D8990" s="28"/>
      <c r="E8990" s="28"/>
      <c r="F8990" s="29">
        <v>140.16</v>
      </c>
    </row>
    <row r="8991" spans="1:6" x14ac:dyDescent="0.2">
      <c r="A8991" s="26"/>
      <c r="B8991" s="27"/>
      <c r="C8991" s="28" t="s">
        <v>6304</v>
      </c>
      <c r="D8991" s="28"/>
      <c r="E8991" s="28"/>
      <c r="F8991" s="29">
        <v>108.6</v>
      </c>
    </row>
    <row r="8992" spans="1:6" x14ac:dyDescent="0.2">
      <c r="A8992" s="26"/>
      <c r="B8992" s="27"/>
      <c r="C8992" s="28" t="s">
        <v>917</v>
      </c>
      <c r="D8992" s="28"/>
      <c r="E8992" s="28"/>
      <c r="F8992" s="29">
        <v>665.1</v>
      </c>
    </row>
    <row r="8993" spans="1:6" ht="22.5" customHeight="1" x14ac:dyDescent="0.2">
      <c r="A8993" s="21">
        <v>106</v>
      </c>
      <c r="B8993" s="22" t="s">
        <v>6305</v>
      </c>
      <c r="C8993" s="23" t="s">
        <v>6306</v>
      </c>
      <c r="D8993" s="30">
        <v>4.62</v>
      </c>
      <c r="E8993" s="25">
        <v>478.23</v>
      </c>
      <c r="F8993" s="25">
        <v>20238.310000000001</v>
      </c>
    </row>
    <row r="8994" spans="1:6" ht="22.5" customHeight="1" x14ac:dyDescent="0.2">
      <c r="A8994" s="21">
        <v>107</v>
      </c>
      <c r="B8994" s="22" t="s">
        <v>6291</v>
      </c>
      <c r="C8994" s="23" t="s">
        <v>6292</v>
      </c>
      <c r="D8994" s="24">
        <v>4.0000000000000001E-3</v>
      </c>
      <c r="E8994" s="25">
        <v>39.1</v>
      </c>
      <c r="F8994" s="25">
        <v>1.99</v>
      </c>
    </row>
    <row r="8995" spans="1:6" x14ac:dyDescent="0.2">
      <c r="A8995" s="26"/>
      <c r="B8995" s="27"/>
      <c r="C8995" s="28" t="s">
        <v>6307</v>
      </c>
      <c r="D8995" s="28"/>
      <c r="E8995" s="28"/>
      <c r="F8995" s="29">
        <v>1.81</v>
      </c>
    </row>
    <row r="8996" spans="1:6" x14ac:dyDescent="0.2">
      <c r="A8996" s="26"/>
      <c r="B8996" s="27"/>
      <c r="C8996" s="28" t="s">
        <v>6308</v>
      </c>
      <c r="D8996" s="28"/>
      <c r="E8996" s="28"/>
      <c r="F8996" s="29">
        <v>1.4</v>
      </c>
    </row>
    <row r="8997" spans="1:6" x14ac:dyDescent="0.2">
      <c r="A8997" s="26"/>
      <c r="B8997" s="27"/>
      <c r="C8997" s="28" t="s">
        <v>917</v>
      </c>
      <c r="D8997" s="28"/>
      <c r="E8997" s="28"/>
      <c r="F8997" s="29">
        <v>5.2</v>
      </c>
    </row>
    <row r="8998" spans="1:6" ht="22.5" customHeight="1" x14ac:dyDescent="0.2">
      <c r="A8998" s="21">
        <v>108</v>
      </c>
      <c r="B8998" s="22" t="s">
        <v>6295</v>
      </c>
      <c r="C8998" s="23" t="s">
        <v>6296</v>
      </c>
      <c r="D8998" s="35">
        <v>4.1200000000000004E-3</v>
      </c>
      <c r="E8998" s="25">
        <v>1487.6</v>
      </c>
      <c r="F8998" s="25">
        <v>136.61000000000001</v>
      </c>
    </row>
    <row r="8999" spans="1:6" ht="33.75" customHeight="1" x14ac:dyDescent="0.2">
      <c r="A8999" s="21">
        <v>109</v>
      </c>
      <c r="B8999" s="22" t="s">
        <v>6297</v>
      </c>
      <c r="C8999" s="23" t="s">
        <v>6298</v>
      </c>
      <c r="D8999" s="24">
        <v>1.2E-2</v>
      </c>
      <c r="E8999" s="25">
        <v>8536.1299999999992</v>
      </c>
      <c r="F8999" s="25">
        <v>785.05</v>
      </c>
    </row>
    <row r="9000" spans="1:6" x14ac:dyDescent="0.2">
      <c r="A9000" s="26"/>
      <c r="B9000" s="27"/>
      <c r="C9000" s="28" t="s">
        <v>6299</v>
      </c>
      <c r="D9000" s="28"/>
      <c r="E9000" s="28"/>
      <c r="F9000" s="29">
        <v>316.14</v>
      </c>
    </row>
    <row r="9001" spans="1:6" x14ac:dyDescent="0.2">
      <c r="A9001" s="26"/>
      <c r="B9001" s="27"/>
      <c r="C9001" s="28" t="s">
        <v>6300</v>
      </c>
      <c r="D9001" s="28"/>
      <c r="E9001" s="28"/>
      <c r="F9001" s="29">
        <v>244.95</v>
      </c>
    </row>
    <row r="9002" spans="1:6" x14ac:dyDescent="0.2">
      <c r="A9002" s="26"/>
      <c r="B9002" s="27"/>
      <c r="C9002" s="28" t="s">
        <v>917</v>
      </c>
      <c r="D9002" s="28"/>
      <c r="E9002" s="28"/>
      <c r="F9002" s="29">
        <v>1346.14</v>
      </c>
    </row>
    <row r="9003" spans="1:6" ht="33.75" customHeight="1" x14ac:dyDescent="0.2">
      <c r="A9003" s="21">
        <v>110</v>
      </c>
      <c r="B9003" s="22" t="s">
        <v>6301</v>
      </c>
      <c r="C9003" s="23" t="s">
        <v>6309</v>
      </c>
      <c r="D9003" s="24">
        <v>1.2E-2</v>
      </c>
      <c r="E9003" s="25">
        <v>2088.96</v>
      </c>
      <c r="F9003" s="25">
        <v>166.54</v>
      </c>
    </row>
    <row r="9004" spans="1:6" x14ac:dyDescent="0.2">
      <c r="A9004" s="26"/>
      <c r="B9004" s="27"/>
      <c r="C9004" s="28" t="s">
        <v>6310</v>
      </c>
      <c r="D9004" s="28"/>
      <c r="E9004" s="28"/>
      <c r="F9004" s="29">
        <v>56.07</v>
      </c>
    </row>
    <row r="9005" spans="1:6" x14ac:dyDescent="0.2">
      <c r="A9005" s="26"/>
      <c r="B9005" s="27"/>
      <c r="C9005" s="28" t="s">
        <v>6311</v>
      </c>
      <c r="D9005" s="28"/>
      <c r="E9005" s="28"/>
      <c r="F9005" s="29">
        <v>43.44</v>
      </c>
    </row>
    <row r="9006" spans="1:6" x14ac:dyDescent="0.2">
      <c r="A9006" s="26"/>
      <c r="B9006" s="27"/>
      <c r="C9006" s="28" t="s">
        <v>917</v>
      </c>
      <c r="D9006" s="28"/>
      <c r="E9006" s="28"/>
      <c r="F9006" s="29">
        <v>266.05</v>
      </c>
    </row>
    <row r="9007" spans="1:6" ht="22.5" customHeight="1" x14ac:dyDescent="0.2">
      <c r="A9007" s="21">
        <v>111</v>
      </c>
      <c r="B9007" s="22" t="s">
        <v>6312</v>
      </c>
      <c r="C9007" s="23" t="s">
        <v>6313</v>
      </c>
      <c r="D9007" s="30">
        <v>2.65</v>
      </c>
      <c r="E9007" s="25">
        <v>491.01</v>
      </c>
      <c r="F9007" s="25">
        <v>10071.11</v>
      </c>
    </row>
    <row r="9008" spans="1:6" ht="33.75" customHeight="1" x14ac:dyDescent="0.2">
      <c r="A9008" s="21">
        <v>112</v>
      </c>
      <c r="B9008" s="22" t="s">
        <v>1013</v>
      </c>
      <c r="C9008" s="23" t="s">
        <v>2425</v>
      </c>
      <c r="D9008" s="30">
        <v>11.79</v>
      </c>
      <c r="E9008" s="25">
        <v>3.28</v>
      </c>
      <c r="F9008" s="25">
        <v>722.76</v>
      </c>
    </row>
    <row r="9009" spans="1:6" ht="45" customHeight="1" x14ac:dyDescent="0.2">
      <c r="A9009" s="21">
        <v>113</v>
      </c>
      <c r="B9009" s="22" t="s">
        <v>2181</v>
      </c>
      <c r="C9009" s="23" t="s">
        <v>1016</v>
      </c>
      <c r="D9009" s="30">
        <v>11.79</v>
      </c>
      <c r="E9009" s="25">
        <v>50.78</v>
      </c>
      <c r="F9009" s="25">
        <v>5454.12</v>
      </c>
    </row>
    <row r="9010" spans="1:6" ht="11.25" customHeight="1" x14ac:dyDescent="0.2">
      <c r="A9010" s="435" t="s">
        <v>1007</v>
      </c>
      <c r="B9010" s="436"/>
      <c r="C9010" s="436"/>
      <c r="D9010" s="436"/>
      <c r="E9010" s="437"/>
      <c r="F9010" s="36">
        <v>55397.11</v>
      </c>
    </row>
    <row r="9011" spans="1:6" x14ac:dyDescent="0.2">
      <c r="A9011" s="435" t="s">
        <v>1008</v>
      </c>
      <c r="B9011" s="436"/>
      <c r="C9011" s="436"/>
      <c r="D9011" s="436"/>
      <c r="E9011" s="437"/>
      <c r="F9011" s="36">
        <v>5780.83</v>
      </c>
    </row>
    <row r="9012" spans="1:6" x14ac:dyDescent="0.2">
      <c r="A9012" s="435" t="s">
        <v>1009</v>
      </c>
      <c r="B9012" s="436"/>
      <c r="C9012" s="436"/>
      <c r="D9012" s="436"/>
      <c r="E9012" s="437"/>
      <c r="F9012" s="36">
        <v>4479.16</v>
      </c>
    </row>
    <row r="9013" spans="1:6" ht="11.25" customHeight="1" x14ac:dyDescent="0.2">
      <c r="A9013" s="435" t="s">
        <v>6314</v>
      </c>
      <c r="B9013" s="436"/>
      <c r="C9013" s="436"/>
      <c r="D9013" s="436"/>
      <c r="E9013" s="437"/>
      <c r="F9013" s="36">
        <v>65657.100000000006</v>
      </c>
    </row>
    <row r="9014" spans="1:6" ht="12.75" customHeight="1" x14ac:dyDescent="0.2">
      <c r="A9014" s="432" t="s">
        <v>6315</v>
      </c>
      <c r="B9014" s="433"/>
      <c r="C9014" s="433"/>
      <c r="D9014" s="433"/>
      <c r="E9014" s="433"/>
      <c r="F9014" s="434"/>
    </row>
    <row r="9015" spans="1:6" ht="45" customHeight="1" x14ac:dyDescent="0.2">
      <c r="A9015" s="21">
        <v>114</v>
      </c>
      <c r="B9015" s="22" t="s">
        <v>6316</v>
      </c>
      <c r="C9015" s="23" t="s">
        <v>6317</v>
      </c>
      <c r="D9015" s="24">
        <v>1.2E-2</v>
      </c>
      <c r="E9015" s="25">
        <v>2335.0500000000002</v>
      </c>
      <c r="F9015" s="25">
        <v>470.5</v>
      </c>
    </row>
    <row r="9016" spans="1:6" x14ac:dyDescent="0.2">
      <c r="A9016" s="26"/>
      <c r="B9016" s="27"/>
      <c r="C9016" s="28" t="s">
        <v>6318</v>
      </c>
      <c r="D9016" s="28"/>
      <c r="E9016" s="28"/>
      <c r="F9016" s="29">
        <v>156.5</v>
      </c>
    </row>
    <row r="9017" spans="1:6" x14ac:dyDescent="0.2">
      <c r="A9017" s="26"/>
      <c r="B9017" s="27"/>
      <c r="C9017" s="28" t="s">
        <v>6319</v>
      </c>
      <c r="D9017" s="28"/>
      <c r="E9017" s="28"/>
      <c r="F9017" s="29">
        <v>92.99</v>
      </c>
    </row>
    <row r="9018" spans="1:6" x14ac:dyDescent="0.2">
      <c r="A9018" s="26"/>
      <c r="B9018" s="27"/>
      <c r="C9018" s="28" t="s">
        <v>917</v>
      </c>
      <c r="D9018" s="28"/>
      <c r="E9018" s="28"/>
      <c r="F9018" s="29">
        <v>719.99</v>
      </c>
    </row>
    <row r="9019" spans="1:6" ht="22.5" customHeight="1" x14ac:dyDescent="0.2">
      <c r="A9019" s="21">
        <v>115</v>
      </c>
      <c r="B9019" s="22" t="s">
        <v>6320</v>
      </c>
      <c r="C9019" s="23" t="s">
        <v>6321</v>
      </c>
      <c r="D9019" s="32">
        <v>0.6</v>
      </c>
      <c r="E9019" s="25">
        <v>537.79999999999995</v>
      </c>
      <c r="F9019" s="25">
        <v>5402.77</v>
      </c>
    </row>
    <row r="9020" spans="1:6" x14ac:dyDescent="0.2">
      <c r="A9020" s="26"/>
      <c r="B9020" s="27"/>
      <c r="C9020" s="28" t="s">
        <v>6322</v>
      </c>
      <c r="D9020" s="28"/>
      <c r="E9020" s="28"/>
      <c r="F9020" s="29">
        <v>2895.76</v>
      </c>
    </row>
    <row r="9021" spans="1:6" x14ac:dyDescent="0.2">
      <c r="A9021" s="26"/>
      <c r="B9021" s="27"/>
      <c r="C9021" s="28" t="s">
        <v>6323</v>
      </c>
      <c r="D9021" s="28"/>
      <c r="E9021" s="28"/>
      <c r="F9021" s="29">
        <v>1720.59</v>
      </c>
    </row>
    <row r="9022" spans="1:6" x14ac:dyDescent="0.2">
      <c r="A9022" s="26"/>
      <c r="B9022" s="27"/>
      <c r="C9022" s="28" t="s">
        <v>917</v>
      </c>
      <c r="D9022" s="28"/>
      <c r="E9022" s="28"/>
      <c r="F9022" s="29">
        <v>10019.120000000001</v>
      </c>
    </row>
    <row r="9023" spans="1:6" ht="22.5" customHeight="1" x14ac:dyDescent="0.2">
      <c r="A9023" s="21">
        <v>116</v>
      </c>
      <c r="B9023" s="22" t="s">
        <v>6324</v>
      </c>
      <c r="C9023" s="23" t="s">
        <v>6325</v>
      </c>
      <c r="D9023" s="32">
        <v>1.2</v>
      </c>
      <c r="E9023" s="25">
        <v>36.869999999999997</v>
      </c>
      <c r="F9023" s="25">
        <v>436.69</v>
      </c>
    </row>
    <row r="9024" spans="1:6" ht="11.25" customHeight="1" x14ac:dyDescent="0.2">
      <c r="A9024" s="435" t="s">
        <v>1007</v>
      </c>
      <c r="B9024" s="436"/>
      <c r="C9024" s="436"/>
      <c r="D9024" s="436"/>
      <c r="E9024" s="437"/>
      <c r="F9024" s="36">
        <v>6309.96</v>
      </c>
    </row>
    <row r="9025" spans="1:6" x14ac:dyDescent="0.2">
      <c r="A9025" s="435" t="s">
        <v>1008</v>
      </c>
      <c r="B9025" s="436"/>
      <c r="C9025" s="436"/>
      <c r="D9025" s="436"/>
      <c r="E9025" s="437"/>
      <c r="F9025" s="36">
        <v>3052.26</v>
      </c>
    </row>
    <row r="9026" spans="1:6" x14ac:dyDescent="0.2">
      <c r="A9026" s="435" t="s">
        <v>1009</v>
      </c>
      <c r="B9026" s="436"/>
      <c r="C9026" s="436"/>
      <c r="D9026" s="436"/>
      <c r="E9026" s="437"/>
      <c r="F9026" s="36">
        <v>1813.58</v>
      </c>
    </row>
    <row r="9027" spans="1:6" ht="11.25" customHeight="1" x14ac:dyDescent="0.2">
      <c r="A9027" s="435" t="s">
        <v>6326</v>
      </c>
      <c r="B9027" s="436"/>
      <c r="C9027" s="436"/>
      <c r="D9027" s="436"/>
      <c r="E9027" s="437"/>
      <c r="F9027" s="36">
        <v>11175.8</v>
      </c>
    </row>
    <row r="9028" spans="1:6" ht="11.25" customHeight="1" x14ac:dyDescent="0.2">
      <c r="A9028" s="435" t="s">
        <v>1023</v>
      </c>
      <c r="B9028" s="436"/>
      <c r="C9028" s="436"/>
      <c r="D9028" s="436"/>
      <c r="E9028" s="437"/>
      <c r="F9028" s="36">
        <v>8937120.9100000001</v>
      </c>
    </row>
    <row r="9029" spans="1:6" x14ac:dyDescent="0.2">
      <c r="A9029" s="435" t="s">
        <v>1008</v>
      </c>
      <c r="B9029" s="436"/>
      <c r="C9029" s="436"/>
      <c r="D9029" s="436"/>
      <c r="E9029" s="437"/>
      <c r="F9029" s="36">
        <v>496348.18</v>
      </c>
    </row>
    <row r="9030" spans="1:6" x14ac:dyDescent="0.2">
      <c r="A9030" s="435" t="s">
        <v>1009</v>
      </c>
      <c r="B9030" s="436"/>
      <c r="C9030" s="436"/>
      <c r="D9030" s="436"/>
      <c r="E9030" s="437"/>
      <c r="F9030" s="36">
        <v>260176.16</v>
      </c>
    </row>
    <row r="9031" spans="1:6" x14ac:dyDescent="0.2">
      <c r="A9031" s="435" t="s">
        <v>1024</v>
      </c>
      <c r="B9031" s="436"/>
      <c r="C9031" s="436"/>
      <c r="D9031" s="436"/>
      <c r="E9031" s="437"/>
      <c r="F9031" s="36">
        <v>10101069.93</v>
      </c>
    </row>
    <row r="9032" spans="1:6" x14ac:dyDescent="0.2">
      <c r="A9032" s="38"/>
      <c r="B9032" s="38"/>
      <c r="C9032" s="38"/>
      <c r="D9032" s="38"/>
      <c r="E9032" s="38"/>
      <c r="F9032" s="38"/>
    </row>
    <row r="9033" spans="1:6" ht="14.4" x14ac:dyDescent="0.3">
      <c r="A9033" s="3"/>
      <c r="B9033" s="3"/>
      <c r="C9033" s="3"/>
      <c r="D9033" s="3"/>
      <c r="E9033" s="3"/>
      <c r="F9033" s="3"/>
    </row>
    <row r="9034" spans="1:6" x14ac:dyDescent="0.2">
      <c r="A9034" s="41" t="s">
        <v>1025</v>
      </c>
      <c r="B9034" s="428"/>
      <c r="C9034" s="428"/>
      <c r="D9034" s="428"/>
      <c r="E9034" s="428"/>
      <c r="F9034" s="428"/>
    </row>
    <row r="9035" spans="1:6" x14ac:dyDescent="0.2">
      <c r="A9035" s="4"/>
      <c r="B9035" s="427" t="s">
        <v>1027</v>
      </c>
      <c r="C9035" s="427"/>
      <c r="D9035" s="427"/>
      <c r="E9035" s="427"/>
      <c r="F9035" s="427"/>
    </row>
    <row r="9036" spans="1:6" x14ac:dyDescent="0.2">
      <c r="A9036" s="41" t="s">
        <v>1028</v>
      </c>
      <c r="B9036" s="428"/>
      <c r="C9036" s="428"/>
      <c r="D9036" s="428"/>
      <c r="E9036" s="428"/>
      <c r="F9036" s="428"/>
    </row>
    <row r="9037" spans="1:6" x14ac:dyDescent="0.2">
      <c r="A9037" s="10"/>
      <c r="B9037" s="427" t="s">
        <v>1027</v>
      </c>
      <c r="C9037" s="427"/>
      <c r="D9037" s="427"/>
      <c r="E9037" s="427"/>
      <c r="F9037" s="427"/>
    </row>
    <row r="9038" spans="1:6" ht="14.4" x14ac:dyDescent="0.3">
      <c r="A9038" s="3"/>
      <c r="B9038" s="3"/>
      <c r="C9038" s="3"/>
      <c r="D9038" s="3"/>
      <c r="E9038" s="3"/>
      <c r="F9038" s="3"/>
    </row>
    <row r="9039" spans="1:6" ht="17.399999999999999" x14ac:dyDescent="0.3">
      <c r="A9039" s="438" t="s">
        <v>6327</v>
      </c>
      <c r="B9039" s="438"/>
      <c r="C9039" s="438"/>
      <c r="D9039" s="438"/>
      <c r="E9039" s="438"/>
      <c r="F9039" s="438"/>
    </row>
    <row r="9040" spans="1:6" x14ac:dyDescent="0.2">
      <c r="A9040" s="6"/>
      <c r="B9040" s="6"/>
      <c r="C9040" s="6"/>
      <c r="D9040" s="6"/>
      <c r="E9040" s="6"/>
      <c r="F9040" s="6"/>
    </row>
    <row r="9041" spans="1:7" ht="12.75" customHeight="1" x14ac:dyDescent="0.25">
      <c r="A9041" s="439" t="s">
        <v>6328</v>
      </c>
      <c r="B9041" s="439"/>
      <c r="C9041" s="439"/>
      <c r="D9041" s="439"/>
      <c r="E9041" s="439"/>
      <c r="F9041" s="439"/>
    </row>
    <row r="9042" spans="1:7" x14ac:dyDescent="0.2">
      <c r="A9042" s="440" t="s">
        <v>903</v>
      </c>
      <c r="B9042" s="440"/>
      <c r="C9042" s="440"/>
      <c r="D9042" s="440"/>
      <c r="E9042" s="440"/>
      <c r="F9042" s="440"/>
    </row>
    <row r="9043" spans="1:7" x14ac:dyDescent="0.2">
      <c r="A9043" s="9"/>
      <c r="B9043" s="9"/>
      <c r="C9043" s="9"/>
      <c r="D9043" s="9"/>
      <c r="E9043" s="9"/>
      <c r="F9043" s="9"/>
    </row>
    <row r="9044" spans="1:7" ht="14.4" x14ac:dyDescent="0.3">
      <c r="A9044" s="10" t="s">
        <v>904</v>
      </c>
      <c r="B9044" s="10"/>
      <c r="C9044" s="11"/>
      <c r="D9044" s="12"/>
      <c r="E9044" s="12"/>
      <c r="F9044" s="3"/>
    </row>
    <row r="9045" spans="1:7" ht="14.4" x14ac:dyDescent="0.3">
      <c r="A9045" s="10"/>
      <c r="B9045" s="10"/>
      <c r="C9045" s="3"/>
      <c r="D9045" s="15"/>
      <c r="E9045" s="16"/>
      <c r="F9045" s="3"/>
    </row>
    <row r="9046" spans="1:7" ht="14.4" x14ac:dyDescent="0.3">
      <c r="A9046" s="18"/>
      <c r="B9046" s="3"/>
      <c r="C9046" s="3"/>
      <c r="D9046" s="3"/>
      <c r="E9046" s="3"/>
      <c r="F9046" s="3"/>
    </row>
    <row r="9047" spans="1:7" ht="11.25" customHeight="1" x14ac:dyDescent="0.2">
      <c r="A9047" s="441" t="s">
        <v>906</v>
      </c>
      <c r="B9047" s="441" t="s">
        <v>907</v>
      </c>
      <c r="C9047" s="441" t="s">
        <v>908</v>
      </c>
      <c r="D9047" s="441" t="s">
        <v>909</v>
      </c>
      <c r="E9047" s="441" t="s">
        <v>910</v>
      </c>
      <c r="F9047" s="441" t="s">
        <v>911</v>
      </c>
    </row>
    <row r="9048" spans="1:7" ht="11.25" customHeight="1" x14ac:dyDescent="0.2">
      <c r="A9048" s="442"/>
      <c r="B9048" s="442"/>
      <c r="C9048" s="442"/>
      <c r="D9048" s="442"/>
      <c r="E9048" s="442"/>
      <c r="F9048" s="442"/>
    </row>
    <row r="9049" spans="1:7" ht="11.4" x14ac:dyDescent="0.2">
      <c r="A9049" s="19">
        <v>1</v>
      </c>
      <c r="B9049" s="19">
        <v>2</v>
      </c>
      <c r="C9049" s="429">
        <v>3</v>
      </c>
      <c r="D9049" s="430"/>
      <c r="E9049" s="431"/>
      <c r="F9049" s="19">
        <v>4</v>
      </c>
    </row>
    <row r="9050" spans="1:7" ht="12.75" customHeight="1" x14ac:dyDescent="0.2">
      <c r="A9050" s="432" t="s">
        <v>6329</v>
      </c>
      <c r="B9050" s="433"/>
      <c r="C9050" s="433"/>
      <c r="D9050" s="433"/>
      <c r="E9050" s="433"/>
      <c r="F9050" s="434"/>
    </row>
    <row r="9051" spans="1:7" ht="22.5" customHeight="1" x14ac:dyDescent="0.2">
      <c r="A9051" s="21">
        <v>1</v>
      </c>
      <c r="B9051" s="22" t="s">
        <v>3832</v>
      </c>
      <c r="C9051" s="23" t="s">
        <v>3833</v>
      </c>
      <c r="D9051" s="30">
        <v>0.61</v>
      </c>
      <c r="E9051" s="25">
        <v>158.19999999999999</v>
      </c>
      <c r="F9051" s="25">
        <v>3767.43</v>
      </c>
    </row>
    <row r="9052" spans="1:7" x14ac:dyDescent="0.2">
      <c r="A9052" s="26"/>
      <c r="B9052" s="27"/>
      <c r="C9052" s="28" t="s">
        <v>6330</v>
      </c>
      <c r="D9052" s="28"/>
      <c r="E9052" s="28"/>
      <c r="F9052" s="29">
        <v>3866.32</v>
      </c>
    </row>
    <row r="9053" spans="1:7" x14ac:dyDescent="0.2">
      <c r="A9053" s="26"/>
      <c r="B9053" s="27"/>
      <c r="C9053" s="28" t="s">
        <v>6331</v>
      </c>
      <c r="D9053" s="28"/>
      <c r="E9053" s="28"/>
      <c r="F9053" s="29">
        <v>2445.37</v>
      </c>
    </row>
    <row r="9054" spans="1:7" x14ac:dyDescent="0.2">
      <c r="A9054" s="26"/>
      <c r="B9054" s="27"/>
      <c r="C9054" s="28" t="s">
        <v>917</v>
      </c>
      <c r="D9054" s="28"/>
      <c r="E9054" s="28"/>
      <c r="F9054" s="29">
        <v>10079.120000000001</v>
      </c>
      <c r="G9054" s="211">
        <f>'ВСЕ СМЕТЫ КДС'!F9054/'ВСЕ СМЕТЫ КДС'!D9060*1.2*1.0224*1.0192</f>
        <v>235.4435917040075</v>
      </c>
    </row>
    <row r="9055" spans="1:7" ht="22.5" customHeight="1" x14ac:dyDescent="0.2">
      <c r="A9055" s="21">
        <v>2</v>
      </c>
      <c r="B9055" s="22" t="s">
        <v>2423</v>
      </c>
      <c r="C9055" s="23" t="s">
        <v>2424</v>
      </c>
      <c r="D9055" s="30">
        <v>6.71</v>
      </c>
      <c r="E9055" s="25">
        <v>59.99</v>
      </c>
      <c r="F9055" s="25">
        <v>4991.41</v>
      </c>
      <c r="G9055" s="194">
        <f>F9055/$D$9060*1.2*1.0224*1.0192</f>
        <v>116.59703407314329</v>
      </c>
    </row>
    <row r="9056" spans="1:7" ht="33.75" customHeight="1" x14ac:dyDescent="0.2">
      <c r="A9056" s="21">
        <v>3</v>
      </c>
      <c r="B9056" s="22" t="s">
        <v>6332</v>
      </c>
      <c r="C9056" s="23" t="s">
        <v>6333</v>
      </c>
      <c r="D9056" s="30">
        <v>0.53</v>
      </c>
      <c r="E9056" s="25">
        <v>2294.87</v>
      </c>
      <c r="F9056" s="25">
        <v>22149.919999999998</v>
      </c>
    </row>
    <row r="9057" spans="1:7" x14ac:dyDescent="0.2">
      <c r="A9057" s="26"/>
      <c r="B9057" s="27"/>
      <c r="C9057" s="28" t="s">
        <v>6334</v>
      </c>
      <c r="D9057" s="28"/>
      <c r="E9057" s="28"/>
      <c r="F9057" s="29">
        <v>18052.36</v>
      </c>
    </row>
    <row r="9058" spans="1:7" x14ac:dyDescent="0.2">
      <c r="A9058" s="26"/>
      <c r="B9058" s="27"/>
      <c r="C9058" s="28" t="s">
        <v>6335</v>
      </c>
      <c r="D9058" s="28"/>
      <c r="E9058" s="28"/>
      <c r="F9058" s="29">
        <v>11417.73</v>
      </c>
    </row>
    <row r="9059" spans="1:7" x14ac:dyDescent="0.2">
      <c r="A9059" s="26"/>
      <c r="B9059" s="27"/>
      <c r="C9059" s="28" t="s">
        <v>917</v>
      </c>
      <c r="D9059" s="28"/>
      <c r="E9059" s="28"/>
      <c r="F9059" s="29">
        <v>51620.01</v>
      </c>
      <c r="G9059" s="211">
        <f>'ВСЕ СМЕТЫ КДС'!F9059/'ВСЕ СМЕТЫ КДС'!D9060*1.2*1.0224*1.0192</f>
        <v>1205.8196110569954</v>
      </c>
    </row>
    <row r="9060" spans="1:7" ht="33.75" customHeight="1" x14ac:dyDescent="0.2">
      <c r="A9060" s="21">
        <v>4</v>
      </c>
      <c r="B9060" s="22" t="s">
        <v>6336</v>
      </c>
      <c r="C9060" s="23" t="s">
        <v>6337</v>
      </c>
      <c r="D9060" s="30">
        <v>53.53</v>
      </c>
      <c r="E9060" s="25">
        <v>112.41</v>
      </c>
      <c r="F9060" s="25">
        <v>45671.360000000001</v>
      </c>
      <c r="G9060" s="194">
        <f>F9060/$D$9060*1.2*1.0224*1.0192</f>
        <v>1066.8618923484132</v>
      </c>
    </row>
    <row r="9061" spans="1:7" ht="33.75" customHeight="1" x14ac:dyDescent="0.2">
      <c r="A9061" s="21">
        <v>5</v>
      </c>
      <c r="B9061" s="22" t="s">
        <v>6338</v>
      </c>
      <c r="C9061" s="23" t="s">
        <v>6339</v>
      </c>
      <c r="D9061" s="31">
        <v>1</v>
      </c>
      <c r="E9061" s="25">
        <v>262.72000000000003</v>
      </c>
      <c r="F9061" s="25">
        <v>9988.0499999999993</v>
      </c>
      <c r="G9061" s="194">
        <f>F9061/$D$9060*1.2*1.0224*1.0192</f>
        <v>233.31623853265083</v>
      </c>
    </row>
    <row r="9062" spans="1:7" x14ac:dyDescent="0.2">
      <c r="A9062" s="26"/>
      <c r="B9062" s="27"/>
      <c r="C9062" s="28" t="s">
        <v>6340</v>
      </c>
      <c r="D9062" s="28"/>
      <c r="E9062" s="28"/>
      <c r="F9062" s="29">
        <v>11149.42</v>
      </c>
    </row>
    <row r="9063" spans="1:7" x14ac:dyDescent="0.2">
      <c r="A9063" s="26"/>
      <c r="B9063" s="27"/>
      <c r="C9063" s="28" t="s">
        <v>6341</v>
      </c>
      <c r="D9063" s="28"/>
      <c r="E9063" s="28"/>
      <c r="F9063" s="29">
        <v>7051.77</v>
      </c>
    </row>
    <row r="9064" spans="1:7" x14ac:dyDescent="0.2">
      <c r="A9064" s="26"/>
      <c r="B9064" s="27"/>
      <c r="C9064" s="28" t="s">
        <v>917</v>
      </c>
      <c r="D9064" s="28"/>
      <c r="E9064" s="28"/>
      <c r="F9064" s="29">
        <v>28189.24</v>
      </c>
      <c r="G9064" s="211">
        <f>'ВСЕ СМЕТЫ КДС'!F9064/'ВСЕ СМЕТЫ КДС'!D9060*1.2*1.0224*1.0192</f>
        <v>658.48763711576771</v>
      </c>
    </row>
    <row r="9065" spans="1:7" ht="12" customHeight="1" x14ac:dyDescent="0.2">
      <c r="A9065" s="443" t="s">
        <v>6342</v>
      </c>
      <c r="B9065" s="444"/>
      <c r="C9065" s="444"/>
      <c r="D9065" s="444"/>
      <c r="E9065" s="444"/>
      <c r="F9065" s="445"/>
    </row>
    <row r="9066" spans="1:7" ht="22.5" customHeight="1" x14ac:dyDescent="0.2">
      <c r="A9066" s="21">
        <v>6</v>
      </c>
      <c r="B9066" s="22" t="s">
        <v>2419</v>
      </c>
      <c r="C9066" s="23" t="s">
        <v>2420</v>
      </c>
      <c r="D9066" s="30">
        <v>0.18</v>
      </c>
      <c r="E9066" s="25">
        <v>915.98</v>
      </c>
      <c r="F9066" s="25">
        <v>7454.02</v>
      </c>
    </row>
    <row r="9067" spans="1:7" x14ac:dyDescent="0.2">
      <c r="A9067" s="26"/>
      <c r="B9067" s="27"/>
      <c r="C9067" s="28" t="s">
        <v>6343</v>
      </c>
      <c r="D9067" s="28"/>
      <c r="E9067" s="28"/>
      <c r="F9067" s="29">
        <v>6634.08</v>
      </c>
    </row>
    <row r="9068" spans="1:7" x14ac:dyDescent="0.2">
      <c r="A9068" s="26"/>
      <c r="B9068" s="27"/>
      <c r="C9068" s="28" t="s">
        <v>6344</v>
      </c>
      <c r="D9068" s="28"/>
      <c r="E9068" s="28"/>
      <c r="F9068" s="29">
        <v>2981.61</v>
      </c>
    </row>
    <row r="9069" spans="1:7" x14ac:dyDescent="0.2">
      <c r="A9069" s="26"/>
      <c r="B9069" s="27"/>
      <c r="C9069" s="28" t="s">
        <v>917</v>
      </c>
      <c r="D9069" s="28"/>
      <c r="E9069" s="28"/>
      <c r="F9069" s="29">
        <v>17069.71</v>
      </c>
      <c r="G9069" s="211">
        <f>'ВСЕ СМЕТЫ КДС'!F9069/'ВСЕ СМЕТЫ КДС'!D9060*1.2*1.0224*1.0192</f>
        <v>398.74054795912872</v>
      </c>
    </row>
    <row r="9070" spans="1:7" ht="22.5" customHeight="1" x14ac:dyDescent="0.2">
      <c r="A9070" s="21">
        <v>7</v>
      </c>
      <c r="B9070" s="22" t="s">
        <v>3848</v>
      </c>
      <c r="C9070" s="23" t="s">
        <v>3849</v>
      </c>
      <c r="D9070" s="32">
        <v>19.8</v>
      </c>
      <c r="E9070" s="25">
        <v>44.94</v>
      </c>
      <c r="F9070" s="25">
        <v>34017.51</v>
      </c>
      <c r="G9070" s="194">
        <f>F9070/$D$9060*1.2*1.0224*1.0192</f>
        <v>794.63333457950614</v>
      </c>
    </row>
    <row r="9071" spans="1:7" ht="33.75" customHeight="1" x14ac:dyDescent="0.2">
      <c r="A9071" s="21">
        <v>8</v>
      </c>
      <c r="B9071" s="22" t="s">
        <v>6345</v>
      </c>
      <c r="C9071" s="23" t="s">
        <v>6346</v>
      </c>
      <c r="D9071" s="32">
        <v>0.5</v>
      </c>
      <c r="E9071" s="25">
        <v>2376.4499999999998</v>
      </c>
      <c r="F9071" s="25">
        <v>19948.64</v>
      </c>
    </row>
    <row r="9072" spans="1:7" x14ac:dyDescent="0.2">
      <c r="A9072" s="26"/>
      <c r="B9072" s="27"/>
      <c r="C9072" s="28" t="s">
        <v>6347</v>
      </c>
      <c r="D9072" s="28"/>
      <c r="E9072" s="28"/>
      <c r="F9072" s="29">
        <v>16729.37</v>
      </c>
    </row>
    <row r="9073" spans="1:7" x14ac:dyDescent="0.2">
      <c r="A9073" s="26"/>
      <c r="B9073" s="27"/>
      <c r="C9073" s="28" t="s">
        <v>6348</v>
      </c>
      <c r="D9073" s="28"/>
      <c r="E9073" s="28"/>
      <c r="F9073" s="29">
        <v>10580.97</v>
      </c>
    </row>
    <row r="9074" spans="1:7" x14ac:dyDescent="0.2">
      <c r="A9074" s="26"/>
      <c r="B9074" s="27"/>
      <c r="C9074" s="28" t="s">
        <v>917</v>
      </c>
      <c r="D9074" s="28"/>
      <c r="E9074" s="28"/>
      <c r="F9074" s="29">
        <v>47258.98</v>
      </c>
      <c r="G9074" s="211">
        <f>'ВСЕ СМЕТЫ КДС'!F9074/'ВСЕ СМЕТЫ КДС'!D9060*1.2*1.0224*1.0192</f>
        <v>1103.9479628646006</v>
      </c>
    </row>
    <row r="9075" spans="1:7" ht="45" customHeight="1" x14ac:dyDescent="0.2">
      <c r="A9075" s="21">
        <v>9</v>
      </c>
      <c r="B9075" s="22" t="s">
        <v>6349</v>
      </c>
      <c r="C9075" s="23" t="s">
        <v>6350</v>
      </c>
      <c r="D9075" s="32">
        <v>50.2</v>
      </c>
      <c r="E9075" s="25">
        <v>501.48</v>
      </c>
      <c r="F9075" s="25">
        <v>285476.52</v>
      </c>
      <c r="G9075" s="194">
        <f>F9075/$D$9060*1.2*1.0224*1.0192</f>
        <v>6668.5997602926573</v>
      </c>
    </row>
    <row r="9076" spans="1:7" ht="33.75" customHeight="1" x14ac:dyDescent="0.2">
      <c r="A9076" s="21">
        <v>10</v>
      </c>
      <c r="B9076" s="22" t="s">
        <v>6351</v>
      </c>
      <c r="C9076" s="23" t="s">
        <v>6352</v>
      </c>
      <c r="D9076" s="30">
        <v>0.05</v>
      </c>
      <c r="E9076" s="25">
        <v>174923.86</v>
      </c>
      <c r="F9076" s="25">
        <v>57705.59</v>
      </c>
    </row>
    <row r="9077" spans="1:7" x14ac:dyDescent="0.2">
      <c r="A9077" s="26"/>
      <c r="B9077" s="27"/>
      <c r="C9077" s="28" t="s">
        <v>6353</v>
      </c>
      <c r="D9077" s="28"/>
      <c r="E9077" s="28"/>
      <c r="F9077" s="29">
        <v>13797.21</v>
      </c>
    </row>
    <row r="9078" spans="1:7" x14ac:dyDescent="0.2">
      <c r="A9078" s="26"/>
      <c r="B9078" s="27"/>
      <c r="C9078" s="28" t="s">
        <v>6354</v>
      </c>
      <c r="D9078" s="28"/>
      <c r="E9078" s="28"/>
      <c r="F9078" s="29">
        <v>8726.44</v>
      </c>
    </row>
    <row r="9079" spans="1:7" x14ac:dyDescent="0.2">
      <c r="A9079" s="26"/>
      <c r="B9079" s="27"/>
      <c r="C9079" s="28" t="s">
        <v>917</v>
      </c>
      <c r="D9079" s="28"/>
      <c r="E9079" s="28"/>
      <c r="F9079" s="29">
        <v>80229.240000000005</v>
      </c>
      <c r="G9079" s="211">
        <f>'ВСЕ СМЕТЫ КДС'!F9079/'ВСЕ СМЕТЫ КДС'!D9060*1.2*1.0224*1.0192</f>
        <v>1874.1180207481236</v>
      </c>
    </row>
    <row r="9080" spans="1:7" ht="45" customHeight="1" x14ac:dyDescent="0.2">
      <c r="A9080" s="21">
        <v>11</v>
      </c>
      <c r="B9080" s="22" t="s">
        <v>6355</v>
      </c>
      <c r="C9080" s="23" t="s">
        <v>6356</v>
      </c>
      <c r="D9080" s="30">
        <v>0.05</v>
      </c>
      <c r="E9080" s="25">
        <v>14510.95</v>
      </c>
      <c r="F9080" s="25">
        <v>6543.91</v>
      </c>
    </row>
    <row r="9081" spans="1:7" x14ac:dyDescent="0.2">
      <c r="A9081" s="26"/>
      <c r="B9081" s="27"/>
      <c r="C9081" s="28" t="s">
        <v>6357</v>
      </c>
      <c r="D9081" s="28"/>
      <c r="E9081" s="28"/>
      <c r="F9081" s="29">
        <v>3196.91</v>
      </c>
    </row>
    <row r="9082" spans="1:7" x14ac:dyDescent="0.2">
      <c r="A9082" s="26"/>
      <c r="B9082" s="27"/>
      <c r="C9082" s="28" t="s">
        <v>6358</v>
      </c>
      <c r="D9082" s="28"/>
      <c r="E9082" s="28"/>
      <c r="F9082" s="29">
        <v>2021.98</v>
      </c>
    </row>
    <row r="9083" spans="1:7" x14ac:dyDescent="0.2">
      <c r="A9083" s="26"/>
      <c r="B9083" s="27"/>
      <c r="C9083" s="28" t="s">
        <v>917</v>
      </c>
      <c r="D9083" s="28"/>
      <c r="E9083" s="28"/>
      <c r="F9083" s="29">
        <v>11762.8</v>
      </c>
      <c r="G9083" s="211">
        <f>'ВСЕ СМЕТЫ КДС'!F9083/'ВСЕ СМЕТЫ КДС'!D9060*1.2*1.0224*1.0192</f>
        <v>274.77357948867547</v>
      </c>
    </row>
    <row r="9084" spans="1:7" ht="33.75" customHeight="1" x14ac:dyDescent="0.2">
      <c r="A9084" s="21">
        <v>12</v>
      </c>
      <c r="B9084" s="22" t="s">
        <v>6359</v>
      </c>
      <c r="C9084" s="23" t="s">
        <v>6360</v>
      </c>
      <c r="D9084" s="32">
        <v>90.6</v>
      </c>
      <c r="E9084" s="25">
        <v>20.57</v>
      </c>
      <c r="F9084" s="25">
        <v>9001.39</v>
      </c>
      <c r="G9084" s="194">
        <f>F9084/$D$9060*1.2*1.0224*1.0192</f>
        <v>210.26831627448982</v>
      </c>
    </row>
    <row r="9085" spans="1:7" ht="22.5" customHeight="1" x14ac:dyDescent="0.2">
      <c r="A9085" s="21">
        <v>13</v>
      </c>
      <c r="B9085" s="22" t="s">
        <v>6361</v>
      </c>
      <c r="C9085" s="23" t="s">
        <v>6362</v>
      </c>
      <c r="D9085" s="32">
        <v>0.5</v>
      </c>
      <c r="E9085" s="25">
        <v>1733.72</v>
      </c>
      <c r="F9085" s="25">
        <v>27892.55</v>
      </c>
    </row>
    <row r="9086" spans="1:7" x14ac:dyDescent="0.2">
      <c r="A9086" s="26"/>
      <c r="B9086" s="27"/>
      <c r="C9086" s="28" t="s">
        <v>6363</v>
      </c>
      <c r="D9086" s="28"/>
      <c r="E9086" s="28"/>
      <c r="F9086" s="29">
        <v>26712.799999999999</v>
      </c>
    </row>
    <row r="9087" spans="1:7" x14ac:dyDescent="0.2">
      <c r="A9087" s="26"/>
      <c r="B9087" s="27"/>
      <c r="C9087" s="28" t="s">
        <v>6364</v>
      </c>
      <c r="D9087" s="28"/>
      <c r="E9087" s="28"/>
      <c r="F9087" s="29">
        <v>16895.27</v>
      </c>
    </row>
    <row r="9088" spans="1:7" x14ac:dyDescent="0.2">
      <c r="A9088" s="26"/>
      <c r="B9088" s="27"/>
      <c r="C9088" s="28" t="s">
        <v>917</v>
      </c>
      <c r="D9088" s="28"/>
      <c r="E9088" s="28"/>
      <c r="F9088" s="29">
        <v>71500.62</v>
      </c>
      <c r="G9088" s="211">
        <f>'ВСЕ СМЕТЫ КДС'!F9088/'ВСЕ СМЕТЫ КДС'!$D$9060*1.2*1.0224*1.0192</f>
        <v>1670.2214857907625</v>
      </c>
    </row>
    <row r="9089" spans="1:7" ht="45" customHeight="1" x14ac:dyDescent="0.2">
      <c r="A9089" s="21">
        <v>14</v>
      </c>
      <c r="B9089" s="22" t="s">
        <v>6365</v>
      </c>
      <c r="C9089" s="23" t="s">
        <v>6366</v>
      </c>
      <c r="D9089" s="31">
        <v>25</v>
      </c>
      <c r="E9089" s="25">
        <v>47.1</v>
      </c>
      <c r="F9089" s="25">
        <v>9880.1200000000008</v>
      </c>
      <c r="G9089" s="194">
        <f>F9089/$D$9060*1.2*1.0224*1.0192</f>
        <v>230.79504354215433</v>
      </c>
    </row>
    <row r="9090" spans="1:7" ht="33.75" customHeight="1" x14ac:dyDescent="0.2">
      <c r="A9090" s="21">
        <v>15</v>
      </c>
      <c r="B9090" s="22" t="s">
        <v>1044</v>
      </c>
      <c r="C9090" s="23" t="s">
        <v>1045</v>
      </c>
      <c r="D9090" s="32">
        <v>4.5</v>
      </c>
      <c r="E9090" s="25">
        <v>622.48</v>
      </c>
      <c r="F9090" s="25">
        <v>27989.1</v>
      </c>
    </row>
    <row r="9091" spans="1:7" x14ac:dyDescent="0.2">
      <c r="A9091" s="26"/>
      <c r="B9091" s="27"/>
      <c r="C9091" s="28" t="s">
        <v>6367</v>
      </c>
      <c r="D9091" s="28"/>
      <c r="E9091" s="28"/>
      <c r="F9091" s="29">
        <v>7997.84</v>
      </c>
    </row>
    <row r="9092" spans="1:7" x14ac:dyDescent="0.2">
      <c r="A9092" s="26"/>
      <c r="B9092" s="27"/>
      <c r="C9092" s="28" t="s">
        <v>6368</v>
      </c>
      <c r="D9092" s="28"/>
      <c r="E9092" s="28"/>
      <c r="F9092" s="29">
        <v>4614.1400000000003</v>
      </c>
    </row>
    <row r="9093" spans="1:7" x14ac:dyDescent="0.2">
      <c r="A9093" s="26"/>
      <c r="B9093" s="27"/>
      <c r="C9093" s="28" t="s">
        <v>917</v>
      </c>
      <c r="D9093" s="28"/>
      <c r="E9093" s="28"/>
      <c r="F9093" s="29">
        <v>40601.08</v>
      </c>
      <c r="G9093" s="211">
        <f>'ВСЕ СМЕТЫ КДС'!F9093/'ВСЕ СМЕТЫ КДС'!$D$9060*1.2*1.0224*1.0192</f>
        <v>948.42249147363498</v>
      </c>
    </row>
    <row r="9094" spans="1:7" ht="33.75" customHeight="1" x14ac:dyDescent="0.2">
      <c r="A9094" s="21">
        <v>16</v>
      </c>
      <c r="B9094" s="22" t="s">
        <v>6369</v>
      </c>
      <c r="C9094" s="23" t="s">
        <v>6370</v>
      </c>
      <c r="D9094" s="32">
        <v>1.5</v>
      </c>
      <c r="E9094" s="25">
        <v>680.25</v>
      </c>
      <c r="F9094" s="25">
        <v>8723.19</v>
      </c>
    </row>
    <row r="9095" spans="1:7" x14ac:dyDescent="0.2">
      <c r="A9095" s="26"/>
      <c r="B9095" s="27"/>
      <c r="C9095" s="28" t="s">
        <v>6371</v>
      </c>
      <c r="D9095" s="28"/>
      <c r="E9095" s="28"/>
      <c r="F9095" s="29">
        <v>2665.95</v>
      </c>
    </row>
    <row r="9096" spans="1:7" x14ac:dyDescent="0.2">
      <c r="A9096" s="26"/>
      <c r="B9096" s="27"/>
      <c r="C9096" s="28" t="s">
        <v>6372</v>
      </c>
      <c r="D9096" s="28"/>
      <c r="E9096" s="28"/>
      <c r="F9096" s="29">
        <v>1538.05</v>
      </c>
    </row>
    <row r="9097" spans="1:7" x14ac:dyDescent="0.2">
      <c r="A9097" s="26"/>
      <c r="B9097" s="27"/>
      <c r="C9097" s="28" t="s">
        <v>917</v>
      </c>
      <c r="D9097" s="28"/>
      <c r="E9097" s="28"/>
      <c r="F9097" s="29">
        <v>12927.19</v>
      </c>
      <c r="G9097" s="211">
        <f>'ВСЕ СМЕТЫ КДС'!F9097/'ВСЕ СМЕТЫ КДС'!$D$9060*1.2*1.0224*1.0192</f>
        <v>301.973192524757</v>
      </c>
    </row>
    <row r="9098" spans="1:7" ht="11.4" x14ac:dyDescent="0.2">
      <c r="A9098" s="443" t="s">
        <v>6373</v>
      </c>
      <c r="B9098" s="444"/>
      <c r="C9098" s="444"/>
      <c r="D9098" s="444"/>
      <c r="E9098" s="444"/>
      <c r="F9098" s="445"/>
    </row>
    <row r="9099" spans="1:7" ht="33.75" customHeight="1" x14ac:dyDescent="0.2">
      <c r="A9099" s="21">
        <v>17</v>
      </c>
      <c r="B9099" s="22" t="s">
        <v>6374</v>
      </c>
      <c r="C9099" s="23" t="s">
        <v>6375</v>
      </c>
      <c r="D9099" s="24">
        <v>0.159</v>
      </c>
      <c r="E9099" s="25">
        <v>8200.7000000000007</v>
      </c>
      <c r="F9099" s="25">
        <v>24467.02</v>
      </c>
    </row>
    <row r="9100" spans="1:7" x14ac:dyDescent="0.2">
      <c r="A9100" s="26"/>
      <c r="B9100" s="27"/>
      <c r="C9100" s="28" t="s">
        <v>6376</v>
      </c>
      <c r="D9100" s="28"/>
      <c r="E9100" s="28"/>
      <c r="F9100" s="29">
        <v>18212.259999999998</v>
      </c>
    </row>
    <row r="9101" spans="1:7" x14ac:dyDescent="0.2">
      <c r="A9101" s="26"/>
      <c r="B9101" s="27"/>
      <c r="C9101" s="28" t="s">
        <v>6377</v>
      </c>
      <c r="D9101" s="28"/>
      <c r="E9101" s="28"/>
      <c r="F9101" s="29">
        <v>11518.86</v>
      </c>
    </row>
    <row r="9102" spans="1:7" x14ac:dyDescent="0.2">
      <c r="A9102" s="26"/>
      <c r="B9102" s="27"/>
      <c r="C9102" s="28" t="s">
        <v>917</v>
      </c>
      <c r="D9102" s="28"/>
      <c r="E9102" s="28"/>
      <c r="F9102" s="29">
        <v>54198.14</v>
      </c>
      <c r="G9102" s="194">
        <f t="shared" ref="G9102:G9108" si="3">F9102*1.2*1.0224*1.0192</f>
        <v>67771.310592061447</v>
      </c>
    </row>
    <row r="9103" spans="1:7" ht="22.5" customHeight="1" x14ac:dyDescent="0.2">
      <c r="A9103" s="21">
        <v>18</v>
      </c>
      <c r="B9103" s="22" t="s">
        <v>6378</v>
      </c>
      <c r="C9103" s="23" t="s">
        <v>6379</v>
      </c>
      <c r="D9103" s="31">
        <v>1</v>
      </c>
      <c r="E9103" s="25">
        <v>569.52</v>
      </c>
      <c r="F9103" s="25">
        <v>6606.43</v>
      </c>
      <c r="G9103" s="194">
        <f t="shared" si="3"/>
        <v>8260.9185376972819</v>
      </c>
    </row>
    <row r="9104" spans="1:7" ht="22.5" customHeight="1" x14ac:dyDescent="0.2">
      <c r="A9104" s="21">
        <v>19</v>
      </c>
      <c r="B9104" s="22" t="s">
        <v>1377</v>
      </c>
      <c r="C9104" s="23" t="s">
        <v>6380</v>
      </c>
      <c r="D9104" s="31">
        <v>1</v>
      </c>
      <c r="E9104" s="25">
        <v>86.96</v>
      </c>
      <c r="F9104" s="25">
        <v>729.63</v>
      </c>
      <c r="G9104" s="194">
        <f t="shared" si="3"/>
        <v>912.35568872447993</v>
      </c>
    </row>
    <row r="9105" spans="1:7" ht="33.75" customHeight="1" x14ac:dyDescent="0.2">
      <c r="A9105" s="21">
        <v>20</v>
      </c>
      <c r="B9105" s="22" t="s">
        <v>6381</v>
      </c>
      <c r="C9105" s="23" t="s">
        <v>6382</v>
      </c>
      <c r="D9105" s="31">
        <v>1</v>
      </c>
      <c r="E9105" s="25">
        <v>78.56</v>
      </c>
      <c r="F9105" s="25">
        <v>1587.7</v>
      </c>
      <c r="G9105" s="194">
        <f t="shared" si="3"/>
        <v>1985.3173896192002</v>
      </c>
    </row>
    <row r="9106" spans="1:7" ht="33.75" customHeight="1" x14ac:dyDescent="0.2">
      <c r="A9106" s="21">
        <v>21</v>
      </c>
      <c r="B9106" s="22" t="s">
        <v>6383</v>
      </c>
      <c r="C9106" s="23" t="s">
        <v>6384</v>
      </c>
      <c r="D9106" s="31">
        <v>1</v>
      </c>
      <c r="E9106" s="25">
        <v>119.5</v>
      </c>
      <c r="F9106" s="25">
        <v>567.63</v>
      </c>
      <c r="G9106" s="194">
        <f t="shared" si="3"/>
        <v>709.78504117247996</v>
      </c>
    </row>
    <row r="9107" spans="1:7" ht="33.75" customHeight="1" x14ac:dyDescent="0.2">
      <c r="A9107" s="21">
        <v>22</v>
      </c>
      <c r="B9107" s="22" t="s">
        <v>6385</v>
      </c>
      <c r="C9107" s="23" t="s">
        <v>6386</v>
      </c>
      <c r="D9107" s="31">
        <v>1</v>
      </c>
      <c r="E9107" s="25">
        <v>362.1</v>
      </c>
      <c r="F9107" s="25">
        <v>3436.33</v>
      </c>
      <c r="G9107" s="194">
        <f t="shared" si="3"/>
        <v>4296.9110697676797</v>
      </c>
    </row>
    <row r="9108" spans="1:7" ht="33.75" customHeight="1" x14ac:dyDescent="0.2">
      <c r="A9108" s="21">
        <v>23</v>
      </c>
      <c r="B9108" s="22" t="s">
        <v>6387</v>
      </c>
      <c r="C9108" s="23" t="s">
        <v>6388</v>
      </c>
      <c r="D9108" s="31">
        <v>1</v>
      </c>
      <c r="E9108" s="25">
        <v>215.48</v>
      </c>
      <c r="F9108" s="25">
        <v>1142.04</v>
      </c>
      <c r="G9108" s="194">
        <f t="shared" si="3"/>
        <v>1428.0480390758401</v>
      </c>
    </row>
    <row r="9109" spans="1:7" ht="11.4" x14ac:dyDescent="0.2">
      <c r="A9109" s="443" t="s">
        <v>6389</v>
      </c>
      <c r="B9109" s="444"/>
      <c r="C9109" s="444"/>
      <c r="D9109" s="444"/>
      <c r="E9109" s="444"/>
      <c r="F9109" s="445"/>
    </row>
    <row r="9110" spans="1:7" ht="33.75" customHeight="1" x14ac:dyDescent="0.2">
      <c r="A9110" s="21">
        <v>24</v>
      </c>
      <c r="B9110" s="22" t="s">
        <v>6374</v>
      </c>
      <c r="C9110" s="23" t="s">
        <v>6375</v>
      </c>
      <c r="D9110" s="33">
        <v>0.15809999999999999</v>
      </c>
      <c r="E9110" s="25">
        <v>8200.7000000000007</v>
      </c>
      <c r="F9110" s="25">
        <v>24328.54</v>
      </c>
    </row>
    <row r="9111" spans="1:7" x14ac:dyDescent="0.2">
      <c r="A9111" s="26"/>
      <c r="B9111" s="27"/>
      <c r="C9111" s="28" t="s">
        <v>6390</v>
      </c>
      <c r="D9111" s="28"/>
      <c r="E9111" s="28"/>
      <c r="F9111" s="29">
        <v>18109.169999999998</v>
      </c>
    </row>
    <row r="9112" spans="1:7" x14ac:dyDescent="0.2">
      <c r="A9112" s="26"/>
      <c r="B9112" s="27"/>
      <c r="C9112" s="28" t="s">
        <v>6391</v>
      </c>
      <c r="D9112" s="28"/>
      <c r="E9112" s="28"/>
      <c r="F9112" s="29">
        <v>11453.66</v>
      </c>
    </row>
    <row r="9113" spans="1:7" x14ac:dyDescent="0.2">
      <c r="A9113" s="26"/>
      <c r="B9113" s="27"/>
      <c r="C9113" s="28" t="s">
        <v>917</v>
      </c>
      <c r="D9113" s="28"/>
      <c r="E9113" s="28"/>
      <c r="F9113" s="29">
        <v>53891.37</v>
      </c>
    </row>
    <row r="9114" spans="1:7" ht="22.5" customHeight="1" x14ac:dyDescent="0.2">
      <c r="A9114" s="21">
        <v>25</v>
      </c>
      <c r="B9114" s="22" t="s">
        <v>6378</v>
      </c>
      <c r="C9114" s="23" t="s">
        <v>6379</v>
      </c>
      <c r="D9114" s="31">
        <v>1</v>
      </c>
      <c r="E9114" s="25">
        <v>569.52</v>
      </c>
      <c r="F9114" s="25">
        <v>6606.43</v>
      </c>
    </row>
    <row r="9115" spans="1:7" ht="22.5" customHeight="1" x14ac:dyDescent="0.2">
      <c r="A9115" s="21">
        <v>26</v>
      </c>
      <c r="B9115" s="22" t="s">
        <v>1377</v>
      </c>
      <c r="C9115" s="23" t="s">
        <v>6392</v>
      </c>
      <c r="D9115" s="31">
        <v>1</v>
      </c>
      <c r="E9115" s="25">
        <v>86.96</v>
      </c>
      <c r="F9115" s="25">
        <v>729.63</v>
      </c>
    </row>
    <row r="9116" spans="1:7" ht="33.75" customHeight="1" x14ac:dyDescent="0.2">
      <c r="A9116" s="21">
        <v>27</v>
      </c>
      <c r="B9116" s="22" t="s">
        <v>6383</v>
      </c>
      <c r="C9116" s="23" t="s">
        <v>6384</v>
      </c>
      <c r="D9116" s="31">
        <v>1</v>
      </c>
      <c r="E9116" s="25">
        <v>119.5</v>
      </c>
      <c r="F9116" s="25">
        <v>567.63</v>
      </c>
    </row>
    <row r="9117" spans="1:7" ht="22.5" customHeight="1" x14ac:dyDescent="0.2">
      <c r="A9117" s="21">
        <v>28</v>
      </c>
      <c r="B9117" s="22" t="s">
        <v>1377</v>
      </c>
      <c r="C9117" s="23" t="s">
        <v>6393</v>
      </c>
      <c r="D9117" s="31">
        <v>1</v>
      </c>
      <c r="E9117" s="25">
        <v>173.94</v>
      </c>
      <c r="F9117" s="25">
        <v>1459.34</v>
      </c>
    </row>
    <row r="9118" spans="1:7" ht="33.75" customHeight="1" x14ac:dyDescent="0.2">
      <c r="A9118" s="21">
        <v>29</v>
      </c>
      <c r="B9118" s="22" t="s">
        <v>6385</v>
      </c>
      <c r="C9118" s="23" t="s">
        <v>6386</v>
      </c>
      <c r="D9118" s="31">
        <v>1</v>
      </c>
      <c r="E9118" s="25">
        <v>362.1</v>
      </c>
      <c r="F9118" s="25">
        <v>3436.33</v>
      </c>
    </row>
    <row r="9119" spans="1:7" ht="33.75" customHeight="1" x14ac:dyDescent="0.2">
      <c r="A9119" s="21">
        <v>30</v>
      </c>
      <c r="B9119" s="22" t="s">
        <v>6387</v>
      </c>
      <c r="C9119" s="23" t="s">
        <v>6388</v>
      </c>
      <c r="D9119" s="31">
        <v>1</v>
      </c>
      <c r="E9119" s="25">
        <v>215.48</v>
      </c>
      <c r="F9119" s="25">
        <v>1142.04</v>
      </c>
    </row>
    <row r="9120" spans="1:7" ht="22.5" customHeight="1" x14ac:dyDescent="0.2">
      <c r="A9120" s="21">
        <v>31</v>
      </c>
      <c r="B9120" s="22" t="s">
        <v>6394</v>
      </c>
      <c r="C9120" s="23" t="s">
        <v>6395</v>
      </c>
      <c r="D9120" s="33">
        <v>3.5000000000000001E-3</v>
      </c>
      <c r="E9120" s="25">
        <v>129.77000000000001</v>
      </c>
      <c r="F9120" s="25">
        <v>13.49</v>
      </c>
    </row>
    <row r="9121" spans="1:6" x14ac:dyDescent="0.2">
      <c r="A9121" s="26"/>
      <c r="B9121" s="27"/>
      <c r="C9121" s="28" t="s">
        <v>6396</v>
      </c>
      <c r="D9121" s="28"/>
      <c r="E9121" s="28"/>
      <c r="F9121" s="29">
        <v>13.15</v>
      </c>
    </row>
    <row r="9122" spans="1:6" x14ac:dyDescent="0.2">
      <c r="A9122" s="26"/>
      <c r="B9122" s="27"/>
      <c r="C9122" s="28" t="s">
        <v>6397</v>
      </c>
      <c r="D9122" s="28"/>
      <c r="E9122" s="28"/>
      <c r="F9122" s="29">
        <v>8.25</v>
      </c>
    </row>
    <row r="9123" spans="1:6" x14ac:dyDescent="0.2">
      <c r="A9123" s="26"/>
      <c r="B9123" s="27"/>
      <c r="C9123" s="28" t="s">
        <v>917</v>
      </c>
      <c r="D9123" s="28"/>
      <c r="E9123" s="28"/>
      <c r="F9123" s="29">
        <v>34.89</v>
      </c>
    </row>
    <row r="9124" spans="1:6" ht="22.5" customHeight="1" x14ac:dyDescent="0.2">
      <c r="A9124" s="21">
        <v>32</v>
      </c>
      <c r="B9124" s="22" t="s">
        <v>1317</v>
      </c>
      <c r="C9124" s="23" t="s">
        <v>1318</v>
      </c>
      <c r="D9124" s="24">
        <v>1.4E-2</v>
      </c>
      <c r="E9124" s="25">
        <v>1752.6</v>
      </c>
      <c r="F9124" s="25">
        <v>205.86</v>
      </c>
    </row>
    <row r="9125" spans="1:6" ht="11.4" x14ac:dyDescent="0.2">
      <c r="A9125" s="443" t="s">
        <v>6398</v>
      </c>
      <c r="B9125" s="444"/>
      <c r="C9125" s="444"/>
      <c r="D9125" s="444"/>
      <c r="E9125" s="444"/>
      <c r="F9125" s="445"/>
    </row>
    <row r="9126" spans="1:6" ht="33.75" customHeight="1" x14ac:dyDescent="0.2">
      <c r="A9126" s="21">
        <v>33</v>
      </c>
      <c r="B9126" s="22" t="s">
        <v>6374</v>
      </c>
      <c r="C9126" s="23" t="s">
        <v>6375</v>
      </c>
      <c r="D9126" s="33">
        <v>0.16309999999999999</v>
      </c>
      <c r="E9126" s="25">
        <v>8200.7000000000007</v>
      </c>
      <c r="F9126" s="25">
        <v>25097.919999999998</v>
      </c>
    </row>
    <row r="9127" spans="1:6" x14ac:dyDescent="0.2">
      <c r="A9127" s="26"/>
      <c r="B9127" s="27"/>
      <c r="C9127" s="28" t="s">
        <v>6399</v>
      </c>
      <c r="D9127" s="28"/>
      <c r="E9127" s="28"/>
      <c r="F9127" s="29">
        <v>18681.87</v>
      </c>
    </row>
    <row r="9128" spans="1:6" x14ac:dyDescent="0.2">
      <c r="A9128" s="26"/>
      <c r="B9128" s="27"/>
      <c r="C9128" s="28" t="s">
        <v>6400</v>
      </c>
      <c r="D9128" s="28"/>
      <c r="E9128" s="28"/>
      <c r="F9128" s="29">
        <v>11815.88</v>
      </c>
    </row>
    <row r="9129" spans="1:6" x14ac:dyDescent="0.2">
      <c r="A9129" s="26"/>
      <c r="B9129" s="27"/>
      <c r="C9129" s="28" t="s">
        <v>917</v>
      </c>
      <c r="D9129" s="28"/>
      <c r="E9129" s="28"/>
      <c r="F9129" s="29">
        <v>55595.67</v>
      </c>
    </row>
    <row r="9130" spans="1:6" ht="22.5" customHeight="1" x14ac:dyDescent="0.2">
      <c r="A9130" s="21">
        <v>34</v>
      </c>
      <c r="B9130" s="22" t="s">
        <v>6378</v>
      </c>
      <c r="C9130" s="23" t="s">
        <v>6379</v>
      </c>
      <c r="D9130" s="31">
        <v>1</v>
      </c>
      <c r="E9130" s="25">
        <v>569.52</v>
      </c>
      <c r="F9130" s="25">
        <v>6606.43</v>
      </c>
    </row>
    <row r="9131" spans="1:6" ht="22.5" customHeight="1" x14ac:dyDescent="0.2">
      <c r="A9131" s="21">
        <v>35</v>
      </c>
      <c r="B9131" s="22" t="s">
        <v>1377</v>
      </c>
      <c r="C9131" s="23" t="s">
        <v>6401</v>
      </c>
      <c r="D9131" s="31">
        <v>1</v>
      </c>
      <c r="E9131" s="25">
        <v>86.96</v>
      </c>
      <c r="F9131" s="25">
        <v>729.63</v>
      </c>
    </row>
    <row r="9132" spans="1:6" ht="33.75" customHeight="1" x14ac:dyDescent="0.2">
      <c r="A9132" s="21">
        <v>36</v>
      </c>
      <c r="B9132" s="22" t="s">
        <v>6381</v>
      </c>
      <c r="C9132" s="23" t="s">
        <v>6382</v>
      </c>
      <c r="D9132" s="31">
        <v>1</v>
      </c>
      <c r="E9132" s="25">
        <v>78.56</v>
      </c>
      <c r="F9132" s="25">
        <v>1587.7</v>
      </c>
    </row>
    <row r="9133" spans="1:6" ht="33.75" customHeight="1" x14ac:dyDescent="0.2">
      <c r="A9133" s="21">
        <v>37</v>
      </c>
      <c r="B9133" s="22" t="s">
        <v>6383</v>
      </c>
      <c r="C9133" s="23" t="s">
        <v>6384</v>
      </c>
      <c r="D9133" s="31">
        <v>1</v>
      </c>
      <c r="E9133" s="25">
        <v>119.5</v>
      </c>
      <c r="F9133" s="25">
        <v>567.63</v>
      </c>
    </row>
    <row r="9134" spans="1:6" ht="22.5" customHeight="1" x14ac:dyDescent="0.2">
      <c r="A9134" s="21">
        <v>38</v>
      </c>
      <c r="B9134" s="22" t="s">
        <v>1377</v>
      </c>
      <c r="C9134" s="23" t="s">
        <v>6393</v>
      </c>
      <c r="D9134" s="31">
        <v>1</v>
      </c>
      <c r="E9134" s="25">
        <v>173.94</v>
      </c>
      <c r="F9134" s="25">
        <v>1459.34</v>
      </c>
    </row>
    <row r="9135" spans="1:6" ht="33.75" customHeight="1" x14ac:dyDescent="0.2">
      <c r="A9135" s="21">
        <v>39</v>
      </c>
      <c r="B9135" s="22" t="s">
        <v>6385</v>
      </c>
      <c r="C9135" s="23" t="s">
        <v>6386</v>
      </c>
      <c r="D9135" s="31">
        <v>1</v>
      </c>
      <c r="E9135" s="25">
        <v>362.1</v>
      </c>
      <c r="F9135" s="25">
        <v>3436.33</v>
      </c>
    </row>
    <row r="9136" spans="1:6" ht="33.75" customHeight="1" x14ac:dyDescent="0.2">
      <c r="A9136" s="21">
        <v>40</v>
      </c>
      <c r="B9136" s="22" t="s">
        <v>6387</v>
      </c>
      <c r="C9136" s="23" t="s">
        <v>6388</v>
      </c>
      <c r="D9136" s="31">
        <v>1</v>
      </c>
      <c r="E9136" s="25">
        <v>215.48</v>
      </c>
      <c r="F9136" s="25">
        <v>1142.04</v>
      </c>
    </row>
    <row r="9137" spans="1:6" ht="22.5" customHeight="1" x14ac:dyDescent="0.2">
      <c r="A9137" s="21">
        <v>41</v>
      </c>
      <c r="B9137" s="22" t="s">
        <v>6394</v>
      </c>
      <c r="C9137" s="23" t="s">
        <v>6395</v>
      </c>
      <c r="D9137" s="33">
        <v>3.5000000000000001E-3</v>
      </c>
      <c r="E9137" s="25">
        <v>129.77000000000001</v>
      </c>
      <c r="F9137" s="25">
        <v>13.49</v>
      </c>
    </row>
    <row r="9138" spans="1:6" x14ac:dyDescent="0.2">
      <c r="A9138" s="26"/>
      <c r="B9138" s="27"/>
      <c r="C9138" s="28" t="s">
        <v>6396</v>
      </c>
      <c r="D9138" s="28"/>
      <c r="E9138" s="28"/>
      <c r="F9138" s="29">
        <v>13.15</v>
      </c>
    </row>
    <row r="9139" spans="1:6" x14ac:dyDescent="0.2">
      <c r="A9139" s="26"/>
      <c r="B9139" s="27"/>
      <c r="C9139" s="28" t="s">
        <v>6397</v>
      </c>
      <c r="D9139" s="28"/>
      <c r="E9139" s="28"/>
      <c r="F9139" s="29">
        <v>8.25</v>
      </c>
    </row>
    <row r="9140" spans="1:6" x14ac:dyDescent="0.2">
      <c r="A9140" s="26"/>
      <c r="B9140" s="27"/>
      <c r="C9140" s="28" t="s">
        <v>917</v>
      </c>
      <c r="D9140" s="28"/>
      <c r="E9140" s="28"/>
      <c r="F9140" s="29">
        <v>34.89</v>
      </c>
    </row>
    <row r="9141" spans="1:6" ht="22.5" customHeight="1" x14ac:dyDescent="0.2">
      <c r="A9141" s="21">
        <v>42</v>
      </c>
      <c r="B9141" s="22" t="s">
        <v>1317</v>
      </c>
      <c r="C9141" s="23" t="s">
        <v>1318</v>
      </c>
      <c r="D9141" s="24">
        <v>1.4E-2</v>
      </c>
      <c r="E9141" s="25">
        <v>1752.6</v>
      </c>
      <c r="F9141" s="25">
        <v>205.86</v>
      </c>
    </row>
    <row r="9142" spans="1:6" ht="12" customHeight="1" x14ac:dyDescent="0.2">
      <c r="A9142" s="443" t="s">
        <v>6402</v>
      </c>
      <c r="B9142" s="444"/>
      <c r="C9142" s="444"/>
      <c r="D9142" s="444"/>
      <c r="E9142" s="444"/>
      <c r="F9142" s="445"/>
    </row>
    <row r="9143" spans="1:6" ht="33.75" customHeight="1" x14ac:dyDescent="0.2">
      <c r="A9143" s="21">
        <v>43</v>
      </c>
      <c r="B9143" s="22" t="s">
        <v>6403</v>
      </c>
      <c r="C9143" s="23" t="s">
        <v>6404</v>
      </c>
      <c r="D9143" s="33">
        <v>0.3805</v>
      </c>
      <c r="E9143" s="25">
        <v>7198.15</v>
      </c>
      <c r="F9143" s="25">
        <v>45375.65</v>
      </c>
    </row>
    <row r="9144" spans="1:6" x14ac:dyDescent="0.2">
      <c r="A9144" s="26"/>
      <c r="B9144" s="27"/>
      <c r="C9144" s="28" t="s">
        <v>6405</v>
      </c>
      <c r="D9144" s="28"/>
      <c r="E9144" s="28"/>
      <c r="F9144" s="29">
        <v>30443.01</v>
      </c>
    </row>
    <row r="9145" spans="1:6" x14ac:dyDescent="0.2">
      <c r="A9145" s="26"/>
      <c r="B9145" s="27"/>
      <c r="C9145" s="28" t="s">
        <v>6406</v>
      </c>
      <c r="D9145" s="28"/>
      <c r="E9145" s="28"/>
      <c r="F9145" s="29">
        <v>19254.560000000001</v>
      </c>
    </row>
    <row r="9146" spans="1:6" x14ac:dyDescent="0.2">
      <c r="A9146" s="26"/>
      <c r="B9146" s="27"/>
      <c r="C9146" s="28" t="s">
        <v>917</v>
      </c>
      <c r="D9146" s="28"/>
      <c r="E9146" s="28"/>
      <c r="F9146" s="29">
        <v>95073.22</v>
      </c>
    </row>
    <row r="9147" spans="1:6" ht="22.5" customHeight="1" x14ac:dyDescent="0.2">
      <c r="A9147" s="21">
        <v>44</v>
      </c>
      <c r="B9147" s="22" t="s">
        <v>6378</v>
      </c>
      <c r="C9147" s="23" t="s">
        <v>6379</v>
      </c>
      <c r="D9147" s="31">
        <v>1</v>
      </c>
      <c r="E9147" s="25">
        <v>569.52</v>
      </c>
      <c r="F9147" s="25">
        <v>6606.43</v>
      </c>
    </row>
    <row r="9148" spans="1:6" ht="22.5" customHeight="1" x14ac:dyDescent="0.2">
      <c r="A9148" s="21">
        <v>45</v>
      </c>
      <c r="B9148" s="22" t="s">
        <v>1377</v>
      </c>
      <c r="C9148" s="23" t="s">
        <v>6380</v>
      </c>
      <c r="D9148" s="31">
        <v>1</v>
      </c>
      <c r="E9148" s="25">
        <v>86.96</v>
      </c>
      <c r="F9148" s="25">
        <v>729.63</v>
      </c>
    </row>
    <row r="9149" spans="1:6" ht="33.75" customHeight="1" x14ac:dyDescent="0.2">
      <c r="A9149" s="21">
        <v>46</v>
      </c>
      <c r="B9149" s="22" t="s">
        <v>6407</v>
      </c>
      <c r="C9149" s="23" t="s">
        <v>6408</v>
      </c>
      <c r="D9149" s="31">
        <v>1</v>
      </c>
      <c r="E9149" s="25">
        <v>234.87</v>
      </c>
      <c r="F9149" s="25">
        <v>3177.79</v>
      </c>
    </row>
    <row r="9150" spans="1:6" ht="33.75" customHeight="1" x14ac:dyDescent="0.2">
      <c r="A9150" s="21">
        <v>47</v>
      </c>
      <c r="B9150" s="22" t="s">
        <v>6409</v>
      </c>
      <c r="C9150" s="23" t="s">
        <v>6410</v>
      </c>
      <c r="D9150" s="31">
        <v>1</v>
      </c>
      <c r="E9150" s="25">
        <v>387.63</v>
      </c>
      <c r="F9150" s="25">
        <v>1880.01</v>
      </c>
    </row>
    <row r="9151" spans="1:6" ht="33.75" customHeight="1" x14ac:dyDescent="0.2">
      <c r="A9151" s="21">
        <v>48</v>
      </c>
      <c r="B9151" s="22" t="s">
        <v>6411</v>
      </c>
      <c r="C9151" s="23" t="s">
        <v>6412</v>
      </c>
      <c r="D9151" s="31">
        <v>1</v>
      </c>
      <c r="E9151" s="25">
        <v>429.96</v>
      </c>
      <c r="F9151" s="25">
        <v>4828.45</v>
      </c>
    </row>
    <row r="9152" spans="1:6" ht="33.75" customHeight="1" x14ac:dyDescent="0.2">
      <c r="A9152" s="21">
        <v>49</v>
      </c>
      <c r="B9152" s="22" t="s">
        <v>6413</v>
      </c>
      <c r="C9152" s="23" t="s">
        <v>6414</v>
      </c>
      <c r="D9152" s="31">
        <v>1</v>
      </c>
      <c r="E9152" s="25">
        <v>647.77</v>
      </c>
      <c r="F9152" s="25">
        <v>5797.54</v>
      </c>
    </row>
    <row r="9153" spans="1:6" ht="33.75" customHeight="1" x14ac:dyDescent="0.2">
      <c r="A9153" s="21">
        <v>50</v>
      </c>
      <c r="B9153" s="22" t="s">
        <v>6387</v>
      </c>
      <c r="C9153" s="23" t="s">
        <v>6388</v>
      </c>
      <c r="D9153" s="31">
        <v>1</v>
      </c>
      <c r="E9153" s="25">
        <v>215.48</v>
      </c>
      <c r="F9153" s="25">
        <v>1142.04</v>
      </c>
    </row>
    <row r="9154" spans="1:6" ht="22.5" customHeight="1" x14ac:dyDescent="0.2">
      <c r="A9154" s="21">
        <v>51</v>
      </c>
      <c r="B9154" s="22" t="s">
        <v>6394</v>
      </c>
      <c r="C9154" s="23" t="s">
        <v>6395</v>
      </c>
      <c r="D9154" s="33">
        <v>9.4999999999999998E-3</v>
      </c>
      <c r="E9154" s="25">
        <v>129.77000000000001</v>
      </c>
      <c r="F9154" s="25">
        <v>36.61</v>
      </c>
    </row>
    <row r="9155" spans="1:6" x14ac:dyDescent="0.2">
      <c r="A9155" s="26"/>
      <c r="B9155" s="27"/>
      <c r="C9155" s="28" t="s">
        <v>6415</v>
      </c>
      <c r="D9155" s="28"/>
      <c r="E9155" s="28"/>
      <c r="F9155" s="29">
        <v>35.67</v>
      </c>
    </row>
    <row r="9156" spans="1:6" x14ac:dyDescent="0.2">
      <c r="A9156" s="26"/>
      <c r="B9156" s="27"/>
      <c r="C9156" s="28" t="s">
        <v>6416</v>
      </c>
      <c r="D9156" s="28"/>
      <c r="E9156" s="28"/>
      <c r="F9156" s="29">
        <v>22.38</v>
      </c>
    </row>
    <row r="9157" spans="1:6" x14ac:dyDescent="0.2">
      <c r="A9157" s="26"/>
      <c r="B9157" s="27"/>
      <c r="C9157" s="28" t="s">
        <v>917</v>
      </c>
      <c r="D9157" s="28"/>
      <c r="E9157" s="28"/>
      <c r="F9157" s="29">
        <v>94.66</v>
      </c>
    </row>
    <row r="9158" spans="1:6" ht="22.5" customHeight="1" x14ac:dyDescent="0.2">
      <c r="A9158" s="21">
        <v>52</v>
      </c>
      <c r="B9158" s="22" t="s">
        <v>1317</v>
      </c>
      <c r="C9158" s="23" t="s">
        <v>1318</v>
      </c>
      <c r="D9158" s="24">
        <v>3.7999999999999999E-2</v>
      </c>
      <c r="E9158" s="25">
        <v>1752.6</v>
      </c>
      <c r="F9158" s="25">
        <v>558.76</v>
      </c>
    </row>
    <row r="9159" spans="1:6" ht="11.25" customHeight="1" x14ac:dyDescent="0.2">
      <c r="A9159" s="435" t="s">
        <v>1007</v>
      </c>
      <c r="B9159" s="436"/>
      <c r="C9159" s="436"/>
      <c r="D9159" s="436"/>
      <c r="E9159" s="437"/>
      <c r="F9159" s="36">
        <v>769206.06</v>
      </c>
    </row>
    <row r="9160" spans="1:6" x14ac:dyDescent="0.2">
      <c r="A9160" s="435" t="s">
        <v>1008</v>
      </c>
      <c r="B9160" s="436"/>
      <c r="C9160" s="436"/>
      <c r="D9160" s="436"/>
      <c r="E9160" s="437"/>
      <c r="F9160" s="36">
        <v>196310.53</v>
      </c>
    </row>
    <row r="9161" spans="1:6" x14ac:dyDescent="0.2">
      <c r="A9161" s="435" t="s">
        <v>1009</v>
      </c>
      <c r="B9161" s="436"/>
      <c r="C9161" s="436"/>
      <c r="D9161" s="436"/>
      <c r="E9161" s="437"/>
      <c r="F9161" s="36">
        <v>122355.16</v>
      </c>
    </row>
    <row r="9162" spans="1:6" ht="11.25" customHeight="1" x14ac:dyDescent="0.2">
      <c r="A9162" s="435" t="s">
        <v>6417</v>
      </c>
      <c r="B9162" s="436"/>
      <c r="C9162" s="436"/>
      <c r="D9162" s="436"/>
      <c r="E9162" s="437"/>
      <c r="F9162" s="36">
        <v>1087871.75</v>
      </c>
    </row>
    <row r="9163" spans="1:6" ht="12.75" customHeight="1" x14ac:dyDescent="0.2">
      <c r="A9163" s="432" t="s">
        <v>6418</v>
      </c>
      <c r="B9163" s="433"/>
      <c r="C9163" s="433"/>
      <c r="D9163" s="433"/>
      <c r="E9163" s="433"/>
      <c r="F9163" s="434"/>
    </row>
    <row r="9164" spans="1:6" ht="22.5" customHeight="1" x14ac:dyDescent="0.2">
      <c r="A9164" s="21">
        <v>53</v>
      </c>
      <c r="B9164" s="22" t="s">
        <v>3832</v>
      </c>
      <c r="C9164" s="23" t="s">
        <v>3833</v>
      </c>
      <c r="D9164" s="24">
        <v>0.152</v>
      </c>
      <c r="E9164" s="25">
        <v>158.19999999999999</v>
      </c>
      <c r="F9164" s="25">
        <v>938.77</v>
      </c>
    </row>
    <row r="9165" spans="1:6" x14ac:dyDescent="0.2">
      <c r="A9165" s="26"/>
      <c r="B9165" s="27"/>
      <c r="C9165" s="28" t="s">
        <v>6419</v>
      </c>
      <c r="D9165" s="28"/>
      <c r="E9165" s="28"/>
      <c r="F9165" s="29">
        <v>963.41</v>
      </c>
    </row>
    <row r="9166" spans="1:6" x14ac:dyDescent="0.2">
      <c r="A9166" s="26"/>
      <c r="B9166" s="27"/>
      <c r="C9166" s="28" t="s">
        <v>6420</v>
      </c>
      <c r="D9166" s="28"/>
      <c r="E9166" s="28"/>
      <c r="F9166" s="29">
        <v>609.34</v>
      </c>
    </row>
    <row r="9167" spans="1:6" x14ac:dyDescent="0.2">
      <c r="A9167" s="26"/>
      <c r="B9167" s="27"/>
      <c r="C9167" s="28" t="s">
        <v>917</v>
      </c>
      <c r="D9167" s="28"/>
      <c r="E9167" s="28"/>
      <c r="F9167" s="29">
        <v>2511.52</v>
      </c>
    </row>
    <row r="9168" spans="1:6" ht="22.5" customHeight="1" x14ac:dyDescent="0.2">
      <c r="A9168" s="21">
        <v>54</v>
      </c>
      <c r="B9168" s="22" t="s">
        <v>2423</v>
      </c>
      <c r="C9168" s="23" t="s">
        <v>2424</v>
      </c>
      <c r="D9168" s="24">
        <v>1.6719999999999999</v>
      </c>
      <c r="E9168" s="25">
        <v>59.99</v>
      </c>
      <c r="F9168" s="25">
        <v>1243.76</v>
      </c>
    </row>
    <row r="9169" spans="1:6" ht="33.75" customHeight="1" x14ac:dyDescent="0.2">
      <c r="A9169" s="21">
        <v>55</v>
      </c>
      <c r="B9169" s="22" t="s">
        <v>6332</v>
      </c>
      <c r="C9169" s="23" t="s">
        <v>6333</v>
      </c>
      <c r="D9169" s="24">
        <v>0.13200000000000001</v>
      </c>
      <c r="E9169" s="25">
        <v>2294.87</v>
      </c>
      <c r="F9169" s="25">
        <v>5516.58</v>
      </c>
    </row>
    <row r="9170" spans="1:6" x14ac:dyDescent="0.2">
      <c r="A9170" s="26"/>
      <c r="B9170" s="27"/>
      <c r="C9170" s="28" t="s">
        <v>6421</v>
      </c>
      <c r="D9170" s="28"/>
      <c r="E9170" s="28"/>
      <c r="F9170" s="29">
        <v>4496.05</v>
      </c>
    </row>
    <row r="9171" spans="1:6" x14ac:dyDescent="0.2">
      <c r="A9171" s="26"/>
      <c r="B9171" s="27"/>
      <c r="C9171" s="28" t="s">
        <v>6422</v>
      </c>
      <c r="D9171" s="28"/>
      <c r="E9171" s="28"/>
      <c r="F9171" s="29">
        <v>2843.66</v>
      </c>
    </row>
    <row r="9172" spans="1:6" x14ac:dyDescent="0.2">
      <c r="A9172" s="26"/>
      <c r="B9172" s="27"/>
      <c r="C9172" s="28" t="s">
        <v>917</v>
      </c>
      <c r="D9172" s="28"/>
      <c r="E9172" s="28"/>
      <c r="F9172" s="29">
        <v>12856.29</v>
      </c>
    </row>
    <row r="9173" spans="1:6" ht="33.75" customHeight="1" x14ac:dyDescent="0.2">
      <c r="A9173" s="21">
        <v>56</v>
      </c>
      <c r="B9173" s="22" t="s">
        <v>6336</v>
      </c>
      <c r="C9173" s="23" t="s">
        <v>6337</v>
      </c>
      <c r="D9173" s="24">
        <v>13.332000000000001</v>
      </c>
      <c r="E9173" s="25">
        <v>112.41</v>
      </c>
      <c r="F9173" s="25">
        <v>11374.75</v>
      </c>
    </row>
    <row r="9174" spans="1:6" ht="33.75" customHeight="1" x14ac:dyDescent="0.2">
      <c r="A9174" s="21">
        <v>57</v>
      </c>
      <c r="B9174" s="22" t="s">
        <v>6338</v>
      </c>
      <c r="C9174" s="23" t="s">
        <v>6339</v>
      </c>
      <c r="D9174" s="31">
        <v>1</v>
      </c>
      <c r="E9174" s="25">
        <v>262.72000000000003</v>
      </c>
      <c r="F9174" s="25">
        <v>9988.0499999999993</v>
      </c>
    </row>
    <row r="9175" spans="1:6" x14ac:dyDescent="0.2">
      <c r="A9175" s="26"/>
      <c r="B9175" s="27"/>
      <c r="C9175" s="28" t="s">
        <v>6340</v>
      </c>
      <c r="D9175" s="28"/>
      <c r="E9175" s="28"/>
      <c r="F9175" s="29">
        <v>11149.42</v>
      </c>
    </row>
    <row r="9176" spans="1:6" x14ac:dyDescent="0.2">
      <c r="A9176" s="26"/>
      <c r="B9176" s="27"/>
      <c r="C9176" s="28" t="s">
        <v>6341</v>
      </c>
      <c r="D9176" s="28"/>
      <c r="E9176" s="28"/>
      <c r="F9176" s="29">
        <v>7051.77</v>
      </c>
    </row>
    <row r="9177" spans="1:6" x14ac:dyDescent="0.2">
      <c r="A9177" s="26"/>
      <c r="B9177" s="27"/>
      <c r="C9177" s="28" t="s">
        <v>917</v>
      </c>
      <c r="D9177" s="28"/>
      <c r="E9177" s="28"/>
      <c r="F9177" s="29">
        <v>28189.24</v>
      </c>
    </row>
    <row r="9178" spans="1:6" ht="12" customHeight="1" x14ac:dyDescent="0.2">
      <c r="A9178" s="443" t="s">
        <v>6342</v>
      </c>
      <c r="B9178" s="444"/>
      <c r="C9178" s="444"/>
      <c r="D9178" s="444"/>
      <c r="E9178" s="444"/>
      <c r="F9178" s="445"/>
    </row>
    <row r="9179" spans="1:6" ht="22.5" customHeight="1" x14ac:dyDescent="0.2">
      <c r="A9179" s="21">
        <v>58</v>
      </c>
      <c r="B9179" s="22" t="s">
        <v>2419</v>
      </c>
      <c r="C9179" s="23" t="s">
        <v>2420</v>
      </c>
      <c r="D9179" s="24">
        <v>4.5999999999999999E-2</v>
      </c>
      <c r="E9179" s="25">
        <v>915.98</v>
      </c>
      <c r="F9179" s="25">
        <v>1904.92</v>
      </c>
    </row>
    <row r="9180" spans="1:6" x14ac:dyDescent="0.2">
      <c r="A9180" s="26"/>
      <c r="B9180" s="27"/>
      <c r="C9180" s="28" t="s">
        <v>6423</v>
      </c>
      <c r="D9180" s="28"/>
      <c r="E9180" s="28"/>
      <c r="F9180" s="29">
        <v>1695.38</v>
      </c>
    </row>
    <row r="9181" spans="1:6" x14ac:dyDescent="0.2">
      <c r="A9181" s="26"/>
      <c r="B9181" s="27"/>
      <c r="C9181" s="28" t="s">
        <v>6424</v>
      </c>
      <c r="D9181" s="28"/>
      <c r="E9181" s="28"/>
      <c r="F9181" s="29">
        <v>761.97</v>
      </c>
    </row>
    <row r="9182" spans="1:6" x14ac:dyDescent="0.2">
      <c r="A9182" s="26"/>
      <c r="B9182" s="27"/>
      <c r="C9182" s="28" t="s">
        <v>917</v>
      </c>
      <c r="D9182" s="28"/>
      <c r="E9182" s="28"/>
      <c r="F9182" s="29">
        <v>4362.2700000000004</v>
      </c>
    </row>
    <row r="9183" spans="1:6" ht="22.5" customHeight="1" x14ac:dyDescent="0.2">
      <c r="A9183" s="21">
        <v>59</v>
      </c>
      <c r="B9183" s="22" t="s">
        <v>3848</v>
      </c>
      <c r="C9183" s="23" t="s">
        <v>3849</v>
      </c>
      <c r="D9183" s="30">
        <v>5.0599999999999996</v>
      </c>
      <c r="E9183" s="25">
        <v>44.94</v>
      </c>
      <c r="F9183" s="25">
        <v>8693.36</v>
      </c>
    </row>
    <row r="9184" spans="1:6" ht="33.75" customHeight="1" x14ac:dyDescent="0.2">
      <c r="A9184" s="21">
        <v>60</v>
      </c>
      <c r="B9184" s="22" t="s">
        <v>6345</v>
      </c>
      <c r="C9184" s="23" t="s">
        <v>6346</v>
      </c>
      <c r="D9184" s="30">
        <v>0.12</v>
      </c>
      <c r="E9184" s="25">
        <v>2376.4499999999998</v>
      </c>
      <c r="F9184" s="25">
        <v>4787.68</v>
      </c>
    </row>
    <row r="9185" spans="1:6" x14ac:dyDescent="0.2">
      <c r="A9185" s="26"/>
      <c r="B9185" s="27"/>
      <c r="C9185" s="28" t="s">
        <v>6425</v>
      </c>
      <c r="D9185" s="28"/>
      <c r="E9185" s="28"/>
      <c r="F9185" s="29">
        <v>4015.05</v>
      </c>
    </row>
    <row r="9186" spans="1:6" x14ac:dyDescent="0.2">
      <c r="A9186" s="26"/>
      <c r="B9186" s="27"/>
      <c r="C9186" s="28" t="s">
        <v>6426</v>
      </c>
      <c r="D9186" s="28"/>
      <c r="E9186" s="28"/>
      <c r="F9186" s="29">
        <v>2539.44</v>
      </c>
    </row>
    <row r="9187" spans="1:6" x14ac:dyDescent="0.2">
      <c r="A9187" s="26"/>
      <c r="B9187" s="27"/>
      <c r="C9187" s="28" t="s">
        <v>917</v>
      </c>
      <c r="D9187" s="28"/>
      <c r="E9187" s="28"/>
      <c r="F9187" s="29">
        <v>11342.17</v>
      </c>
    </row>
    <row r="9188" spans="1:6" ht="45" customHeight="1" x14ac:dyDescent="0.2">
      <c r="A9188" s="21">
        <v>61</v>
      </c>
      <c r="B9188" s="22" t="s">
        <v>6349</v>
      </c>
      <c r="C9188" s="23" t="s">
        <v>6350</v>
      </c>
      <c r="D9188" s="24">
        <v>12.048</v>
      </c>
      <c r="E9188" s="25">
        <v>501.48</v>
      </c>
      <c r="F9188" s="25">
        <v>68514.36</v>
      </c>
    </row>
    <row r="9189" spans="1:6" ht="33.75" customHeight="1" x14ac:dyDescent="0.2">
      <c r="A9189" s="21">
        <v>62</v>
      </c>
      <c r="B9189" s="22" t="s">
        <v>6351</v>
      </c>
      <c r="C9189" s="23" t="s">
        <v>6352</v>
      </c>
      <c r="D9189" s="24">
        <v>1.2E-2</v>
      </c>
      <c r="E9189" s="25">
        <v>174923.86</v>
      </c>
      <c r="F9189" s="25">
        <v>13849.33</v>
      </c>
    </row>
    <row r="9190" spans="1:6" x14ac:dyDescent="0.2">
      <c r="A9190" s="26"/>
      <c r="B9190" s="27"/>
      <c r="C9190" s="28" t="s">
        <v>6427</v>
      </c>
      <c r="D9190" s="28"/>
      <c r="E9190" s="28"/>
      <c r="F9190" s="29">
        <v>3311.32</v>
      </c>
    </row>
    <row r="9191" spans="1:6" x14ac:dyDescent="0.2">
      <c r="A9191" s="26"/>
      <c r="B9191" s="27"/>
      <c r="C9191" s="28" t="s">
        <v>6428</v>
      </c>
      <c r="D9191" s="28"/>
      <c r="E9191" s="28"/>
      <c r="F9191" s="29">
        <v>2094.34</v>
      </c>
    </row>
    <row r="9192" spans="1:6" x14ac:dyDescent="0.2">
      <c r="A9192" s="26"/>
      <c r="B9192" s="27"/>
      <c r="C9192" s="28" t="s">
        <v>917</v>
      </c>
      <c r="D9192" s="28"/>
      <c r="E9192" s="28"/>
      <c r="F9192" s="29">
        <v>19254.990000000002</v>
      </c>
    </row>
    <row r="9193" spans="1:6" ht="45" customHeight="1" x14ac:dyDescent="0.2">
      <c r="A9193" s="21">
        <v>63</v>
      </c>
      <c r="B9193" s="22" t="s">
        <v>6355</v>
      </c>
      <c r="C9193" s="23" t="s">
        <v>6356</v>
      </c>
      <c r="D9193" s="24">
        <v>1.2E-2</v>
      </c>
      <c r="E9193" s="25">
        <v>14510.95</v>
      </c>
      <c r="F9193" s="25">
        <v>1570.54</v>
      </c>
    </row>
    <row r="9194" spans="1:6" x14ac:dyDescent="0.2">
      <c r="A9194" s="26"/>
      <c r="B9194" s="27"/>
      <c r="C9194" s="28" t="s">
        <v>6429</v>
      </c>
      <c r="D9194" s="28"/>
      <c r="E9194" s="28"/>
      <c r="F9194" s="29">
        <v>767.25</v>
      </c>
    </row>
    <row r="9195" spans="1:6" x14ac:dyDescent="0.2">
      <c r="A9195" s="26"/>
      <c r="B9195" s="27"/>
      <c r="C9195" s="28" t="s">
        <v>6430</v>
      </c>
      <c r="D9195" s="28"/>
      <c r="E9195" s="28"/>
      <c r="F9195" s="29">
        <v>485.27</v>
      </c>
    </row>
    <row r="9196" spans="1:6" x14ac:dyDescent="0.2">
      <c r="A9196" s="26"/>
      <c r="B9196" s="27"/>
      <c r="C9196" s="28" t="s">
        <v>917</v>
      </c>
      <c r="D9196" s="28"/>
      <c r="E9196" s="28"/>
      <c r="F9196" s="29">
        <v>2823.06</v>
      </c>
    </row>
    <row r="9197" spans="1:6" ht="33.75" customHeight="1" x14ac:dyDescent="0.2">
      <c r="A9197" s="21">
        <v>64</v>
      </c>
      <c r="B9197" s="22" t="s">
        <v>6359</v>
      </c>
      <c r="C9197" s="23" t="s">
        <v>6360</v>
      </c>
      <c r="D9197" s="24">
        <v>21.744</v>
      </c>
      <c r="E9197" s="25">
        <v>20.57</v>
      </c>
      <c r="F9197" s="25">
        <v>2160.33</v>
      </c>
    </row>
    <row r="9198" spans="1:6" ht="22.5" customHeight="1" x14ac:dyDescent="0.2">
      <c r="A9198" s="21">
        <v>65</v>
      </c>
      <c r="B9198" s="22" t="s">
        <v>6361</v>
      </c>
      <c r="C9198" s="23" t="s">
        <v>6362</v>
      </c>
      <c r="D9198" s="30">
        <v>0.12</v>
      </c>
      <c r="E9198" s="25">
        <v>1733.72</v>
      </c>
      <c r="F9198" s="25">
        <v>6694.21</v>
      </c>
    </row>
    <row r="9199" spans="1:6" x14ac:dyDescent="0.2">
      <c r="A9199" s="26"/>
      <c r="B9199" s="27"/>
      <c r="C9199" s="28" t="s">
        <v>6431</v>
      </c>
      <c r="D9199" s="28"/>
      <c r="E9199" s="28"/>
      <c r="F9199" s="29">
        <v>6411.06</v>
      </c>
    </row>
    <row r="9200" spans="1:6" x14ac:dyDescent="0.2">
      <c r="A9200" s="26"/>
      <c r="B9200" s="27"/>
      <c r="C9200" s="28" t="s">
        <v>6432</v>
      </c>
      <c r="D9200" s="28"/>
      <c r="E9200" s="28"/>
      <c r="F9200" s="29">
        <v>4054.86</v>
      </c>
    </row>
    <row r="9201" spans="1:6" x14ac:dyDescent="0.2">
      <c r="A9201" s="26"/>
      <c r="B9201" s="27"/>
      <c r="C9201" s="28" t="s">
        <v>917</v>
      </c>
      <c r="D9201" s="28"/>
      <c r="E9201" s="28"/>
      <c r="F9201" s="29">
        <v>17160.13</v>
      </c>
    </row>
    <row r="9202" spans="1:6" ht="45" customHeight="1" x14ac:dyDescent="0.2">
      <c r="A9202" s="21">
        <v>66</v>
      </c>
      <c r="B9202" s="22" t="s">
        <v>6365</v>
      </c>
      <c r="C9202" s="23" t="s">
        <v>6366</v>
      </c>
      <c r="D9202" s="31">
        <v>25</v>
      </c>
      <c r="E9202" s="25">
        <v>47.1</v>
      </c>
      <c r="F9202" s="25">
        <v>9880.1200000000008</v>
      </c>
    </row>
    <row r="9203" spans="1:6" ht="33.75" customHeight="1" x14ac:dyDescent="0.2">
      <c r="A9203" s="21">
        <v>67</v>
      </c>
      <c r="B9203" s="22" t="s">
        <v>1044</v>
      </c>
      <c r="C9203" s="23" t="s">
        <v>1045</v>
      </c>
      <c r="D9203" s="32">
        <v>1.1000000000000001</v>
      </c>
      <c r="E9203" s="25">
        <v>622.48</v>
      </c>
      <c r="F9203" s="25">
        <v>6841.79</v>
      </c>
    </row>
    <row r="9204" spans="1:6" x14ac:dyDescent="0.2">
      <c r="A9204" s="26"/>
      <c r="B9204" s="27"/>
      <c r="C9204" s="28" t="s">
        <v>6433</v>
      </c>
      <c r="D9204" s="28"/>
      <c r="E9204" s="28"/>
      <c r="F9204" s="29">
        <v>1955.02</v>
      </c>
    </row>
    <row r="9205" spans="1:6" x14ac:dyDescent="0.2">
      <c r="A9205" s="26"/>
      <c r="B9205" s="27"/>
      <c r="C9205" s="28" t="s">
        <v>6434</v>
      </c>
      <c r="D9205" s="28"/>
      <c r="E9205" s="28"/>
      <c r="F9205" s="29">
        <v>1127.9000000000001</v>
      </c>
    </row>
    <row r="9206" spans="1:6" x14ac:dyDescent="0.2">
      <c r="A9206" s="26"/>
      <c r="B9206" s="27"/>
      <c r="C9206" s="28" t="s">
        <v>917</v>
      </c>
      <c r="D9206" s="28"/>
      <c r="E9206" s="28"/>
      <c r="F9206" s="29">
        <v>9924.7099999999991</v>
      </c>
    </row>
    <row r="9207" spans="1:6" ht="33.75" customHeight="1" x14ac:dyDescent="0.2">
      <c r="A9207" s="21">
        <v>68</v>
      </c>
      <c r="B9207" s="22" t="s">
        <v>6369</v>
      </c>
      <c r="C9207" s="23" t="s">
        <v>6370</v>
      </c>
      <c r="D9207" s="30">
        <v>0.36</v>
      </c>
      <c r="E9207" s="25">
        <v>680.25</v>
      </c>
      <c r="F9207" s="25">
        <v>2093.56</v>
      </c>
    </row>
    <row r="9208" spans="1:6" x14ac:dyDescent="0.2">
      <c r="A9208" s="26"/>
      <c r="B9208" s="27"/>
      <c r="C9208" s="28" t="s">
        <v>6435</v>
      </c>
      <c r="D9208" s="28"/>
      <c r="E9208" s="28"/>
      <c r="F9208" s="29">
        <v>639.82000000000005</v>
      </c>
    </row>
    <row r="9209" spans="1:6" x14ac:dyDescent="0.2">
      <c r="A9209" s="26"/>
      <c r="B9209" s="27"/>
      <c r="C9209" s="28" t="s">
        <v>6436</v>
      </c>
      <c r="D9209" s="28"/>
      <c r="E9209" s="28"/>
      <c r="F9209" s="29">
        <v>369.13</v>
      </c>
    </row>
    <row r="9210" spans="1:6" x14ac:dyDescent="0.2">
      <c r="A9210" s="26"/>
      <c r="B9210" s="27"/>
      <c r="C9210" s="28" t="s">
        <v>917</v>
      </c>
      <c r="D9210" s="28"/>
      <c r="E9210" s="28"/>
      <c r="F9210" s="29">
        <v>3102.51</v>
      </c>
    </row>
    <row r="9211" spans="1:6" ht="11.4" x14ac:dyDescent="0.2">
      <c r="A9211" s="443" t="s">
        <v>6437</v>
      </c>
      <c r="B9211" s="444"/>
      <c r="C9211" s="444"/>
      <c r="D9211" s="444"/>
      <c r="E9211" s="444"/>
      <c r="F9211" s="445"/>
    </row>
    <row r="9212" spans="1:6" ht="12" customHeight="1" x14ac:dyDescent="0.2">
      <c r="A9212" s="443" t="s">
        <v>6438</v>
      </c>
      <c r="B9212" s="444"/>
      <c r="C9212" s="444"/>
      <c r="D9212" s="444"/>
      <c r="E9212" s="444"/>
      <c r="F9212" s="445"/>
    </row>
    <row r="9213" spans="1:6" ht="33.75" customHeight="1" x14ac:dyDescent="0.2">
      <c r="A9213" s="21">
        <v>69</v>
      </c>
      <c r="B9213" s="22" t="s">
        <v>6374</v>
      </c>
      <c r="C9213" s="23" t="s">
        <v>6375</v>
      </c>
      <c r="D9213" s="24">
        <v>0.159</v>
      </c>
      <c r="E9213" s="25">
        <v>8200.7000000000007</v>
      </c>
      <c r="F9213" s="25">
        <v>24467.02</v>
      </c>
    </row>
    <row r="9214" spans="1:6" x14ac:dyDescent="0.2">
      <c r="A9214" s="26"/>
      <c r="B9214" s="27"/>
      <c r="C9214" s="28" t="s">
        <v>6376</v>
      </c>
      <c r="D9214" s="28"/>
      <c r="E9214" s="28"/>
      <c r="F9214" s="29">
        <v>18212.259999999998</v>
      </c>
    </row>
    <row r="9215" spans="1:6" x14ac:dyDescent="0.2">
      <c r="A9215" s="26"/>
      <c r="B9215" s="27"/>
      <c r="C9215" s="28" t="s">
        <v>6377</v>
      </c>
      <c r="D9215" s="28"/>
      <c r="E9215" s="28"/>
      <c r="F9215" s="29">
        <v>11518.86</v>
      </c>
    </row>
    <row r="9216" spans="1:6" x14ac:dyDescent="0.2">
      <c r="A9216" s="26"/>
      <c r="B9216" s="27"/>
      <c r="C9216" s="28" t="s">
        <v>917</v>
      </c>
      <c r="D9216" s="28"/>
      <c r="E9216" s="28"/>
      <c r="F9216" s="29">
        <v>54198.14</v>
      </c>
    </row>
    <row r="9217" spans="1:6" ht="22.5" customHeight="1" x14ac:dyDescent="0.2">
      <c r="A9217" s="21">
        <v>70</v>
      </c>
      <c r="B9217" s="22" t="s">
        <v>6378</v>
      </c>
      <c r="C9217" s="23" t="s">
        <v>6379</v>
      </c>
      <c r="D9217" s="31">
        <v>1</v>
      </c>
      <c r="E9217" s="25">
        <v>569.52</v>
      </c>
      <c r="F9217" s="25">
        <v>6606.43</v>
      </c>
    </row>
    <row r="9218" spans="1:6" ht="22.5" customHeight="1" x14ac:dyDescent="0.2">
      <c r="A9218" s="21">
        <v>71</v>
      </c>
      <c r="B9218" s="22" t="s">
        <v>1377</v>
      </c>
      <c r="C9218" s="23" t="s">
        <v>6380</v>
      </c>
      <c r="D9218" s="31">
        <v>1</v>
      </c>
      <c r="E9218" s="25">
        <v>86.96</v>
      </c>
      <c r="F9218" s="25">
        <v>729.63</v>
      </c>
    </row>
    <row r="9219" spans="1:6" ht="33.75" customHeight="1" x14ac:dyDescent="0.2">
      <c r="A9219" s="21">
        <v>72</v>
      </c>
      <c r="B9219" s="22" t="s">
        <v>6381</v>
      </c>
      <c r="C9219" s="23" t="s">
        <v>6382</v>
      </c>
      <c r="D9219" s="31">
        <v>1</v>
      </c>
      <c r="E9219" s="25">
        <v>78.56</v>
      </c>
      <c r="F9219" s="25">
        <v>1587.7</v>
      </c>
    </row>
    <row r="9220" spans="1:6" ht="33.75" customHeight="1" x14ac:dyDescent="0.2">
      <c r="A9220" s="21">
        <v>73</v>
      </c>
      <c r="B9220" s="22" t="s">
        <v>6383</v>
      </c>
      <c r="C9220" s="23" t="s">
        <v>6384</v>
      </c>
      <c r="D9220" s="31">
        <v>1</v>
      </c>
      <c r="E9220" s="25">
        <v>119.5</v>
      </c>
      <c r="F9220" s="25">
        <v>567.63</v>
      </c>
    </row>
    <row r="9221" spans="1:6" ht="33.75" customHeight="1" x14ac:dyDescent="0.2">
      <c r="A9221" s="21">
        <v>74</v>
      </c>
      <c r="B9221" s="22" t="s">
        <v>6385</v>
      </c>
      <c r="C9221" s="23" t="s">
        <v>6386</v>
      </c>
      <c r="D9221" s="31">
        <v>1</v>
      </c>
      <c r="E9221" s="25">
        <v>362.1</v>
      </c>
      <c r="F9221" s="25">
        <v>3436.33</v>
      </c>
    </row>
    <row r="9222" spans="1:6" ht="33.75" customHeight="1" x14ac:dyDescent="0.2">
      <c r="A9222" s="21">
        <v>75</v>
      </c>
      <c r="B9222" s="22" t="s">
        <v>6387</v>
      </c>
      <c r="C9222" s="23" t="s">
        <v>6388</v>
      </c>
      <c r="D9222" s="31">
        <v>1</v>
      </c>
      <c r="E9222" s="25">
        <v>215.48</v>
      </c>
      <c r="F9222" s="25">
        <v>1142.04</v>
      </c>
    </row>
    <row r="9223" spans="1:6" ht="11.25" customHeight="1" x14ac:dyDescent="0.2">
      <c r="A9223" s="435" t="s">
        <v>1007</v>
      </c>
      <c r="B9223" s="436"/>
      <c r="C9223" s="436"/>
      <c r="D9223" s="436"/>
      <c r="E9223" s="437"/>
      <c r="F9223" s="36">
        <v>194588.89</v>
      </c>
    </row>
    <row r="9224" spans="1:6" x14ac:dyDescent="0.2">
      <c r="A9224" s="435" t="s">
        <v>1008</v>
      </c>
      <c r="B9224" s="436"/>
      <c r="C9224" s="436"/>
      <c r="D9224" s="436"/>
      <c r="E9224" s="437"/>
      <c r="F9224" s="36">
        <v>53616.05</v>
      </c>
    </row>
    <row r="9225" spans="1:6" x14ac:dyDescent="0.2">
      <c r="A9225" s="435" t="s">
        <v>1009</v>
      </c>
      <c r="B9225" s="436"/>
      <c r="C9225" s="436"/>
      <c r="D9225" s="436"/>
      <c r="E9225" s="437"/>
      <c r="F9225" s="36">
        <v>33456.519999999997</v>
      </c>
    </row>
    <row r="9226" spans="1:6" ht="11.25" customHeight="1" x14ac:dyDescent="0.2">
      <c r="A9226" s="435" t="s">
        <v>6439</v>
      </c>
      <c r="B9226" s="436"/>
      <c r="C9226" s="436"/>
      <c r="D9226" s="436"/>
      <c r="E9226" s="437"/>
      <c r="F9226" s="36">
        <v>281661.46000000002</v>
      </c>
    </row>
    <row r="9227" spans="1:6" ht="12.75" customHeight="1" x14ac:dyDescent="0.2">
      <c r="A9227" s="432" t="s">
        <v>6440</v>
      </c>
      <c r="B9227" s="433"/>
      <c r="C9227" s="433"/>
      <c r="D9227" s="433"/>
      <c r="E9227" s="433"/>
      <c r="F9227" s="434"/>
    </row>
    <row r="9228" spans="1:6" ht="12" customHeight="1" x14ac:dyDescent="0.2">
      <c r="A9228" s="443" t="s">
        <v>6441</v>
      </c>
      <c r="B9228" s="444"/>
      <c r="C9228" s="444"/>
      <c r="D9228" s="444"/>
      <c r="E9228" s="444"/>
      <c r="F9228" s="445"/>
    </row>
    <row r="9229" spans="1:6" ht="45" customHeight="1" x14ac:dyDescent="0.2">
      <c r="A9229" s="21">
        <v>76</v>
      </c>
      <c r="B9229" s="22" t="s">
        <v>6442</v>
      </c>
      <c r="C9229" s="23" t="s">
        <v>6443</v>
      </c>
      <c r="D9229" s="24">
        <v>3.2000000000000001E-2</v>
      </c>
      <c r="E9229" s="25">
        <v>4495.6099999999997</v>
      </c>
      <c r="F9229" s="25">
        <v>2534.1</v>
      </c>
    </row>
    <row r="9230" spans="1:6" x14ac:dyDescent="0.2">
      <c r="A9230" s="26"/>
      <c r="B9230" s="27"/>
      <c r="C9230" s="28" t="s">
        <v>6444</v>
      </c>
      <c r="D9230" s="28"/>
      <c r="E9230" s="28"/>
      <c r="F9230" s="29">
        <v>982</v>
      </c>
    </row>
    <row r="9231" spans="1:6" x14ac:dyDescent="0.2">
      <c r="A9231" s="26"/>
      <c r="B9231" s="27"/>
      <c r="C9231" s="28" t="s">
        <v>6445</v>
      </c>
      <c r="D9231" s="28"/>
      <c r="E9231" s="28"/>
      <c r="F9231" s="29">
        <v>491</v>
      </c>
    </row>
    <row r="9232" spans="1:6" x14ac:dyDescent="0.2">
      <c r="A9232" s="26"/>
      <c r="B9232" s="27"/>
      <c r="C9232" s="28" t="s">
        <v>917</v>
      </c>
      <c r="D9232" s="28"/>
      <c r="E9232" s="28"/>
      <c r="F9232" s="29">
        <v>4007.1</v>
      </c>
    </row>
    <row r="9233" spans="1:6" ht="33.75" customHeight="1" x14ac:dyDescent="0.2">
      <c r="A9233" s="21">
        <v>77</v>
      </c>
      <c r="B9233" s="22" t="s">
        <v>6446</v>
      </c>
      <c r="C9233" s="23" t="s">
        <v>6447</v>
      </c>
      <c r="D9233" s="24">
        <v>2.1000000000000001E-2</v>
      </c>
      <c r="E9233" s="25">
        <v>1734.66</v>
      </c>
      <c r="F9233" s="25">
        <v>1646.9</v>
      </c>
    </row>
    <row r="9234" spans="1:6" x14ac:dyDescent="0.2">
      <c r="A9234" s="26"/>
      <c r="B9234" s="27"/>
      <c r="C9234" s="28" t="s">
        <v>6448</v>
      </c>
      <c r="D9234" s="28"/>
      <c r="E9234" s="28"/>
      <c r="F9234" s="29">
        <v>1465.74</v>
      </c>
    </row>
    <row r="9235" spans="1:6" x14ac:dyDescent="0.2">
      <c r="A9235" s="26"/>
      <c r="B9235" s="27"/>
      <c r="C9235" s="28" t="s">
        <v>6449</v>
      </c>
      <c r="D9235" s="28"/>
      <c r="E9235" s="28"/>
      <c r="F9235" s="29">
        <v>658.76</v>
      </c>
    </row>
    <row r="9236" spans="1:6" x14ac:dyDescent="0.2">
      <c r="A9236" s="26"/>
      <c r="B9236" s="27"/>
      <c r="C9236" s="28" t="s">
        <v>917</v>
      </c>
      <c r="D9236" s="28"/>
      <c r="E9236" s="28"/>
      <c r="F9236" s="29">
        <v>3771.4</v>
      </c>
    </row>
    <row r="9237" spans="1:6" ht="33.75" customHeight="1" x14ac:dyDescent="0.2">
      <c r="A9237" s="21">
        <v>78</v>
      </c>
      <c r="B9237" s="22" t="s">
        <v>6446</v>
      </c>
      <c r="C9237" s="23" t="s">
        <v>6450</v>
      </c>
      <c r="D9237" s="30">
        <v>0.04</v>
      </c>
      <c r="E9237" s="25">
        <v>1734.66</v>
      </c>
      <c r="F9237" s="25">
        <v>3136.96</v>
      </c>
    </row>
    <row r="9238" spans="1:6" x14ac:dyDescent="0.2">
      <c r="A9238" s="26"/>
      <c r="B9238" s="27"/>
      <c r="C9238" s="28" t="s">
        <v>6451</v>
      </c>
      <c r="D9238" s="28"/>
      <c r="E9238" s="28"/>
      <c r="F9238" s="29">
        <v>2791.89</v>
      </c>
    </row>
    <row r="9239" spans="1:6" x14ac:dyDescent="0.2">
      <c r="A9239" s="26"/>
      <c r="B9239" s="27"/>
      <c r="C9239" s="28" t="s">
        <v>6452</v>
      </c>
      <c r="D9239" s="28"/>
      <c r="E9239" s="28"/>
      <c r="F9239" s="29">
        <v>1254.78</v>
      </c>
    </row>
    <row r="9240" spans="1:6" x14ac:dyDescent="0.2">
      <c r="A9240" s="26"/>
      <c r="B9240" s="27"/>
      <c r="C9240" s="28" t="s">
        <v>917</v>
      </c>
      <c r="D9240" s="28"/>
      <c r="E9240" s="28"/>
      <c r="F9240" s="29">
        <v>7183.63</v>
      </c>
    </row>
    <row r="9241" spans="1:6" ht="33.75" customHeight="1" x14ac:dyDescent="0.2">
      <c r="A9241" s="21">
        <v>79</v>
      </c>
      <c r="B9241" s="22" t="s">
        <v>1013</v>
      </c>
      <c r="C9241" s="23" t="s">
        <v>2425</v>
      </c>
      <c r="D9241" s="30">
        <v>10.37</v>
      </c>
      <c r="E9241" s="25">
        <v>3.94</v>
      </c>
      <c r="F9241" s="25">
        <v>920.41</v>
      </c>
    </row>
    <row r="9242" spans="1:6" ht="45" customHeight="1" x14ac:dyDescent="0.2">
      <c r="A9242" s="21">
        <v>80</v>
      </c>
      <c r="B9242" s="22" t="s">
        <v>2181</v>
      </c>
      <c r="C9242" s="23" t="s">
        <v>1016</v>
      </c>
      <c r="D9242" s="30">
        <v>64.77</v>
      </c>
      <c r="E9242" s="25">
        <v>60.94</v>
      </c>
      <c r="F9242" s="25">
        <v>44993.8</v>
      </c>
    </row>
    <row r="9243" spans="1:6" ht="33.75" customHeight="1" x14ac:dyDescent="0.2">
      <c r="A9243" s="21">
        <v>81</v>
      </c>
      <c r="B9243" s="22" t="s">
        <v>6453</v>
      </c>
      <c r="C9243" s="23" t="s">
        <v>6454</v>
      </c>
      <c r="D9243" s="30">
        <v>0.72</v>
      </c>
      <c r="E9243" s="25">
        <v>407.47</v>
      </c>
      <c r="F9243" s="25">
        <v>9315.1299999999992</v>
      </c>
    </row>
    <row r="9244" spans="1:6" x14ac:dyDescent="0.2">
      <c r="A9244" s="26"/>
      <c r="B9244" s="27"/>
      <c r="C9244" s="28" t="s">
        <v>6455</v>
      </c>
      <c r="D9244" s="28"/>
      <c r="E9244" s="28"/>
      <c r="F9244" s="29">
        <v>7276.04</v>
      </c>
    </row>
    <row r="9245" spans="1:6" x14ac:dyDescent="0.2">
      <c r="A9245" s="26"/>
      <c r="B9245" s="27"/>
      <c r="C9245" s="28" t="s">
        <v>6456</v>
      </c>
      <c r="D9245" s="28"/>
      <c r="E9245" s="28"/>
      <c r="F9245" s="29">
        <v>3351.89</v>
      </c>
    </row>
    <row r="9246" spans="1:6" x14ac:dyDescent="0.2">
      <c r="A9246" s="26"/>
      <c r="B9246" s="27"/>
      <c r="C9246" s="28" t="s">
        <v>917</v>
      </c>
      <c r="D9246" s="28"/>
      <c r="E9246" s="28"/>
      <c r="F9246" s="29">
        <v>19943.060000000001</v>
      </c>
    </row>
    <row r="9247" spans="1:6" ht="22.5" customHeight="1" x14ac:dyDescent="0.2">
      <c r="A9247" s="21">
        <v>82</v>
      </c>
      <c r="B9247" s="22" t="s">
        <v>6457</v>
      </c>
      <c r="C9247" s="23" t="s">
        <v>6458</v>
      </c>
      <c r="D9247" s="30">
        <v>15.84</v>
      </c>
      <c r="E9247" s="25">
        <v>10.57</v>
      </c>
      <c r="F9247" s="25">
        <v>2922.2</v>
      </c>
    </row>
    <row r="9248" spans="1:6" ht="12" customHeight="1" x14ac:dyDescent="0.2">
      <c r="A9248" s="443" t="s">
        <v>6459</v>
      </c>
      <c r="B9248" s="444"/>
      <c r="C9248" s="444"/>
      <c r="D9248" s="444"/>
      <c r="E9248" s="444"/>
      <c r="F9248" s="445"/>
    </row>
    <row r="9249" spans="1:6" ht="33.75" customHeight="1" x14ac:dyDescent="0.2">
      <c r="A9249" s="21">
        <v>83</v>
      </c>
      <c r="B9249" s="22" t="s">
        <v>2415</v>
      </c>
      <c r="C9249" s="23" t="s">
        <v>2416</v>
      </c>
      <c r="D9249" s="24">
        <v>2.1999999999999999E-2</v>
      </c>
      <c r="E9249" s="25">
        <v>616.41</v>
      </c>
      <c r="F9249" s="25">
        <v>295.08999999999997</v>
      </c>
    </row>
    <row r="9250" spans="1:6" x14ac:dyDescent="0.2">
      <c r="A9250" s="26"/>
      <c r="B9250" s="27"/>
      <c r="C9250" s="28" t="s">
        <v>6460</v>
      </c>
      <c r="D9250" s="28"/>
      <c r="E9250" s="28"/>
      <c r="F9250" s="29">
        <v>110.02</v>
      </c>
    </row>
    <row r="9251" spans="1:6" x14ac:dyDescent="0.2">
      <c r="A9251" s="26"/>
      <c r="B9251" s="27"/>
      <c r="C9251" s="28" t="s">
        <v>6461</v>
      </c>
      <c r="D9251" s="28"/>
      <c r="E9251" s="28"/>
      <c r="F9251" s="29">
        <v>55.01</v>
      </c>
    </row>
    <row r="9252" spans="1:6" x14ac:dyDescent="0.2">
      <c r="A9252" s="26"/>
      <c r="B9252" s="27"/>
      <c r="C9252" s="28" t="s">
        <v>917</v>
      </c>
      <c r="D9252" s="28"/>
      <c r="E9252" s="28"/>
      <c r="F9252" s="29">
        <v>460.12</v>
      </c>
    </row>
    <row r="9253" spans="1:6" ht="22.5" customHeight="1" x14ac:dyDescent="0.2">
      <c r="A9253" s="21">
        <v>84</v>
      </c>
      <c r="B9253" s="22" t="s">
        <v>2423</v>
      </c>
      <c r="C9253" s="23" t="s">
        <v>2424</v>
      </c>
      <c r="D9253" s="31">
        <v>22</v>
      </c>
      <c r="E9253" s="25">
        <v>59.99</v>
      </c>
      <c r="F9253" s="25">
        <v>16365.27</v>
      </c>
    </row>
    <row r="9254" spans="1:6" ht="33.75" customHeight="1" x14ac:dyDescent="0.2">
      <c r="A9254" s="21">
        <v>85</v>
      </c>
      <c r="B9254" s="22" t="s">
        <v>2698</v>
      </c>
      <c r="C9254" s="23" t="s">
        <v>2699</v>
      </c>
      <c r="D9254" s="30">
        <v>0.22</v>
      </c>
      <c r="E9254" s="25">
        <v>509.86</v>
      </c>
      <c r="F9254" s="25">
        <v>2162.98</v>
      </c>
    </row>
    <row r="9255" spans="1:6" x14ac:dyDescent="0.2">
      <c r="A9255" s="26"/>
      <c r="B9255" s="27"/>
      <c r="C9255" s="28" t="s">
        <v>6462</v>
      </c>
      <c r="D9255" s="28"/>
      <c r="E9255" s="28"/>
      <c r="F9255" s="29">
        <v>1711.46</v>
      </c>
    </row>
    <row r="9256" spans="1:6" x14ac:dyDescent="0.2">
      <c r="A9256" s="26"/>
      <c r="B9256" s="27"/>
      <c r="C9256" s="28" t="s">
        <v>6463</v>
      </c>
      <c r="D9256" s="28"/>
      <c r="E9256" s="28"/>
      <c r="F9256" s="29">
        <v>855.73</v>
      </c>
    </row>
    <row r="9257" spans="1:6" x14ac:dyDescent="0.2">
      <c r="A9257" s="26"/>
      <c r="B9257" s="27"/>
      <c r="C9257" s="28" t="s">
        <v>917</v>
      </c>
      <c r="D9257" s="28"/>
      <c r="E9257" s="28"/>
      <c r="F9257" s="29">
        <v>4730.17</v>
      </c>
    </row>
    <row r="9258" spans="1:6" ht="22.5" customHeight="1" x14ac:dyDescent="0.2">
      <c r="A9258" s="21">
        <v>86</v>
      </c>
      <c r="B9258" s="22" t="s">
        <v>2419</v>
      </c>
      <c r="C9258" s="23" t="s">
        <v>2420</v>
      </c>
      <c r="D9258" s="24">
        <v>5.5E-2</v>
      </c>
      <c r="E9258" s="25">
        <v>1099.17</v>
      </c>
      <c r="F9258" s="25">
        <v>2733.14</v>
      </c>
    </row>
    <row r="9259" spans="1:6" x14ac:dyDescent="0.2">
      <c r="A9259" s="26"/>
      <c r="B9259" s="27"/>
      <c r="C9259" s="28" t="s">
        <v>6464</v>
      </c>
      <c r="D9259" s="28"/>
      <c r="E9259" s="28"/>
      <c r="F9259" s="29">
        <v>2432.4899999999998</v>
      </c>
    </row>
    <row r="9260" spans="1:6" x14ac:dyDescent="0.2">
      <c r="A9260" s="26"/>
      <c r="B9260" s="27"/>
      <c r="C9260" s="28" t="s">
        <v>6465</v>
      </c>
      <c r="D9260" s="28"/>
      <c r="E9260" s="28"/>
      <c r="F9260" s="29">
        <v>1093.26</v>
      </c>
    </row>
    <row r="9261" spans="1:6" x14ac:dyDescent="0.2">
      <c r="A9261" s="26"/>
      <c r="B9261" s="27"/>
      <c r="C9261" s="28" t="s">
        <v>917</v>
      </c>
      <c r="D9261" s="28"/>
      <c r="E9261" s="28"/>
      <c r="F9261" s="29">
        <v>6258.89</v>
      </c>
    </row>
    <row r="9262" spans="1:6" ht="22.5" customHeight="1" x14ac:dyDescent="0.2">
      <c r="A9262" s="21">
        <v>87</v>
      </c>
      <c r="B9262" s="22" t="s">
        <v>2423</v>
      </c>
      <c r="C9262" s="23" t="s">
        <v>2424</v>
      </c>
      <c r="D9262" s="32">
        <v>5.5</v>
      </c>
      <c r="E9262" s="25">
        <v>59.99</v>
      </c>
      <c r="F9262" s="25">
        <v>4091.32</v>
      </c>
    </row>
    <row r="9263" spans="1:6" ht="12" customHeight="1" x14ac:dyDescent="0.2">
      <c r="A9263" s="443" t="s">
        <v>6466</v>
      </c>
      <c r="B9263" s="444"/>
      <c r="C9263" s="444"/>
      <c r="D9263" s="444"/>
      <c r="E9263" s="444"/>
      <c r="F9263" s="445"/>
    </row>
    <row r="9264" spans="1:6" ht="33.75" customHeight="1" x14ac:dyDescent="0.2">
      <c r="A9264" s="21">
        <v>88</v>
      </c>
      <c r="B9264" s="22" t="s">
        <v>6467</v>
      </c>
      <c r="C9264" s="23" t="s">
        <v>6468</v>
      </c>
      <c r="D9264" s="24">
        <v>0.32400000000000001</v>
      </c>
      <c r="E9264" s="25">
        <v>11865.56</v>
      </c>
      <c r="F9264" s="25">
        <v>154844.97</v>
      </c>
    </row>
    <row r="9265" spans="1:6" x14ac:dyDescent="0.2">
      <c r="A9265" s="26"/>
      <c r="B9265" s="27"/>
      <c r="C9265" s="28" t="s">
        <v>6469</v>
      </c>
      <c r="D9265" s="28"/>
      <c r="E9265" s="28"/>
      <c r="F9265" s="29">
        <v>133262.01</v>
      </c>
    </row>
    <row r="9266" spans="1:6" x14ac:dyDescent="0.2">
      <c r="A9266" s="26"/>
      <c r="B9266" s="27"/>
      <c r="C9266" s="28" t="s">
        <v>6470</v>
      </c>
      <c r="D9266" s="28"/>
      <c r="E9266" s="28"/>
      <c r="F9266" s="29">
        <v>59893.04</v>
      </c>
    </row>
    <row r="9267" spans="1:6" x14ac:dyDescent="0.2">
      <c r="A9267" s="26"/>
      <c r="B9267" s="27"/>
      <c r="C9267" s="28" t="s">
        <v>917</v>
      </c>
      <c r="D9267" s="28"/>
      <c r="E9267" s="28"/>
      <c r="F9267" s="29">
        <v>348000.02</v>
      </c>
    </row>
    <row r="9268" spans="1:6" ht="33.75" customHeight="1" x14ac:dyDescent="0.2">
      <c r="A9268" s="21">
        <v>89</v>
      </c>
      <c r="B9268" s="22" t="s">
        <v>6471</v>
      </c>
      <c r="C9268" s="23" t="s">
        <v>6472</v>
      </c>
      <c r="D9268" s="24">
        <v>0.16500000000000001</v>
      </c>
      <c r="E9268" s="25">
        <v>9434.06</v>
      </c>
      <c r="F9268" s="25">
        <v>59814.26</v>
      </c>
    </row>
    <row r="9269" spans="1:6" x14ac:dyDescent="0.2">
      <c r="A9269" s="26"/>
      <c r="B9269" s="27"/>
      <c r="C9269" s="28" t="s">
        <v>6473</v>
      </c>
      <c r="D9269" s="28"/>
      <c r="E9269" s="28"/>
      <c r="F9269" s="29">
        <v>50734.01</v>
      </c>
    </row>
    <row r="9270" spans="1:6" x14ac:dyDescent="0.2">
      <c r="A9270" s="26"/>
      <c r="B9270" s="27"/>
      <c r="C9270" s="28" t="s">
        <v>6474</v>
      </c>
      <c r="D9270" s="28"/>
      <c r="E9270" s="28"/>
      <c r="F9270" s="29">
        <v>22801.8</v>
      </c>
    </row>
    <row r="9271" spans="1:6" x14ac:dyDescent="0.2">
      <c r="A9271" s="26"/>
      <c r="B9271" s="27"/>
      <c r="C9271" s="28" t="s">
        <v>917</v>
      </c>
      <c r="D9271" s="28"/>
      <c r="E9271" s="28"/>
      <c r="F9271" s="29">
        <v>133350.07</v>
      </c>
    </row>
    <row r="9272" spans="1:6" ht="12" customHeight="1" x14ac:dyDescent="0.2">
      <c r="A9272" s="443" t="s">
        <v>6475</v>
      </c>
      <c r="B9272" s="444"/>
      <c r="C9272" s="444"/>
      <c r="D9272" s="444"/>
      <c r="E9272" s="444"/>
      <c r="F9272" s="445"/>
    </row>
    <row r="9273" spans="1:6" ht="45" customHeight="1" x14ac:dyDescent="0.2">
      <c r="A9273" s="21">
        <v>90</v>
      </c>
      <c r="B9273" s="22" t="s">
        <v>6442</v>
      </c>
      <c r="C9273" s="23" t="s">
        <v>6443</v>
      </c>
      <c r="D9273" s="24">
        <v>4.4999999999999998E-2</v>
      </c>
      <c r="E9273" s="25">
        <v>4495.6099999999997</v>
      </c>
      <c r="F9273" s="25">
        <v>3563.58</v>
      </c>
    </row>
    <row r="9274" spans="1:6" x14ac:dyDescent="0.2">
      <c r="A9274" s="26"/>
      <c r="B9274" s="27"/>
      <c r="C9274" s="28" t="s">
        <v>6476</v>
      </c>
      <c r="D9274" s="28"/>
      <c r="E9274" s="28"/>
      <c r="F9274" s="29">
        <v>1380.94</v>
      </c>
    </row>
    <row r="9275" spans="1:6" x14ac:dyDescent="0.2">
      <c r="A9275" s="26"/>
      <c r="B9275" s="27"/>
      <c r="C9275" s="28" t="s">
        <v>6477</v>
      </c>
      <c r="D9275" s="28"/>
      <c r="E9275" s="28"/>
      <c r="F9275" s="29">
        <v>690.47</v>
      </c>
    </row>
    <row r="9276" spans="1:6" x14ac:dyDescent="0.2">
      <c r="A9276" s="26"/>
      <c r="B9276" s="27"/>
      <c r="C9276" s="28" t="s">
        <v>917</v>
      </c>
      <c r="D9276" s="28"/>
      <c r="E9276" s="28"/>
      <c r="F9276" s="29">
        <v>5634.99</v>
      </c>
    </row>
    <row r="9277" spans="1:6" ht="33.75" customHeight="1" x14ac:dyDescent="0.2">
      <c r="A9277" s="21">
        <v>91</v>
      </c>
      <c r="B9277" s="22" t="s">
        <v>6446</v>
      </c>
      <c r="C9277" s="23" t="s">
        <v>6447</v>
      </c>
      <c r="D9277" s="24">
        <v>1.4999999999999999E-2</v>
      </c>
      <c r="E9277" s="25">
        <v>1734.66</v>
      </c>
      <c r="F9277" s="25">
        <v>1176.3599999999999</v>
      </c>
    </row>
    <row r="9278" spans="1:6" x14ac:dyDescent="0.2">
      <c r="A9278" s="26"/>
      <c r="B9278" s="27"/>
      <c r="C9278" s="28" t="s">
        <v>6478</v>
      </c>
      <c r="D9278" s="28"/>
      <c r="E9278" s="28"/>
      <c r="F9278" s="29">
        <v>1046.96</v>
      </c>
    </row>
    <row r="9279" spans="1:6" x14ac:dyDescent="0.2">
      <c r="A9279" s="26"/>
      <c r="B9279" s="27"/>
      <c r="C9279" s="28" t="s">
        <v>6479</v>
      </c>
      <c r="D9279" s="28"/>
      <c r="E9279" s="28"/>
      <c r="F9279" s="29">
        <v>470.54</v>
      </c>
    </row>
    <row r="9280" spans="1:6" x14ac:dyDescent="0.2">
      <c r="A9280" s="26"/>
      <c r="B9280" s="27"/>
      <c r="C9280" s="28" t="s">
        <v>917</v>
      </c>
      <c r="D9280" s="28"/>
      <c r="E9280" s="28"/>
      <c r="F9280" s="29">
        <v>2693.86</v>
      </c>
    </row>
    <row r="9281" spans="1:6" ht="45" customHeight="1" x14ac:dyDescent="0.2">
      <c r="A9281" s="21">
        <v>92</v>
      </c>
      <c r="B9281" s="22" t="s">
        <v>6480</v>
      </c>
      <c r="C9281" s="23" t="s">
        <v>6481</v>
      </c>
      <c r="D9281" s="24">
        <v>7.0000000000000001E-3</v>
      </c>
      <c r="E9281" s="25">
        <v>2578.86</v>
      </c>
      <c r="F9281" s="25">
        <v>816.13</v>
      </c>
    </row>
    <row r="9282" spans="1:6" x14ac:dyDescent="0.2">
      <c r="A9282" s="26"/>
      <c r="B9282" s="27"/>
      <c r="C9282" s="28" t="s">
        <v>6482</v>
      </c>
      <c r="D9282" s="28"/>
      <c r="E9282" s="28"/>
      <c r="F9282" s="29">
        <v>726.36</v>
      </c>
    </row>
    <row r="9283" spans="1:6" x14ac:dyDescent="0.2">
      <c r="A9283" s="26"/>
      <c r="B9283" s="27"/>
      <c r="C9283" s="28" t="s">
        <v>6483</v>
      </c>
      <c r="D9283" s="28"/>
      <c r="E9283" s="28"/>
      <c r="F9283" s="29">
        <v>326.45</v>
      </c>
    </row>
    <row r="9284" spans="1:6" x14ac:dyDescent="0.2">
      <c r="A9284" s="26"/>
      <c r="B9284" s="27"/>
      <c r="C9284" s="28" t="s">
        <v>917</v>
      </c>
      <c r="D9284" s="28"/>
      <c r="E9284" s="28"/>
      <c r="F9284" s="29">
        <v>1868.94</v>
      </c>
    </row>
    <row r="9285" spans="1:6" ht="33.75" customHeight="1" x14ac:dyDescent="0.2">
      <c r="A9285" s="21">
        <v>93</v>
      </c>
      <c r="B9285" s="22" t="s">
        <v>1013</v>
      </c>
      <c r="C9285" s="23" t="s">
        <v>2425</v>
      </c>
      <c r="D9285" s="30">
        <v>3.74</v>
      </c>
      <c r="E9285" s="25">
        <v>3.94</v>
      </c>
      <c r="F9285" s="25">
        <v>331.95</v>
      </c>
    </row>
    <row r="9286" spans="1:6" ht="45" customHeight="1" x14ac:dyDescent="0.2">
      <c r="A9286" s="21">
        <v>94</v>
      </c>
      <c r="B9286" s="22" t="s">
        <v>2181</v>
      </c>
      <c r="C9286" s="23" t="s">
        <v>1016</v>
      </c>
      <c r="D9286" s="30">
        <v>80.239999999999995</v>
      </c>
      <c r="E9286" s="25">
        <v>60.94</v>
      </c>
      <c r="F9286" s="25">
        <v>55740.35</v>
      </c>
    </row>
    <row r="9287" spans="1:6" ht="33.75" customHeight="1" x14ac:dyDescent="0.2">
      <c r="A9287" s="21">
        <v>95</v>
      </c>
      <c r="B9287" s="22" t="s">
        <v>6453</v>
      </c>
      <c r="C9287" s="23" t="s">
        <v>6454</v>
      </c>
      <c r="D9287" s="24">
        <v>0.83699999999999997</v>
      </c>
      <c r="E9287" s="25">
        <v>407.47</v>
      </c>
      <c r="F9287" s="25">
        <v>10828.84</v>
      </c>
    </row>
    <row r="9288" spans="1:6" x14ac:dyDescent="0.2">
      <c r="A9288" s="26"/>
      <c r="B9288" s="27"/>
      <c r="C9288" s="28" t="s">
        <v>6484</v>
      </c>
      <c r="D9288" s="28"/>
      <c r="E9288" s="28"/>
      <c r="F9288" s="29">
        <v>8458.39</v>
      </c>
    </row>
    <row r="9289" spans="1:6" x14ac:dyDescent="0.2">
      <c r="A9289" s="26"/>
      <c r="B9289" s="27"/>
      <c r="C9289" s="28" t="s">
        <v>6485</v>
      </c>
      <c r="D9289" s="28"/>
      <c r="E9289" s="28"/>
      <c r="F9289" s="29">
        <v>3896.56</v>
      </c>
    </row>
    <row r="9290" spans="1:6" x14ac:dyDescent="0.2">
      <c r="A9290" s="26"/>
      <c r="B9290" s="27"/>
      <c r="C9290" s="28" t="s">
        <v>917</v>
      </c>
      <c r="D9290" s="28"/>
      <c r="E9290" s="28"/>
      <c r="F9290" s="29">
        <v>23183.79</v>
      </c>
    </row>
    <row r="9291" spans="1:6" ht="22.5" customHeight="1" x14ac:dyDescent="0.2">
      <c r="A9291" s="21">
        <v>96</v>
      </c>
      <c r="B9291" s="22" t="s">
        <v>6457</v>
      </c>
      <c r="C9291" s="23" t="s">
        <v>6458</v>
      </c>
      <c r="D9291" s="24">
        <v>18.414000000000001</v>
      </c>
      <c r="E9291" s="25">
        <v>10.57</v>
      </c>
      <c r="F9291" s="25">
        <v>3397.06</v>
      </c>
    </row>
    <row r="9292" spans="1:6" ht="33.75" customHeight="1" x14ac:dyDescent="0.2">
      <c r="A9292" s="21">
        <v>97</v>
      </c>
      <c r="B9292" s="22" t="s">
        <v>2415</v>
      </c>
      <c r="C9292" s="23" t="s">
        <v>2416</v>
      </c>
      <c r="D9292" s="30">
        <v>0.03</v>
      </c>
      <c r="E9292" s="25">
        <v>616.41</v>
      </c>
      <c r="F9292" s="25">
        <v>402.39</v>
      </c>
    </row>
    <row r="9293" spans="1:6" x14ac:dyDescent="0.2">
      <c r="A9293" s="26"/>
      <c r="B9293" s="27"/>
      <c r="C9293" s="28" t="s">
        <v>6486</v>
      </c>
      <c r="D9293" s="28"/>
      <c r="E9293" s="28"/>
      <c r="F9293" s="29">
        <v>150.03</v>
      </c>
    </row>
    <row r="9294" spans="1:6" x14ac:dyDescent="0.2">
      <c r="A9294" s="26"/>
      <c r="B9294" s="27"/>
      <c r="C9294" s="28" t="s">
        <v>6487</v>
      </c>
      <c r="D9294" s="28"/>
      <c r="E9294" s="28"/>
      <c r="F9294" s="29">
        <v>75.02</v>
      </c>
    </row>
    <row r="9295" spans="1:6" x14ac:dyDescent="0.2">
      <c r="A9295" s="26"/>
      <c r="B9295" s="27"/>
      <c r="C9295" s="28" t="s">
        <v>917</v>
      </c>
      <c r="D9295" s="28"/>
      <c r="E9295" s="28"/>
      <c r="F9295" s="29">
        <v>627.44000000000005</v>
      </c>
    </row>
    <row r="9296" spans="1:6" ht="22.5" customHeight="1" x14ac:dyDescent="0.2">
      <c r="A9296" s="21">
        <v>98</v>
      </c>
      <c r="B9296" s="22" t="s">
        <v>2423</v>
      </c>
      <c r="C9296" s="23" t="s">
        <v>2424</v>
      </c>
      <c r="D9296" s="31">
        <v>30</v>
      </c>
      <c r="E9296" s="25">
        <v>59.99</v>
      </c>
      <c r="F9296" s="25">
        <v>22316.28</v>
      </c>
    </row>
    <row r="9297" spans="1:6" ht="33.75" customHeight="1" x14ac:dyDescent="0.2">
      <c r="A9297" s="21">
        <v>99</v>
      </c>
      <c r="B9297" s="22" t="s">
        <v>2698</v>
      </c>
      <c r="C9297" s="23" t="s">
        <v>2699</v>
      </c>
      <c r="D9297" s="32">
        <v>0.3</v>
      </c>
      <c r="E9297" s="25">
        <v>509.86</v>
      </c>
      <c r="F9297" s="25">
        <v>2949.52</v>
      </c>
    </row>
    <row r="9298" spans="1:6" x14ac:dyDescent="0.2">
      <c r="A9298" s="26"/>
      <c r="B9298" s="27"/>
      <c r="C9298" s="28" t="s">
        <v>6488</v>
      </c>
      <c r="D9298" s="28"/>
      <c r="E9298" s="28"/>
      <c r="F9298" s="29">
        <v>2333.81</v>
      </c>
    </row>
    <row r="9299" spans="1:6" x14ac:dyDescent="0.2">
      <c r="A9299" s="26"/>
      <c r="B9299" s="27"/>
      <c r="C9299" s="28" t="s">
        <v>6489</v>
      </c>
      <c r="D9299" s="28"/>
      <c r="E9299" s="28"/>
      <c r="F9299" s="29">
        <v>1166.9100000000001</v>
      </c>
    </row>
    <row r="9300" spans="1:6" x14ac:dyDescent="0.2">
      <c r="A9300" s="26"/>
      <c r="B9300" s="27"/>
      <c r="C9300" s="28" t="s">
        <v>917</v>
      </c>
      <c r="D9300" s="28"/>
      <c r="E9300" s="28"/>
      <c r="F9300" s="29">
        <v>6450.24</v>
      </c>
    </row>
    <row r="9301" spans="1:6" ht="22.5" customHeight="1" x14ac:dyDescent="0.2">
      <c r="A9301" s="21">
        <v>100</v>
      </c>
      <c r="B9301" s="22" t="s">
        <v>2419</v>
      </c>
      <c r="C9301" s="23" t="s">
        <v>2420</v>
      </c>
      <c r="D9301" s="24">
        <v>7.5999999999999998E-2</v>
      </c>
      <c r="E9301" s="25">
        <v>915.98</v>
      </c>
      <c r="F9301" s="25">
        <v>3147.25</v>
      </c>
    </row>
    <row r="9302" spans="1:6" x14ac:dyDescent="0.2">
      <c r="A9302" s="26"/>
      <c r="B9302" s="27"/>
      <c r="C9302" s="28" t="s">
        <v>6490</v>
      </c>
      <c r="D9302" s="28"/>
      <c r="E9302" s="28"/>
      <c r="F9302" s="29">
        <v>2801.05</v>
      </c>
    </row>
    <row r="9303" spans="1:6" x14ac:dyDescent="0.2">
      <c r="A9303" s="26"/>
      <c r="B9303" s="27"/>
      <c r="C9303" s="28" t="s">
        <v>6491</v>
      </c>
      <c r="D9303" s="28"/>
      <c r="E9303" s="28"/>
      <c r="F9303" s="29">
        <v>1258.9000000000001</v>
      </c>
    </row>
    <row r="9304" spans="1:6" x14ac:dyDescent="0.2">
      <c r="A9304" s="26"/>
      <c r="B9304" s="27"/>
      <c r="C9304" s="28" t="s">
        <v>917</v>
      </c>
      <c r="D9304" s="28"/>
      <c r="E9304" s="28"/>
      <c r="F9304" s="29">
        <v>7207.2</v>
      </c>
    </row>
    <row r="9305" spans="1:6" ht="22.5" customHeight="1" x14ac:dyDescent="0.2">
      <c r="A9305" s="21">
        <v>101</v>
      </c>
      <c r="B9305" s="22" t="s">
        <v>2423</v>
      </c>
      <c r="C9305" s="23" t="s">
        <v>2424</v>
      </c>
      <c r="D9305" s="32">
        <v>7.6</v>
      </c>
      <c r="E9305" s="25">
        <v>59.99</v>
      </c>
      <c r="F9305" s="25">
        <v>5653.46</v>
      </c>
    </row>
    <row r="9306" spans="1:6" ht="12" customHeight="1" x14ac:dyDescent="0.2">
      <c r="A9306" s="443" t="s">
        <v>6492</v>
      </c>
      <c r="B9306" s="444"/>
      <c r="C9306" s="444"/>
      <c r="D9306" s="444"/>
      <c r="E9306" s="444"/>
      <c r="F9306" s="445"/>
    </row>
    <row r="9307" spans="1:6" ht="12" customHeight="1" x14ac:dyDescent="0.2">
      <c r="A9307" s="443" t="s">
        <v>6493</v>
      </c>
      <c r="B9307" s="444"/>
      <c r="C9307" s="444"/>
      <c r="D9307" s="444"/>
      <c r="E9307" s="444"/>
      <c r="F9307" s="445"/>
    </row>
    <row r="9308" spans="1:6" ht="45" customHeight="1" x14ac:dyDescent="0.2">
      <c r="A9308" s="21">
        <v>102</v>
      </c>
      <c r="B9308" s="22" t="s">
        <v>6442</v>
      </c>
      <c r="C9308" s="23" t="s">
        <v>6443</v>
      </c>
      <c r="D9308" s="24">
        <v>1.7000000000000001E-2</v>
      </c>
      <c r="E9308" s="25">
        <v>4495.6099999999997</v>
      </c>
      <c r="F9308" s="25">
        <v>1346.23</v>
      </c>
    </row>
    <row r="9309" spans="1:6" x14ac:dyDescent="0.2">
      <c r="A9309" s="26"/>
      <c r="B9309" s="27"/>
      <c r="C9309" s="28" t="s">
        <v>6494</v>
      </c>
      <c r="D9309" s="28"/>
      <c r="E9309" s="28"/>
      <c r="F9309" s="29">
        <v>521.69000000000005</v>
      </c>
    </row>
    <row r="9310" spans="1:6" x14ac:dyDescent="0.2">
      <c r="A9310" s="26"/>
      <c r="B9310" s="27"/>
      <c r="C9310" s="28" t="s">
        <v>6495</v>
      </c>
      <c r="D9310" s="28"/>
      <c r="E9310" s="28"/>
      <c r="F9310" s="29">
        <v>260.83999999999997</v>
      </c>
    </row>
    <row r="9311" spans="1:6" x14ac:dyDescent="0.2">
      <c r="A9311" s="26"/>
      <c r="B9311" s="27"/>
      <c r="C9311" s="28" t="s">
        <v>917</v>
      </c>
      <c r="D9311" s="28"/>
      <c r="E9311" s="28"/>
      <c r="F9311" s="29">
        <v>2128.7600000000002</v>
      </c>
    </row>
    <row r="9312" spans="1:6" ht="33.75" customHeight="1" x14ac:dyDescent="0.2">
      <c r="A9312" s="21">
        <v>103</v>
      </c>
      <c r="B9312" s="22" t="s">
        <v>6446</v>
      </c>
      <c r="C9312" s="23" t="s">
        <v>6496</v>
      </c>
      <c r="D9312" s="30">
        <v>0.01</v>
      </c>
      <c r="E9312" s="25">
        <v>1445.55</v>
      </c>
      <c r="F9312" s="25">
        <v>653.53</v>
      </c>
    </row>
    <row r="9313" spans="1:6" x14ac:dyDescent="0.2">
      <c r="A9313" s="26"/>
      <c r="B9313" s="27"/>
      <c r="C9313" s="28" t="s">
        <v>6497</v>
      </c>
      <c r="D9313" s="28"/>
      <c r="E9313" s="28"/>
      <c r="F9313" s="29">
        <v>581.64</v>
      </c>
    </row>
    <row r="9314" spans="1:6" x14ac:dyDescent="0.2">
      <c r="A9314" s="26"/>
      <c r="B9314" s="27"/>
      <c r="C9314" s="28" t="s">
        <v>6498</v>
      </c>
      <c r="D9314" s="28"/>
      <c r="E9314" s="28"/>
      <c r="F9314" s="29">
        <v>261.41000000000003</v>
      </c>
    </row>
    <row r="9315" spans="1:6" x14ac:dyDescent="0.2">
      <c r="A9315" s="26"/>
      <c r="B9315" s="27"/>
      <c r="C9315" s="28" t="s">
        <v>917</v>
      </c>
      <c r="D9315" s="28"/>
      <c r="E9315" s="28"/>
      <c r="F9315" s="29">
        <v>1496.58</v>
      </c>
    </row>
    <row r="9316" spans="1:6" ht="33.75" customHeight="1" x14ac:dyDescent="0.2">
      <c r="A9316" s="21">
        <v>104</v>
      </c>
      <c r="B9316" s="22" t="s">
        <v>6446</v>
      </c>
      <c r="C9316" s="23" t="s">
        <v>6450</v>
      </c>
      <c r="D9316" s="24">
        <v>3.9E-2</v>
      </c>
      <c r="E9316" s="25">
        <v>1662.38</v>
      </c>
      <c r="F9316" s="25">
        <v>2931.1</v>
      </c>
    </row>
    <row r="9317" spans="1:6" x14ac:dyDescent="0.2">
      <c r="A9317" s="26"/>
      <c r="B9317" s="27"/>
      <c r="C9317" s="28" t="s">
        <v>6499</v>
      </c>
      <c r="D9317" s="28"/>
      <c r="E9317" s="28"/>
      <c r="F9317" s="29">
        <v>2608.6799999999998</v>
      </c>
    </row>
    <row r="9318" spans="1:6" x14ac:dyDescent="0.2">
      <c r="A9318" s="26"/>
      <c r="B9318" s="27"/>
      <c r="C9318" s="28" t="s">
        <v>6500</v>
      </c>
      <c r="D9318" s="28"/>
      <c r="E9318" s="28"/>
      <c r="F9318" s="29">
        <v>1172.44</v>
      </c>
    </row>
    <row r="9319" spans="1:6" x14ac:dyDescent="0.2">
      <c r="A9319" s="26"/>
      <c r="B9319" s="27"/>
      <c r="C9319" s="28" t="s">
        <v>917</v>
      </c>
      <c r="D9319" s="28"/>
      <c r="E9319" s="28"/>
      <c r="F9319" s="29">
        <v>6712.22</v>
      </c>
    </row>
    <row r="9320" spans="1:6" ht="33.75" customHeight="1" x14ac:dyDescent="0.2">
      <c r="A9320" s="21">
        <v>105</v>
      </c>
      <c r="B9320" s="22" t="s">
        <v>6446</v>
      </c>
      <c r="C9320" s="23" t="s">
        <v>6447</v>
      </c>
      <c r="D9320" s="24">
        <v>1.4E-2</v>
      </c>
      <c r="E9320" s="25">
        <v>1734.66</v>
      </c>
      <c r="F9320" s="25">
        <v>1097.94</v>
      </c>
    </row>
    <row r="9321" spans="1:6" x14ac:dyDescent="0.2">
      <c r="A9321" s="26"/>
      <c r="B9321" s="27"/>
      <c r="C9321" s="28" t="s">
        <v>6501</v>
      </c>
      <c r="D9321" s="28"/>
      <c r="E9321" s="28"/>
      <c r="F9321" s="29">
        <v>977.17</v>
      </c>
    </row>
    <row r="9322" spans="1:6" x14ac:dyDescent="0.2">
      <c r="A9322" s="26"/>
      <c r="B9322" s="27"/>
      <c r="C9322" s="28" t="s">
        <v>6502</v>
      </c>
      <c r="D9322" s="28"/>
      <c r="E9322" s="28"/>
      <c r="F9322" s="29">
        <v>439.18</v>
      </c>
    </row>
    <row r="9323" spans="1:6" x14ac:dyDescent="0.2">
      <c r="A9323" s="26"/>
      <c r="B9323" s="27"/>
      <c r="C9323" s="28" t="s">
        <v>917</v>
      </c>
      <c r="D9323" s="28"/>
      <c r="E9323" s="28"/>
      <c r="F9323" s="29">
        <v>2514.29</v>
      </c>
    </row>
    <row r="9324" spans="1:6" ht="33.75" customHeight="1" x14ac:dyDescent="0.2">
      <c r="A9324" s="21">
        <v>106</v>
      </c>
      <c r="B9324" s="22" t="s">
        <v>1013</v>
      </c>
      <c r="C9324" s="23" t="s">
        <v>2425</v>
      </c>
      <c r="D9324" s="30">
        <v>10.71</v>
      </c>
      <c r="E9324" s="25">
        <v>3.94</v>
      </c>
      <c r="F9324" s="25">
        <v>950.59</v>
      </c>
    </row>
    <row r="9325" spans="1:6" ht="45" customHeight="1" x14ac:dyDescent="0.2">
      <c r="A9325" s="21">
        <v>107</v>
      </c>
      <c r="B9325" s="22" t="s">
        <v>2181</v>
      </c>
      <c r="C9325" s="23" t="s">
        <v>1016</v>
      </c>
      <c r="D9325" s="30">
        <v>39.61</v>
      </c>
      <c r="E9325" s="25">
        <v>60.94</v>
      </c>
      <c r="F9325" s="25">
        <v>27515.89</v>
      </c>
    </row>
    <row r="9326" spans="1:6" ht="33.75" customHeight="1" x14ac:dyDescent="0.2">
      <c r="A9326" s="21">
        <v>108</v>
      </c>
      <c r="B9326" s="22" t="s">
        <v>6453</v>
      </c>
      <c r="C9326" s="23" t="s">
        <v>6454</v>
      </c>
      <c r="D9326" s="30">
        <v>0.45</v>
      </c>
      <c r="E9326" s="25">
        <v>407.47</v>
      </c>
      <c r="F9326" s="25">
        <v>5821.95</v>
      </c>
    </row>
    <row r="9327" spans="1:6" x14ac:dyDescent="0.2">
      <c r="A9327" s="26"/>
      <c r="B9327" s="27"/>
      <c r="C9327" s="28" t="s">
        <v>6503</v>
      </c>
      <c r="D9327" s="28"/>
      <c r="E9327" s="28"/>
      <c r="F9327" s="29">
        <v>4547.5200000000004</v>
      </c>
    </row>
    <row r="9328" spans="1:6" x14ac:dyDescent="0.2">
      <c r="A9328" s="26"/>
      <c r="B9328" s="27"/>
      <c r="C9328" s="28" t="s">
        <v>6504</v>
      </c>
      <c r="D9328" s="28"/>
      <c r="E9328" s="28"/>
      <c r="F9328" s="29">
        <v>2094.92</v>
      </c>
    </row>
    <row r="9329" spans="1:6" x14ac:dyDescent="0.2">
      <c r="A9329" s="26"/>
      <c r="B9329" s="27"/>
      <c r="C9329" s="28" t="s">
        <v>917</v>
      </c>
      <c r="D9329" s="28"/>
      <c r="E9329" s="28"/>
      <c r="F9329" s="29">
        <v>12464.39</v>
      </c>
    </row>
    <row r="9330" spans="1:6" ht="22.5" customHeight="1" x14ac:dyDescent="0.2">
      <c r="A9330" s="21">
        <v>109</v>
      </c>
      <c r="B9330" s="22" t="s">
        <v>6457</v>
      </c>
      <c r="C9330" s="23" t="s">
        <v>6458</v>
      </c>
      <c r="D9330" s="32">
        <v>9.9</v>
      </c>
      <c r="E9330" s="25">
        <v>10.57</v>
      </c>
      <c r="F9330" s="25">
        <v>1826.38</v>
      </c>
    </row>
    <row r="9331" spans="1:6" ht="12" customHeight="1" x14ac:dyDescent="0.2">
      <c r="A9331" s="443" t="s">
        <v>6505</v>
      </c>
      <c r="B9331" s="444"/>
      <c r="C9331" s="444"/>
      <c r="D9331" s="444"/>
      <c r="E9331" s="444"/>
      <c r="F9331" s="445"/>
    </row>
    <row r="9332" spans="1:6" ht="33.75" customHeight="1" x14ac:dyDescent="0.2">
      <c r="A9332" s="21">
        <v>110</v>
      </c>
      <c r="B9332" s="22" t="s">
        <v>2415</v>
      </c>
      <c r="C9332" s="23" t="s">
        <v>2416</v>
      </c>
      <c r="D9332" s="24">
        <v>4.0000000000000001E-3</v>
      </c>
      <c r="E9332" s="25">
        <v>616.41</v>
      </c>
      <c r="F9332" s="25">
        <v>53.65</v>
      </c>
    </row>
    <row r="9333" spans="1:6" x14ac:dyDescent="0.2">
      <c r="A9333" s="26"/>
      <c r="B9333" s="27"/>
      <c r="C9333" s="28" t="s">
        <v>6506</v>
      </c>
      <c r="D9333" s="28"/>
      <c r="E9333" s="28"/>
      <c r="F9333" s="29">
        <v>20</v>
      </c>
    </row>
    <row r="9334" spans="1:6" x14ac:dyDescent="0.2">
      <c r="A9334" s="26"/>
      <c r="B9334" s="27"/>
      <c r="C9334" s="28" t="s">
        <v>6507</v>
      </c>
      <c r="D9334" s="28"/>
      <c r="E9334" s="28"/>
      <c r="F9334" s="29">
        <v>10</v>
      </c>
    </row>
    <row r="9335" spans="1:6" x14ac:dyDescent="0.2">
      <c r="A9335" s="26"/>
      <c r="B9335" s="27"/>
      <c r="C9335" s="28" t="s">
        <v>917</v>
      </c>
      <c r="D9335" s="28"/>
      <c r="E9335" s="28"/>
      <c r="F9335" s="29">
        <v>83.65</v>
      </c>
    </row>
    <row r="9336" spans="1:6" ht="22.5" customHeight="1" x14ac:dyDescent="0.2">
      <c r="A9336" s="21">
        <v>111</v>
      </c>
      <c r="B9336" s="22" t="s">
        <v>2423</v>
      </c>
      <c r="C9336" s="23" t="s">
        <v>2424</v>
      </c>
      <c r="D9336" s="31">
        <v>4</v>
      </c>
      <c r="E9336" s="25">
        <v>59.99</v>
      </c>
      <c r="F9336" s="25">
        <v>2975.5</v>
      </c>
    </row>
    <row r="9337" spans="1:6" ht="33.75" customHeight="1" x14ac:dyDescent="0.2">
      <c r="A9337" s="21">
        <v>112</v>
      </c>
      <c r="B9337" s="22" t="s">
        <v>2698</v>
      </c>
      <c r="C9337" s="23" t="s">
        <v>2699</v>
      </c>
      <c r="D9337" s="30">
        <v>0.04</v>
      </c>
      <c r="E9337" s="25">
        <v>509.86</v>
      </c>
      <c r="F9337" s="25">
        <v>393.27</v>
      </c>
    </row>
    <row r="9338" spans="1:6" x14ac:dyDescent="0.2">
      <c r="A9338" s="26"/>
      <c r="B9338" s="27"/>
      <c r="C9338" s="28" t="s">
        <v>6508</v>
      </c>
      <c r="D9338" s="28"/>
      <c r="E9338" s="28"/>
      <c r="F9338" s="29">
        <v>311.17</v>
      </c>
    </row>
    <row r="9339" spans="1:6" x14ac:dyDescent="0.2">
      <c r="A9339" s="26"/>
      <c r="B9339" s="27"/>
      <c r="C9339" s="28" t="s">
        <v>6509</v>
      </c>
      <c r="D9339" s="28"/>
      <c r="E9339" s="28"/>
      <c r="F9339" s="29">
        <v>155.59</v>
      </c>
    </row>
    <row r="9340" spans="1:6" x14ac:dyDescent="0.2">
      <c r="A9340" s="26"/>
      <c r="B9340" s="27"/>
      <c r="C9340" s="28" t="s">
        <v>917</v>
      </c>
      <c r="D9340" s="28"/>
      <c r="E9340" s="28"/>
      <c r="F9340" s="29">
        <v>860.03</v>
      </c>
    </row>
    <row r="9341" spans="1:6" ht="11.4" x14ac:dyDescent="0.2">
      <c r="A9341" s="443" t="s">
        <v>6510</v>
      </c>
      <c r="B9341" s="444"/>
      <c r="C9341" s="444"/>
      <c r="D9341" s="444"/>
      <c r="E9341" s="444"/>
      <c r="F9341" s="445"/>
    </row>
    <row r="9342" spans="1:6" ht="45" customHeight="1" x14ac:dyDescent="0.2">
      <c r="A9342" s="21">
        <v>113</v>
      </c>
      <c r="B9342" s="22" t="s">
        <v>6442</v>
      </c>
      <c r="C9342" s="23" t="s">
        <v>6443</v>
      </c>
      <c r="D9342" s="24">
        <v>8.0000000000000002E-3</v>
      </c>
      <c r="E9342" s="25">
        <v>7766.05</v>
      </c>
      <c r="F9342" s="25">
        <v>1094.5</v>
      </c>
    </row>
    <row r="9343" spans="1:6" x14ac:dyDescent="0.2">
      <c r="A9343" s="26"/>
      <c r="B9343" s="27"/>
      <c r="C9343" s="28" t="s">
        <v>6511</v>
      </c>
      <c r="D9343" s="28"/>
      <c r="E9343" s="28"/>
      <c r="F9343" s="29">
        <v>424.22</v>
      </c>
    </row>
    <row r="9344" spans="1:6" x14ac:dyDescent="0.2">
      <c r="A9344" s="26"/>
      <c r="B9344" s="27"/>
      <c r="C9344" s="28" t="s">
        <v>6512</v>
      </c>
      <c r="D9344" s="28"/>
      <c r="E9344" s="28"/>
      <c r="F9344" s="29">
        <v>212.11</v>
      </c>
    </row>
    <row r="9345" spans="1:6" x14ac:dyDescent="0.2">
      <c r="A9345" s="26"/>
      <c r="B9345" s="27"/>
      <c r="C9345" s="28" t="s">
        <v>917</v>
      </c>
      <c r="D9345" s="28"/>
      <c r="E9345" s="28"/>
      <c r="F9345" s="29">
        <v>1730.83</v>
      </c>
    </row>
    <row r="9346" spans="1:6" ht="33.75" customHeight="1" x14ac:dyDescent="0.2">
      <c r="A9346" s="21">
        <v>114</v>
      </c>
      <c r="B9346" s="22" t="s">
        <v>6446</v>
      </c>
      <c r="C9346" s="23" t="s">
        <v>6447</v>
      </c>
      <c r="D9346" s="24">
        <v>5.0000000000000001E-3</v>
      </c>
      <c r="E9346" s="25">
        <v>1734.66</v>
      </c>
      <c r="F9346" s="25">
        <v>392.12</v>
      </c>
    </row>
    <row r="9347" spans="1:6" x14ac:dyDescent="0.2">
      <c r="A9347" s="26"/>
      <c r="B9347" s="27"/>
      <c r="C9347" s="28" t="s">
        <v>6513</v>
      </c>
      <c r="D9347" s="28"/>
      <c r="E9347" s="28"/>
      <c r="F9347" s="29">
        <v>348.99</v>
      </c>
    </row>
    <row r="9348" spans="1:6" x14ac:dyDescent="0.2">
      <c r="A9348" s="26"/>
      <c r="B9348" s="27"/>
      <c r="C9348" s="28" t="s">
        <v>6514</v>
      </c>
      <c r="D9348" s="28"/>
      <c r="E9348" s="28"/>
      <c r="F9348" s="29">
        <v>156.85</v>
      </c>
    </row>
    <row r="9349" spans="1:6" x14ac:dyDescent="0.2">
      <c r="A9349" s="26"/>
      <c r="B9349" s="27"/>
      <c r="C9349" s="28" t="s">
        <v>917</v>
      </c>
      <c r="D9349" s="28"/>
      <c r="E9349" s="28"/>
      <c r="F9349" s="29">
        <v>897.96</v>
      </c>
    </row>
    <row r="9350" spans="1:6" ht="33.75" customHeight="1" x14ac:dyDescent="0.2">
      <c r="A9350" s="21">
        <v>115</v>
      </c>
      <c r="B9350" s="22" t="s">
        <v>1013</v>
      </c>
      <c r="C9350" s="23" t="s">
        <v>2425</v>
      </c>
      <c r="D9350" s="30">
        <v>0.85</v>
      </c>
      <c r="E9350" s="25">
        <v>3.94</v>
      </c>
      <c r="F9350" s="25">
        <v>75.44</v>
      </c>
    </row>
    <row r="9351" spans="1:6" ht="33.75" customHeight="1" x14ac:dyDescent="0.2">
      <c r="A9351" s="21">
        <v>116</v>
      </c>
      <c r="B9351" s="22" t="s">
        <v>6453</v>
      </c>
      <c r="C9351" s="23" t="s">
        <v>6454</v>
      </c>
      <c r="D9351" s="30">
        <v>0.17</v>
      </c>
      <c r="E9351" s="25">
        <v>407.47</v>
      </c>
      <c r="F9351" s="25">
        <v>2199.42</v>
      </c>
    </row>
    <row r="9352" spans="1:6" x14ac:dyDescent="0.2">
      <c r="A9352" s="26"/>
      <c r="B9352" s="27"/>
      <c r="C9352" s="28" t="s">
        <v>6515</v>
      </c>
      <c r="D9352" s="28"/>
      <c r="E9352" s="28"/>
      <c r="F9352" s="29">
        <v>1717.96</v>
      </c>
    </row>
    <row r="9353" spans="1:6" x14ac:dyDescent="0.2">
      <c r="A9353" s="26"/>
      <c r="B9353" s="27"/>
      <c r="C9353" s="28" t="s">
        <v>6516</v>
      </c>
      <c r="D9353" s="28"/>
      <c r="E9353" s="28"/>
      <c r="F9353" s="29">
        <v>791.42</v>
      </c>
    </row>
    <row r="9354" spans="1:6" x14ac:dyDescent="0.2">
      <c r="A9354" s="26"/>
      <c r="B9354" s="27"/>
      <c r="C9354" s="28" t="s">
        <v>917</v>
      </c>
      <c r="D9354" s="28"/>
      <c r="E9354" s="28"/>
      <c r="F9354" s="29">
        <v>4708.8</v>
      </c>
    </row>
    <row r="9355" spans="1:6" ht="45" customHeight="1" x14ac:dyDescent="0.2">
      <c r="A9355" s="21">
        <v>117</v>
      </c>
      <c r="B9355" s="22" t="s">
        <v>2181</v>
      </c>
      <c r="C9355" s="23" t="s">
        <v>1016</v>
      </c>
      <c r="D9355" s="32">
        <v>13.6</v>
      </c>
      <c r="E9355" s="25">
        <v>60.94</v>
      </c>
      <c r="F9355" s="25">
        <v>9447.52</v>
      </c>
    </row>
    <row r="9356" spans="1:6" ht="33.75" customHeight="1" x14ac:dyDescent="0.2">
      <c r="A9356" s="21">
        <v>118</v>
      </c>
      <c r="B9356" s="22" t="s">
        <v>2415</v>
      </c>
      <c r="C9356" s="23" t="s">
        <v>2416</v>
      </c>
      <c r="D9356" s="24">
        <v>6.0000000000000001E-3</v>
      </c>
      <c r="E9356" s="25">
        <v>616.41</v>
      </c>
      <c r="F9356" s="25">
        <v>80.48</v>
      </c>
    </row>
    <row r="9357" spans="1:6" x14ac:dyDescent="0.2">
      <c r="A9357" s="26"/>
      <c r="B9357" s="27"/>
      <c r="C9357" s="28" t="s">
        <v>6517</v>
      </c>
      <c r="D9357" s="28"/>
      <c r="E9357" s="28"/>
      <c r="F9357" s="29">
        <v>30.01</v>
      </c>
    </row>
    <row r="9358" spans="1:6" x14ac:dyDescent="0.2">
      <c r="A9358" s="26"/>
      <c r="B9358" s="27"/>
      <c r="C9358" s="28" t="s">
        <v>6518</v>
      </c>
      <c r="D9358" s="28"/>
      <c r="E9358" s="28"/>
      <c r="F9358" s="29">
        <v>15.01</v>
      </c>
    </row>
    <row r="9359" spans="1:6" x14ac:dyDescent="0.2">
      <c r="A9359" s="26"/>
      <c r="B9359" s="27"/>
      <c r="C9359" s="28" t="s">
        <v>917</v>
      </c>
      <c r="D9359" s="28"/>
      <c r="E9359" s="28"/>
      <c r="F9359" s="29">
        <v>125.5</v>
      </c>
    </row>
    <row r="9360" spans="1:6" ht="22.5" customHeight="1" x14ac:dyDescent="0.2">
      <c r="A9360" s="21">
        <v>119</v>
      </c>
      <c r="B9360" s="22" t="s">
        <v>2423</v>
      </c>
      <c r="C9360" s="23" t="s">
        <v>2424</v>
      </c>
      <c r="D9360" s="31">
        <v>6</v>
      </c>
      <c r="E9360" s="25">
        <v>59.99</v>
      </c>
      <c r="F9360" s="25">
        <v>4463.26</v>
      </c>
    </row>
    <row r="9361" spans="1:6" ht="33.75" customHeight="1" x14ac:dyDescent="0.2">
      <c r="A9361" s="21">
        <v>120</v>
      </c>
      <c r="B9361" s="22" t="s">
        <v>2698</v>
      </c>
      <c r="C9361" s="23" t="s">
        <v>2699</v>
      </c>
      <c r="D9361" s="30">
        <v>0.06</v>
      </c>
      <c r="E9361" s="25">
        <v>509.86</v>
      </c>
      <c r="F9361" s="25">
        <v>589.9</v>
      </c>
    </row>
    <row r="9362" spans="1:6" x14ac:dyDescent="0.2">
      <c r="A9362" s="26"/>
      <c r="B9362" s="27"/>
      <c r="C9362" s="28" t="s">
        <v>6519</v>
      </c>
      <c r="D9362" s="28"/>
      <c r="E9362" s="28"/>
      <c r="F9362" s="29">
        <v>466.76</v>
      </c>
    </row>
    <row r="9363" spans="1:6" x14ac:dyDescent="0.2">
      <c r="A9363" s="26"/>
      <c r="B9363" s="27"/>
      <c r="C9363" s="28" t="s">
        <v>6520</v>
      </c>
      <c r="D9363" s="28"/>
      <c r="E9363" s="28"/>
      <c r="F9363" s="29">
        <v>233.38</v>
      </c>
    </row>
    <row r="9364" spans="1:6" x14ac:dyDescent="0.2">
      <c r="A9364" s="26"/>
      <c r="B9364" s="27"/>
      <c r="C9364" s="28" t="s">
        <v>917</v>
      </c>
      <c r="D9364" s="28"/>
      <c r="E9364" s="28"/>
      <c r="F9364" s="29">
        <v>1290.04</v>
      </c>
    </row>
    <row r="9365" spans="1:6" ht="22.5" customHeight="1" x14ac:dyDescent="0.2">
      <c r="A9365" s="21">
        <v>121</v>
      </c>
      <c r="B9365" s="22" t="s">
        <v>2419</v>
      </c>
      <c r="C9365" s="23" t="s">
        <v>2420</v>
      </c>
      <c r="D9365" s="30">
        <v>0.01</v>
      </c>
      <c r="E9365" s="25">
        <v>915.98</v>
      </c>
      <c r="F9365" s="25">
        <v>414.11</v>
      </c>
    </row>
    <row r="9366" spans="1:6" x14ac:dyDescent="0.2">
      <c r="A9366" s="26"/>
      <c r="B9366" s="27"/>
      <c r="C9366" s="28" t="s">
        <v>6521</v>
      </c>
      <c r="D9366" s="28"/>
      <c r="E9366" s="28"/>
      <c r="F9366" s="29">
        <v>368.56</v>
      </c>
    </row>
    <row r="9367" spans="1:6" x14ac:dyDescent="0.2">
      <c r="A9367" s="26"/>
      <c r="B9367" s="27"/>
      <c r="C9367" s="28" t="s">
        <v>6522</v>
      </c>
      <c r="D9367" s="28"/>
      <c r="E9367" s="28"/>
      <c r="F9367" s="29">
        <v>165.64</v>
      </c>
    </row>
    <row r="9368" spans="1:6" x14ac:dyDescent="0.2">
      <c r="A9368" s="26"/>
      <c r="B9368" s="27"/>
      <c r="C9368" s="28" t="s">
        <v>917</v>
      </c>
      <c r="D9368" s="28"/>
      <c r="E9368" s="28"/>
      <c r="F9368" s="29">
        <v>948.31</v>
      </c>
    </row>
    <row r="9369" spans="1:6" ht="22.5" customHeight="1" x14ac:dyDescent="0.2">
      <c r="A9369" s="21">
        <v>122</v>
      </c>
      <c r="B9369" s="22" t="s">
        <v>2423</v>
      </c>
      <c r="C9369" s="23" t="s">
        <v>2424</v>
      </c>
      <c r="D9369" s="31">
        <v>1</v>
      </c>
      <c r="E9369" s="25">
        <v>59.99</v>
      </c>
      <c r="F9369" s="25">
        <v>743.88</v>
      </c>
    </row>
    <row r="9370" spans="1:6" ht="11.25" customHeight="1" x14ac:dyDescent="0.2">
      <c r="A9370" s="435" t="s">
        <v>1007</v>
      </c>
      <c r="B9370" s="436"/>
      <c r="C9370" s="436"/>
      <c r="D9370" s="436"/>
      <c r="E9370" s="437"/>
      <c r="F9370" s="36">
        <v>481166.36</v>
      </c>
    </row>
    <row r="9371" spans="1:6" x14ac:dyDescent="0.2">
      <c r="A9371" s="435" t="s">
        <v>1008</v>
      </c>
      <c r="B9371" s="436"/>
      <c r="C9371" s="436"/>
      <c r="D9371" s="436"/>
      <c r="E9371" s="437"/>
      <c r="F9371" s="36">
        <v>230587.57</v>
      </c>
    </row>
    <row r="9372" spans="1:6" x14ac:dyDescent="0.2">
      <c r="A9372" s="435" t="s">
        <v>1009</v>
      </c>
      <c r="B9372" s="436"/>
      <c r="C9372" s="436"/>
      <c r="D9372" s="436"/>
      <c r="E9372" s="437"/>
      <c r="F9372" s="36">
        <v>104308.91</v>
      </c>
    </row>
    <row r="9373" spans="1:6" ht="11.25" customHeight="1" x14ac:dyDescent="0.2">
      <c r="A9373" s="435" t="s">
        <v>6523</v>
      </c>
      <c r="B9373" s="436"/>
      <c r="C9373" s="436"/>
      <c r="D9373" s="436"/>
      <c r="E9373" s="437"/>
      <c r="F9373" s="36">
        <v>816062.84</v>
      </c>
    </row>
    <row r="9374" spans="1:6" ht="11.25" customHeight="1" x14ac:dyDescent="0.2">
      <c r="A9374" s="435" t="s">
        <v>1023</v>
      </c>
      <c r="B9374" s="436"/>
      <c r="C9374" s="436"/>
      <c r="D9374" s="436"/>
      <c r="E9374" s="437"/>
      <c r="F9374" s="36">
        <v>1444961.31</v>
      </c>
    </row>
    <row r="9375" spans="1:6" x14ac:dyDescent="0.2">
      <c r="A9375" s="435" t="s">
        <v>1008</v>
      </c>
      <c r="B9375" s="436"/>
      <c r="C9375" s="436"/>
      <c r="D9375" s="436"/>
      <c r="E9375" s="437"/>
      <c r="F9375" s="36">
        <v>480514.16</v>
      </c>
    </row>
    <row r="9376" spans="1:6" x14ac:dyDescent="0.2">
      <c r="A9376" s="435" t="s">
        <v>1009</v>
      </c>
      <c r="B9376" s="436"/>
      <c r="C9376" s="436"/>
      <c r="D9376" s="436"/>
      <c r="E9376" s="437"/>
      <c r="F9376" s="36">
        <v>260120.59</v>
      </c>
    </row>
    <row r="9377" spans="1:6" x14ac:dyDescent="0.2">
      <c r="A9377" s="435" t="s">
        <v>1024</v>
      </c>
      <c r="B9377" s="436"/>
      <c r="C9377" s="436"/>
      <c r="D9377" s="436"/>
      <c r="E9377" s="437"/>
      <c r="F9377" s="36">
        <v>2185596.06</v>
      </c>
    </row>
    <row r="9378" spans="1:6" x14ac:dyDescent="0.2">
      <c r="A9378" s="38"/>
      <c r="B9378" s="38"/>
      <c r="C9378" s="38"/>
      <c r="D9378" s="38"/>
      <c r="E9378" s="38"/>
      <c r="F9378" s="38"/>
    </row>
    <row r="9379" spans="1:6" ht="14.4" x14ac:dyDescent="0.3">
      <c r="A9379" s="3"/>
      <c r="B9379" s="3"/>
      <c r="C9379" s="3"/>
      <c r="D9379" s="3"/>
      <c r="E9379" s="3"/>
      <c r="F9379" s="3"/>
    </row>
    <row r="9380" spans="1:6" x14ac:dyDescent="0.2">
      <c r="A9380" s="41" t="s">
        <v>1025</v>
      </c>
      <c r="B9380" s="428"/>
      <c r="C9380" s="428"/>
      <c r="D9380" s="428"/>
      <c r="E9380" s="428"/>
      <c r="F9380" s="428"/>
    </row>
    <row r="9381" spans="1:6" x14ac:dyDescent="0.2">
      <c r="A9381" s="4"/>
      <c r="B9381" s="427" t="s">
        <v>1027</v>
      </c>
      <c r="C9381" s="427"/>
      <c r="D9381" s="427"/>
      <c r="E9381" s="427"/>
      <c r="F9381" s="427"/>
    </row>
    <row r="9382" spans="1:6" x14ac:dyDescent="0.2">
      <c r="A9382" s="41" t="s">
        <v>1028</v>
      </c>
      <c r="B9382" s="428"/>
      <c r="C9382" s="428"/>
      <c r="D9382" s="428"/>
      <c r="E9382" s="428"/>
      <c r="F9382" s="428"/>
    </row>
    <row r="9383" spans="1:6" x14ac:dyDescent="0.2">
      <c r="A9383" s="10"/>
      <c r="B9383" s="427" t="s">
        <v>1027</v>
      </c>
      <c r="C9383" s="427"/>
      <c r="D9383" s="427"/>
      <c r="E9383" s="427"/>
      <c r="F9383" s="427"/>
    </row>
    <row r="9384" spans="1:6" ht="14.4" x14ac:dyDescent="0.3">
      <c r="A9384" s="3"/>
      <c r="B9384" s="3"/>
      <c r="C9384" s="3"/>
      <c r="D9384" s="3"/>
      <c r="E9384" s="3"/>
      <c r="F9384" s="3"/>
    </row>
    <row r="9385" spans="1:6" ht="17.399999999999999" x14ac:dyDescent="0.3">
      <c r="A9385" s="438" t="s">
        <v>6524</v>
      </c>
      <c r="B9385" s="438"/>
      <c r="C9385" s="438"/>
      <c r="D9385" s="438"/>
      <c r="E9385" s="438"/>
      <c r="F9385" s="438"/>
    </row>
    <row r="9386" spans="1:6" x14ac:dyDescent="0.2">
      <c r="A9386" s="6"/>
      <c r="B9386" s="6"/>
      <c r="C9386" s="6"/>
      <c r="D9386" s="6"/>
      <c r="E9386" s="6"/>
      <c r="F9386" s="6"/>
    </row>
    <row r="9387" spans="1:6" ht="12.75" customHeight="1" x14ac:dyDescent="0.25">
      <c r="A9387" s="439" t="s">
        <v>6525</v>
      </c>
      <c r="B9387" s="439"/>
      <c r="C9387" s="439"/>
      <c r="D9387" s="439"/>
      <c r="E9387" s="439"/>
      <c r="F9387" s="439"/>
    </row>
    <row r="9388" spans="1:6" x14ac:dyDescent="0.2">
      <c r="A9388" s="440" t="s">
        <v>903</v>
      </c>
      <c r="B9388" s="440"/>
      <c r="C9388" s="440"/>
      <c r="D9388" s="440"/>
      <c r="E9388" s="440"/>
      <c r="F9388" s="440"/>
    </row>
    <row r="9389" spans="1:6" x14ac:dyDescent="0.2">
      <c r="A9389" s="9"/>
      <c r="B9389" s="9"/>
      <c r="C9389" s="9"/>
      <c r="D9389" s="9"/>
      <c r="E9389" s="9"/>
      <c r="F9389" s="9"/>
    </row>
    <row r="9390" spans="1:6" ht="14.4" x14ac:dyDescent="0.3">
      <c r="A9390" s="10" t="s">
        <v>904</v>
      </c>
      <c r="B9390" s="10"/>
      <c r="C9390" s="11"/>
      <c r="D9390" s="12"/>
      <c r="E9390" s="12"/>
      <c r="F9390" s="3"/>
    </row>
    <row r="9391" spans="1:6" ht="14.4" x14ac:dyDescent="0.3">
      <c r="A9391" s="10"/>
      <c r="B9391" s="10"/>
      <c r="C9391" s="3"/>
      <c r="D9391" s="15"/>
      <c r="E9391" s="16"/>
      <c r="F9391" s="3"/>
    </row>
    <row r="9392" spans="1:6" ht="14.4" x14ac:dyDescent="0.3">
      <c r="A9392" s="18"/>
      <c r="B9392" s="3"/>
      <c r="C9392" s="3"/>
      <c r="D9392" s="3"/>
      <c r="E9392" s="3"/>
      <c r="F9392" s="3"/>
    </row>
    <row r="9393" spans="1:6" ht="11.25" customHeight="1" x14ac:dyDescent="0.2">
      <c r="A9393" s="441" t="s">
        <v>906</v>
      </c>
      <c r="B9393" s="441" t="s">
        <v>907</v>
      </c>
      <c r="C9393" s="441" t="s">
        <v>908</v>
      </c>
      <c r="D9393" s="441" t="s">
        <v>909</v>
      </c>
      <c r="E9393" s="441" t="s">
        <v>910</v>
      </c>
      <c r="F9393" s="441" t="s">
        <v>911</v>
      </c>
    </row>
    <row r="9394" spans="1:6" ht="11.25" customHeight="1" x14ac:dyDescent="0.2">
      <c r="A9394" s="442"/>
      <c r="B9394" s="442"/>
      <c r="C9394" s="442"/>
      <c r="D9394" s="442"/>
      <c r="E9394" s="442"/>
      <c r="F9394" s="442"/>
    </row>
    <row r="9395" spans="1:6" ht="11.4" x14ac:dyDescent="0.2">
      <c r="A9395" s="19">
        <v>1</v>
      </c>
      <c r="B9395" s="19">
        <v>2</v>
      </c>
      <c r="C9395" s="429">
        <v>3</v>
      </c>
      <c r="D9395" s="430"/>
      <c r="E9395" s="431"/>
      <c r="F9395" s="19">
        <v>4</v>
      </c>
    </row>
    <row r="9396" spans="1:6" ht="13.2" x14ac:dyDescent="0.2">
      <c r="A9396" s="432" t="s">
        <v>6526</v>
      </c>
      <c r="B9396" s="433"/>
      <c r="C9396" s="433"/>
      <c r="D9396" s="433"/>
      <c r="E9396" s="433"/>
      <c r="F9396" s="434"/>
    </row>
    <row r="9397" spans="1:6" ht="11.4" x14ac:dyDescent="0.2">
      <c r="A9397" s="443" t="s">
        <v>448</v>
      </c>
      <c r="B9397" s="444"/>
      <c r="C9397" s="444"/>
      <c r="D9397" s="444"/>
      <c r="E9397" s="444"/>
      <c r="F9397" s="445"/>
    </row>
    <row r="9398" spans="1:6" ht="33.75" customHeight="1" x14ac:dyDescent="0.2">
      <c r="A9398" s="21">
        <v>1</v>
      </c>
      <c r="B9398" s="22" t="s">
        <v>6527</v>
      </c>
      <c r="C9398" s="23" t="s">
        <v>6528</v>
      </c>
      <c r="D9398" s="31">
        <v>5</v>
      </c>
      <c r="E9398" s="25">
        <v>47.41</v>
      </c>
      <c r="F9398" s="25">
        <v>10717.03</v>
      </c>
    </row>
    <row r="9399" spans="1:6" x14ac:dyDescent="0.2">
      <c r="A9399" s="26"/>
      <c r="B9399" s="27"/>
      <c r="C9399" s="28" t="s">
        <v>6529</v>
      </c>
      <c r="D9399" s="28"/>
      <c r="E9399" s="28"/>
      <c r="F9399" s="29">
        <v>7930.6</v>
      </c>
    </row>
    <row r="9400" spans="1:6" x14ac:dyDescent="0.2">
      <c r="A9400" s="26"/>
      <c r="B9400" s="27"/>
      <c r="C9400" s="28" t="s">
        <v>6530</v>
      </c>
      <c r="D9400" s="28"/>
      <c r="E9400" s="28"/>
      <c r="F9400" s="29">
        <v>3858.13</v>
      </c>
    </row>
    <row r="9401" spans="1:6" x14ac:dyDescent="0.2">
      <c r="A9401" s="26"/>
      <c r="B9401" s="27"/>
      <c r="C9401" s="28" t="s">
        <v>917</v>
      </c>
      <c r="D9401" s="28"/>
      <c r="E9401" s="28"/>
      <c r="F9401" s="29">
        <v>22505.759999999998</v>
      </c>
    </row>
    <row r="9402" spans="1:6" ht="45" customHeight="1" x14ac:dyDescent="0.2">
      <c r="A9402" s="21">
        <v>2</v>
      </c>
      <c r="B9402" s="22" t="s">
        <v>6531</v>
      </c>
      <c r="C9402" s="23" t="s">
        <v>6532</v>
      </c>
      <c r="D9402" s="31">
        <v>3</v>
      </c>
      <c r="E9402" s="25">
        <v>47.13</v>
      </c>
      <c r="F9402" s="25">
        <v>6392.24</v>
      </c>
    </row>
    <row r="9403" spans="1:6" x14ac:dyDescent="0.2">
      <c r="A9403" s="26"/>
      <c r="B9403" s="27"/>
      <c r="C9403" s="28" t="s">
        <v>6533</v>
      </c>
      <c r="D9403" s="28"/>
      <c r="E9403" s="28"/>
      <c r="F9403" s="29">
        <v>4730.26</v>
      </c>
    </row>
    <row r="9404" spans="1:6" x14ac:dyDescent="0.2">
      <c r="A9404" s="26"/>
      <c r="B9404" s="27"/>
      <c r="C9404" s="28" t="s">
        <v>6534</v>
      </c>
      <c r="D9404" s="28"/>
      <c r="E9404" s="28"/>
      <c r="F9404" s="29">
        <v>2301.21</v>
      </c>
    </row>
    <row r="9405" spans="1:6" x14ac:dyDescent="0.2">
      <c r="A9405" s="26"/>
      <c r="B9405" s="27"/>
      <c r="C9405" s="28" t="s">
        <v>917</v>
      </c>
      <c r="D9405" s="28"/>
      <c r="E9405" s="28"/>
      <c r="F9405" s="29">
        <v>13423.71</v>
      </c>
    </row>
    <row r="9406" spans="1:6" ht="33.75" customHeight="1" x14ac:dyDescent="0.2">
      <c r="A9406" s="21">
        <v>3</v>
      </c>
      <c r="B9406" s="22" t="s">
        <v>6535</v>
      </c>
      <c r="C9406" s="23" t="s">
        <v>6536</v>
      </c>
      <c r="D9406" s="31">
        <v>8</v>
      </c>
      <c r="E9406" s="25">
        <v>24.63</v>
      </c>
      <c r="F9406" s="25">
        <v>8908.18</v>
      </c>
    </row>
    <row r="9407" spans="1:6" x14ac:dyDescent="0.2">
      <c r="A9407" s="26"/>
      <c r="B9407" s="27"/>
      <c r="C9407" s="28" t="s">
        <v>6537</v>
      </c>
      <c r="D9407" s="28"/>
      <c r="E9407" s="28"/>
      <c r="F9407" s="29">
        <v>6592.05</v>
      </c>
    </row>
    <row r="9408" spans="1:6" x14ac:dyDescent="0.2">
      <c r="A9408" s="26"/>
      <c r="B9408" s="27"/>
      <c r="C9408" s="28" t="s">
        <v>6538</v>
      </c>
      <c r="D9408" s="28"/>
      <c r="E9408" s="28"/>
      <c r="F9408" s="29">
        <v>3206.94</v>
      </c>
    </row>
    <row r="9409" spans="1:6" x14ac:dyDescent="0.2">
      <c r="A9409" s="26"/>
      <c r="B9409" s="27"/>
      <c r="C9409" s="28" t="s">
        <v>917</v>
      </c>
      <c r="D9409" s="28"/>
      <c r="E9409" s="28"/>
      <c r="F9409" s="29">
        <v>18707.169999999998</v>
      </c>
    </row>
    <row r="9410" spans="1:6" ht="45" customHeight="1" x14ac:dyDescent="0.2">
      <c r="A9410" s="21">
        <v>4</v>
      </c>
      <c r="B9410" s="22" t="s">
        <v>6539</v>
      </c>
      <c r="C9410" s="23" t="s">
        <v>6540</v>
      </c>
      <c r="D9410" s="31">
        <v>14</v>
      </c>
      <c r="E9410" s="25">
        <v>97.4</v>
      </c>
      <c r="F9410" s="25">
        <v>61648.36</v>
      </c>
    </row>
    <row r="9411" spans="1:6" x14ac:dyDescent="0.2">
      <c r="A9411" s="26"/>
      <c r="B9411" s="27"/>
      <c r="C9411" s="28" t="s">
        <v>6541</v>
      </c>
      <c r="D9411" s="28"/>
      <c r="E9411" s="28"/>
      <c r="F9411" s="29">
        <v>45619.79</v>
      </c>
    </row>
    <row r="9412" spans="1:6" x14ac:dyDescent="0.2">
      <c r="A9412" s="26"/>
      <c r="B9412" s="27"/>
      <c r="C9412" s="28" t="s">
        <v>6542</v>
      </c>
      <c r="D9412" s="28"/>
      <c r="E9412" s="28"/>
      <c r="F9412" s="29">
        <v>22193.41</v>
      </c>
    </row>
    <row r="9413" spans="1:6" x14ac:dyDescent="0.2">
      <c r="A9413" s="26"/>
      <c r="B9413" s="27"/>
      <c r="C9413" s="28" t="s">
        <v>917</v>
      </c>
      <c r="D9413" s="28"/>
      <c r="E9413" s="28"/>
      <c r="F9413" s="29">
        <v>129461.56</v>
      </c>
    </row>
    <row r="9414" spans="1:6" ht="33.75" customHeight="1" x14ac:dyDescent="0.2">
      <c r="A9414" s="21">
        <v>5</v>
      </c>
      <c r="B9414" s="22" t="s">
        <v>6543</v>
      </c>
      <c r="C9414" s="23" t="s">
        <v>6544</v>
      </c>
      <c r="D9414" s="31">
        <v>1</v>
      </c>
      <c r="E9414" s="25">
        <v>194.78</v>
      </c>
      <c r="F9414" s="25">
        <v>8806</v>
      </c>
    </row>
    <row r="9415" spans="1:6" x14ac:dyDescent="0.2">
      <c r="A9415" s="26"/>
      <c r="B9415" s="27"/>
      <c r="C9415" s="28" t="s">
        <v>6545</v>
      </c>
      <c r="D9415" s="28"/>
      <c r="E9415" s="28"/>
      <c r="F9415" s="29">
        <v>6516.44</v>
      </c>
    </row>
    <row r="9416" spans="1:6" x14ac:dyDescent="0.2">
      <c r="A9416" s="26"/>
      <c r="B9416" s="27"/>
      <c r="C9416" s="28" t="s">
        <v>6546</v>
      </c>
      <c r="D9416" s="28"/>
      <c r="E9416" s="28"/>
      <c r="F9416" s="29">
        <v>3170.16</v>
      </c>
    </row>
    <row r="9417" spans="1:6" x14ac:dyDescent="0.2">
      <c r="A9417" s="26"/>
      <c r="B9417" s="27"/>
      <c r="C9417" s="28" t="s">
        <v>917</v>
      </c>
      <c r="D9417" s="28"/>
      <c r="E9417" s="28"/>
      <c r="F9417" s="29">
        <v>18492.599999999999</v>
      </c>
    </row>
    <row r="9418" spans="1:6" ht="33.75" customHeight="1" x14ac:dyDescent="0.2">
      <c r="A9418" s="21">
        <v>6</v>
      </c>
      <c r="B9418" s="22" t="s">
        <v>6547</v>
      </c>
      <c r="C9418" s="23" t="s">
        <v>6548</v>
      </c>
      <c r="D9418" s="31">
        <v>2</v>
      </c>
      <c r="E9418" s="25">
        <v>136.49</v>
      </c>
      <c r="F9418" s="25">
        <v>12341.43</v>
      </c>
    </row>
    <row r="9419" spans="1:6" x14ac:dyDescent="0.2">
      <c r="A9419" s="26"/>
      <c r="B9419" s="27"/>
      <c r="C9419" s="28" t="s">
        <v>6549</v>
      </c>
      <c r="D9419" s="28"/>
      <c r="E9419" s="28"/>
      <c r="F9419" s="29">
        <v>9132.66</v>
      </c>
    </row>
    <row r="9420" spans="1:6" x14ac:dyDescent="0.2">
      <c r="A9420" s="26"/>
      <c r="B9420" s="27"/>
      <c r="C9420" s="28" t="s">
        <v>6550</v>
      </c>
      <c r="D9420" s="28"/>
      <c r="E9420" s="28"/>
      <c r="F9420" s="29">
        <v>4442.91</v>
      </c>
    </row>
    <row r="9421" spans="1:6" x14ac:dyDescent="0.2">
      <c r="A9421" s="26"/>
      <c r="B9421" s="27"/>
      <c r="C9421" s="28" t="s">
        <v>917</v>
      </c>
      <c r="D9421" s="28"/>
      <c r="E9421" s="28"/>
      <c r="F9421" s="29">
        <v>25917</v>
      </c>
    </row>
    <row r="9422" spans="1:6" ht="33.75" customHeight="1" x14ac:dyDescent="0.2">
      <c r="A9422" s="21">
        <v>7</v>
      </c>
      <c r="B9422" s="22" t="s">
        <v>6551</v>
      </c>
      <c r="C9422" s="23" t="s">
        <v>6552</v>
      </c>
      <c r="D9422" s="31">
        <v>3</v>
      </c>
      <c r="E9422" s="25">
        <v>27.06</v>
      </c>
      <c r="F9422" s="25">
        <v>3670.15</v>
      </c>
    </row>
    <row r="9423" spans="1:6" x14ac:dyDescent="0.2">
      <c r="A9423" s="26"/>
      <c r="B9423" s="27"/>
      <c r="C9423" s="28" t="s">
        <v>6553</v>
      </c>
      <c r="D9423" s="28"/>
      <c r="E9423" s="28"/>
      <c r="F9423" s="29">
        <v>2715.91</v>
      </c>
    </row>
    <row r="9424" spans="1:6" x14ac:dyDescent="0.2">
      <c r="A9424" s="26"/>
      <c r="B9424" s="27"/>
      <c r="C9424" s="28" t="s">
        <v>6554</v>
      </c>
      <c r="D9424" s="28"/>
      <c r="E9424" s="28"/>
      <c r="F9424" s="29">
        <v>1321.25</v>
      </c>
    </row>
    <row r="9425" spans="1:6" x14ac:dyDescent="0.2">
      <c r="A9425" s="26"/>
      <c r="B9425" s="27"/>
      <c r="C9425" s="28" t="s">
        <v>917</v>
      </c>
      <c r="D9425" s="28"/>
      <c r="E9425" s="28"/>
      <c r="F9425" s="29">
        <v>7707.31</v>
      </c>
    </row>
    <row r="9426" spans="1:6" ht="33.75" customHeight="1" x14ac:dyDescent="0.2">
      <c r="A9426" s="21">
        <v>8</v>
      </c>
      <c r="B9426" s="22" t="s">
        <v>6555</v>
      </c>
      <c r="C9426" s="23" t="s">
        <v>6556</v>
      </c>
      <c r="D9426" s="31">
        <v>23</v>
      </c>
      <c r="E9426" s="25">
        <v>83.87</v>
      </c>
      <c r="F9426" s="25">
        <v>87210.54</v>
      </c>
    </row>
    <row r="9427" spans="1:6" x14ac:dyDescent="0.2">
      <c r="A9427" s="26"/>
      <c r="B9427" s="27"/>
      <c r="C9427" s="28" t="s">
        <v>6557</v>
      </c>
      <c r="D9427" s="28"/>
      <c r="E9427" s="28"/>
      <c r="F9427" s="29">
        <v>64535.8</v>
      </c>
    </row>
    <row r="9428" spans="1:6" x14ac:dyDescent="0.2">
      <c r="A9428" s="26"/>
      <c r="B9428" s="27"/>
      <c r="C9428" s="28" t="s">
        <v>6558</v>
      </c>
      <c r="D9428" s="28"/>
      <c r="E9428" s="28"/>
      <c r="F9428" s="29">
        <v>31395.79</v>
      </c>
    </row>
    <row r="9429" spans="1:6" x14ac:dyDescent="0.2">
      <c r="A9429" s="26"/>
      <c r="B9429" s="27"/>
      <c r="C9429" s="28" t="s">
        <v>917</v>
      </c>
      <c r="D9429" s="28"/>
      <c r="E9429" s="28"/>
      <c r="F9429" s="29">
        <v>183142.13</v>
      </c>
    </row>
    <row r="9430" spans="1:6" ht="33.75" customHeight="1" x14ac:dyDescent="0.2">
      <c r="A9430" s="21">
        <v>9</v>
      </c>
      <c r="B9430" s="22" t="s">
        <v>6559</v>
      </c>
      <c r="C9430" s="23" t="s">
        <v>6560</v>
      </c>
      <c r="D9430" s="31">
        <v>40</v>
      </c>
      <c r="E9430" s="25">
        <v>41.94</v>
      </c>
      <c r="F9430" s="25">
        <v>75844.3</v>
      </c>
    </row>
    <row r="9431" spans="1:6" x14ac:dyDescent="0.2">
      <c r="A9431" s="26"/>
      <c r="B9431" s="27"/>
      <c r="C9431" s="28" t="s">
        <v>6561</v>
      </c>
      <c r="D9431" s="28"/>
      <c r="E9431" s="28"/>
      <c r="F9431" s="29">
        <v>56124.78</v>
      </c>
    </row>
    <row r="9432" spans="1:6" x14ac:dyDescent="0.2">
      <c r="A9432" s="26"/>
      <c r="B9432" s="27"/>
      <c r="C9432" s="28" t="s">
        <v>6562</v>
      </c>
      <c r="D9432" s="28"/>
      <c r="E9432" s="28"/>
      <c r="F9432" s="29">
        <v>27303.95</v>
      </c>
    </row>
    <row r="9433" spans="1:6" x14ac:dyDescent="0.2">
      <c r="A9433" s="26"/>
      <c r="B9433" s="27"/>
      <c r="C9433" s="28" t="s">
        <v>917</v>
      </c>
      <c r="D9433" s="28"/>
      <c r="E9433" s="28"/>
      <c r="F9433" s="29">
        <v>159273.03</v>
      </c>
    </row>
    <row r="9434" spans="1:6" ht="11.4" x14ac:dyDescent="0.2">
      <c r="A9434" s="443" t="s">
        <v>6563</v>
      </c>
      <c r="B9434" s="444"/>
      <c r="C9434" s="444"/>
      <c r="D9434" s="444"/>
      <c r="E9434" s="444"/>
      <c r="F9434" s="445"/>
    </row>
    <row r="9435" spans="1:6" ht="33.75" customHeight="1" x14ac:dyDescent="0.2">
      <c r="A9435" s="21">
        <v>10</v>
      </c>
      <c r="B9435" s="22" t="s">
        <v>6564</v>
      </c>
      <c r="C9435" s="23" t="s">
        <v>6565</v>
      </c>
      <c r="D9435" s="31">
        <v>12</v>
      </c>
      <c r="E9435" s="25">
        <v>142.25</v>
      </c>
      <c r="F9435" s="25">
        <v>77173.47</v>
      </c>
    </row>
    <row r="9436" spans="1:6" x14ac:dyDescent="0.2">
      <c r="A9436" s="26"/>
      <c r="B9436" s="27"/>
      <c r="C9436" s="28" t="s">
        <v>6566</v>
      </c>
      <c r="D9436" s="28"/>
      <c r="E9436" s="28"/>
      <c r="F9436" s="29">
        <v>57108.37</v>
      </c>
    </row>
    <row r="9437" spans="1:6" x14ac:dyDescent="0.2">
      <c r="A9437" s="26"/>
      <c r="B9437" s="27"/>
      <c r="C9437" s="28" t="s">
        <v>6567</v>
      </c>
      <c r="D9437" s="28"/>
      <c r="E9437" s="28"/>
      <c r="F9437" s="29">
        <v>27782.45</v>
      </c>
    </row>
    <row r="9438" spans="1:6" x14ac:dyDescent="0.2">
      <c r="A9438" s="26"/>
      <c r="B9438" s="27"/>
      <c r="C9438" s="28" t="s">
        <v>917</v>
      </c>
      <c r="D9438" s="28"/>
      <c r="E9438" s="28"/>
      <c r="F9438" s="29">
        <v>162064.29</v>
      </c>
    </row>
    <row r="9439" spans="1:6" ht="11.25" customHeight="1" x14ac:dyDescent="0.2">
      <c r="A9439" s="435" t="s">
        <v>1023</v>
      </c>
      <c r="B9439" s="436"/>
      <c r="C9439" s="436"/>
      <c r="D9439" s="436"/>
      <c r="E9439" s="437"/>
      <c r="F9439" s="36">
        <v>352711.7</v>
      </c>
    </row>
    <row r="9440" spans="1:6" x14ac:dyDescent="0.2">
      <c r="A9440" s="435" t="s">
        <v>1008</v>
      </c>
      <c r="B9440" s="436"/>
      <c r="C9440" s="436"/>
      <c r="D9440" s="436"/>
      <c r="E9440" s="437"/>
      <c r="F9440" s="36">
        <v>261006.66</v>
      </c>
    </row>
    <row r="9441" spans="1:6" x14ac:dyDescent="0.2">
      <c r="A9441" s="435" t="s">
        <v>1009</v>
      </c>
      <c r="B9441" s="436"/>
      <c r="C9441" s="436"/>
      <c r="D9441" s="436"/>
      <c r="E9441" s="437"/>
      <c r="F9441" s="36">
        <v>126976.21</v>
      </c>
    </row>
    <row r="9442" spans="1:6" x14ac:dyDescent="0.2">
      <c r="A9442" s="435" t="s">
        <v>1024</v>
      </c>
      <c r="B9442" s="436"/>
      <c r="C9442" s="436"/>
      <c r="D9442" s="436"/>
      <c r="E9442" s="437"/>
      <c r="F9442" s="36">
        <v>740694.57</v>
      </c>
    </row>
    <row r="9443" spans="1:6" x14ac:dyDescent="0.2">
      <c r="A9443" s="38"/>
      <c r="B9443" s="38"/>
      <c r="C9443" s="38"/>
      <c r="D9443" s="38"/>
      <c r="E9443" s="38"/>
      <c r="F9443" s="38"/>
    </row>
    <row r="9444" spans="1:6" ht="14.4" x14ac:dyDescent="0.3">
      <c r="A9444" s="3"/>
      <c r="B9444" s="3"/>
      <c r="C9444" s="3"/>
      <c r="D9444" s="3"/>
      <c r="E9444" s="3"/>
      <c r="F9444" s="3"/>
    </row>
    <row r="9445" spans="1:6" x14ac:dyDescent="0.2">
      <c r="A9445" s="41" t="s">
        <v>1025</v>
      </c>
      <c r="B9445" s="428"/>
      <c r="C9445" s="428"/>
      <c r="D9445" s="428"/>
      <c r="E9445" s="428"/>
      <c r="F9445" s="428"/>
    </row>
    <row r="9446" spans="1:6" x14ac:dyDescent="0.2">
      <c r="A9446" s="4"/>
      <c r="B9446" s="427" t="s">
        <v>1027</v>
      </c>
      <c r="C9446" s="427"/>
      <c r="D9446" s="427"/>
      <c r="E9446" s="427"/>
      <c r="F9446" s="427"/>
    </row>
    <row r="9447" spans="1:6" x14ac:dyDescent="0.2">
      <c r="A9447" s="41" t="s">
        <v>1028</v>
      </c>
      <c r="B9447" s="428"/>
      <c r="C9447" s="428"/>
      <c r="D9447" s="428"/>
      <c r="E9447" s="428"/>
      <c r="F9447" s="428"/>
    </row>
    <row r="9448" spans="1:6" x14ac:dyDescent="0.2">
      <c r="A9448" s="10"/>
      <c r="B9448" s="427" t="s">
        <v>1027</v>
      </c>
      <c r="C9448" s="427"/>
      <c r="D9448" s="427"/>
      <c r="E9448" s="427"/>
      <c r="F9448" s="427"/>
    </row>
    <row r="9449" spans="1:6" ht="14.4" x14ac:dyDescent="0.3">
      <c r="A9449" s="3"/>
      <c r="B9449" s="3"/>
      <c r="C9449" s="3"/>
      <c r="D9449" s="3"/>
      <c r="E9449" s="3"/>
      <c r="F9449" s="3"/>
    </row>
    <row r="9450" spans="1:6" ht="14.4" x14ac:dyDescent="0.3">
      <c r="A9450" s="3"/>
      <c r="B9450" s="3"/>
      <c r="C9450" s="3"/>
      <c r="D9450" s="3"/>
      <c r="E9450" s="3"/>
      <c r="F9450" s="3"/>
    </row>
    <row r="9451" spans="1:6" ht="17.399999999999999" x14ac:dyDescent="0.3">
      <c r="A9451" s="438" t="s">
        <v>6568</v>
      </c>
      <c r="B9451" s="438"/>
      <c r="C9451" s="438"/>
      <c r="D9451" s="438"/>
      <c r="E9451" s="438"/>
      <c r="F9451" s="438"/>
    </row>
    <row r="9452" spans="1:6" x14ac:dyDescent="0.2">
      <c r="A9452" s="6"/>
      <c r="B9452" s="6"/>
      <c r="C9452" s="6"/>
      <c r="D9452" s="6"/>
      <c r="E9452" s="6"/>
      <c r="F9452" s="6"/>
    </row>
    <row r="9453" spans="1:6" ht="12.75" customHeight="1" x14ac:dyDescent="0.25">
      <c r="A9453" s="439" t="s">
        <v>6569</v>
      </c>
      <c r="B9453" s="439"/>
      <c r="C9453" s="439"/>
      <c r="D9453" s="439"/>
      <c r="E9453" s="439"/>
      <c r="F9453" s="439"/>
    </row>
    <row r="9454" spans="1:6" x14ac:dyDescent="0.2">
      <c r="A9454" s="440" t="s">
        <v>903</v>
      </c>
      <c r="B9454" s="440"/>
      <c r="C9454" s="440"/>
      <c r="D9454" s="440"/>
      <c r="E9454" s="440"/>
      <c r="F9454" s="440"/>
    </row>
    <row r="9455" spans="1:6" x14ac:dyDescent="0.2">
      <c r="A9455" s="9"/>
      <c r="B9455" s="9"/>
      <c r="C9455" s="9"/>
      <c r="D9455" s="9"/>
      <c r="E9455" s="9"/>
      <c r="F9455" s="9"/>
    </row>
    <row r="9456" spans="1:6" ht="14.4" x14ac:dyDescent="0.3">
      <c r="A9456" s="10" t="s">
        <v>904</v>
      </c>
      <c r="B9456" s="10"/>
      <c r="C9456" s="11"/>
      <c r="D9456" s="12"/>
      <c r="E9456" s="12"/>
      <c r="F9456" s="3"/>
    </row>
    <row r="9457" spans="1:6" ht="14.4" x14ac:dyDescent="0.3">
      <c r="A9457" s="10"/>
      <c r="B9457" s="10"/>
      <c r="C9457" s="3"/>
      <c r="D9457" s="15"/>
      <c r="E9457" s="16"/>
      <c r="F9457" s="3"/>
    </row>
    <row r="9458" spans="1:6" ht="14.4" x14ac:dyDescent="0.3">
      <c r="A9458" s="18"/>
      <c r="B9458" s="3"/>
      <c r="C9458" s="3"/>
      <c r="D9458" s="3"/>
      <c r="E9458" s="3"/>
      <c r="F9458" s="3"/>
    </row>
    <row r="9459" spans="1:6" ht="11.25" customHeight="1" x14ac:dyDescent="0.2">
      <c r="A9459" s="441" t="s">
        <v>906</v>
      </c>
      <c r="B9459" s="441" t="s">
        <v>907</v>
      </c>
      <c r="C9459" s="441" t="s">
        <v>908</v>
      </c>
      <c r="D9459" s="441" t="s">
        <v>909</v>
      </c>
      <c r="E9459" s="441" t="s">
        <v>910</v>
      </c>
      <c r="F9459" s="441" t="s">
        <v>911</v>
      </c>
    </row>
    <row r="9460" spans="1:6" ht="11.25" customHeight="1" x14ac:dyDescent="0.2">
      <c r="A9460" s="442"/>
      <c r="B9460" s="442"/>
      <c r="C9460" s="442"/>
      <c r="D9460" s="442"/>
      <c r="E9460" s="442"/>
      <c r="F9460" s="442"/>
    </row>
    <row r="9461" spans="1:6" ht="11.4" x14ac:dyDescent="0.2">
      <c r="A9461" s="19">
        <v>1</v>
      </c>
      <c r="B9461" s="19">
        <v>2</v>
      </c>
      <c r="C9461" s="429">
        <v>3</v>
      </c>
      <c r="D9461" s="430"/>
      <c r="E9461" s="431"/>
      <c r="F9461" s="19">
        <v>4</v>
      </c>
    </row>
    <row r="9462" spans="1:6" ht="13.2" x14ac:dyDescent="0.2">
      <c r="A9462" s="432" t="s">
        <v>6570</v>
      </c>
      <c r="B9462" s="433"/>
      <c r="C9462" s="433"/>
      <c r="D9462" s="433"/>
      <c r="E9462" s="433"/>
      <c r="F9462" s="434"/>
    </row>
    <row r="9463" spans="1:6" ht="11.4" x14ac:dyDescent="0.2">
      <c r="A9463" s="443" t="s">
        <v>6571</v>
      </c>
      <c r="B9463" s="444"/>
      <c r="C9463" s="444"/>
      <c r="D9463" s="444"/>
      <c r="E9463" s="444"/>
      <c r="F9463" s="445"/>
    </row>
    <row r="9464" spans="1:6" ht="33.75" customHeight="1" x14ac:dyDescent="0.2">
      <c r="A9464" s="21">
        <v>1</v>
      </c>
      <c r="B9464" s="22" t="s">
        <v>6572</v>
      </c>
      <c r="C9464" s="23" t="s">
        <v>6573</v>
      </c>
      <c r="D9464" s="30">
        <v>305.36</v>
      </c>
      <c r="E9464" s="25"/>
      <c r="F9464" s="25"/>
    </row>
    <row r="9465" spans="1:6" ht="33.75" customHeight="1" x14ac:dyDescent="0.2">
      <c r="A9465" s="21">
        <v>2</v>
      </c>
      <c r="B9465" s="22" t="s">
        <v>6574</v>
      </c>
      <c r="C9465" s="23" t="s">
        <v>6575</v>
      </c>
      <c r="D9465" s="32">
        <v>0.5</v>
      </c>
      <c r="E9465" s="25"/>
      <c r="F9465" s="25"/>
    </row>
    <row r="9466" spans="1:6" ht="33.75" customHeight="1" x14ac:dyDescent="0.2">
      <c r="A9466" s="21">
        <v>3</v>
      </c>
      <c r="B9466" s="22" t="s">
        <v>6576</v>
      </c>
      <c r="C9466" s="23" t="s">
        <v>6577</v>
      </c>
      <c r="D9466" s="24">
        <v>1.177</v>
      </c>
      <c r="E9466" s="25"/>
      <c r="F9466" s="25"/>
    </row>
    <row r="9467" spans="1:6" ht="13.2" x14ac:dyDescent="0.2">
      <c r="A9467" s="432" t="s">
        <v>6578</v>
      </c>
      <c r="B9467" s="433"/>
      <c r="C9467" s="433"/>
      <c r="D9467" s="433"/>
      <c r="E9467" s="433"/>
      <c r="F9467" s="434"/>
    </row>
    <row r="9468" spans="1:6" ht="33.75" customHeight="1" x14ac:dyDescent="0.2">
      <c r="A9468" s="21">
        <v>1</v>
      </c>
      <c r="B9468" s="22" t="s">
        <v>6579</v>
      </c>
      <c r="C9468" s="23" t="s">
        <v>6580</v>
      </c>
      <c r="D9468" s="31">
        <v>1</v>
      </c>
      <c r="E9468" s="25">
        <v>8030.56</v>
      </c>
      <c r="F9468" s="25">
        <v>363061.47</v>
      </c>
    </row>
    <row r="9469" spans="1:6" x14ac:dyDescent="0.2">
      <c r="A9469" s="26"/>
      <c r="B9469" s="27"/>
      <c r="C9469" s="28" t="s">
        <v>6581</v>
      </c>
      <c r="D9469" s="28"/>
      <c r="E9469" s="28"/>
      <c r="F9469" s="29">
        <v>268665.49</v>
      </c>
    </row>
    <row r="9470" spans="1:6" x14ac:dyDescent="0.2">
      <c r="A9470" s="26"/>
      <c r="B9470" s="27"/>
      <c r="C9470" s="28" t="s">
        <v>6582</v>
      </c>
      <c r="D9470" s="28"/>
      <c r="E9470" s="28"/>
      <c r="F9470" s="29">
        <v>130702.13</v>
      </c>
    </row>
    <row r="9471" spans="1:6" x14ac:dyDescent="0.2">
      <c r="A9471" s="26"/>
      <c r="B9471" s="27"/>
      <c r="C9471" s="28" t="s">
        <v>917</v>
      </c>
      <c r="D9471" s="28"/>
      <c r="E9471" s="28"/>
      <c r="F9471" s="29">
        <v>762429.09</v>
      </c>
    </row>
    <row r="9472" spans="1:6" ht="45" customHeight="1" x14ac:dyDescent="0.2">
      <c r="A9472" s="21">
        <v>2</v>
      </c>
      <c r="B9472" s="22" t="s">
        <v>6583</v>
      </c>
      <c r="C9472" s="23" t="s">
        <v>6584</v>
      </c>
      <c r="D9472" s="30">
        <v>145.36000000000001</v>
      </c>
      <c r="E9472" s="25">
        <v>46.33</v>
      </c>
      <c r="F9472" s="25">
        <v>304472.58</v>
      </c>
    </row>
    <row r="9473" spans="1:6" x14ac:dyDescent="0.2">
      <c r="A9473" s="26"/>
      <c r="B9473" s="27"/>
      <c r="C9473" s="28" t="s">
        <v>6585</v>
      </c>
      <c r="D9473" s="28"/>
      <c r="E9473" s="28"/>
      <c r="F9473" s="29">
        <v>225309.71</v>
      </c>
    </row>
    <row r="9474" spans="1:6" x14ac:dyDescent="0.2">
      <c r="A9474" s="26"/>
      <c r="B9474" s="27"/>
      <c r="C9474" s="28" t="s">
        <v>6586</v>
      </c>
      <c r="D9474" s="28"/>
      <c r="E9474" s="28"/>
      <c r="F9474" s="29">
        <v>109610.13</v>
      </c>
    </row>
    <row r="9475" spans="1:6" x14ac:dyDescent="0.2">
      <c r="A9475" s="26"/>
      <c r="B9475" s="27"/>
      <c r="C9475" s="28" t="s">
        <v>917</v>
      </c>
      <c r="D9475" s="28"/>
      <c r="E9475" s="28"/>
      <c r="F9475" s="29">
        <v>639392.42000000004</v>
      </c>
    </row>
    <row r="9476" spans="1:6" ht="11.25" customHeight="1" x14ac:dyDescent="0.2">
      <c r="A9476" s="435" t="s">
        <v>1007</v>
      </c>
      <c r="B9476" s="436"/>
      <c r="C9476" s="436"/>
      <c r="D9476" s="436"/>
      <c r="E9476" s="437"/>
      <c r="F9476" s="36">
        <v>667534.05000000005</v>
      </c>
    </row>
    <row r="9477" spans="1:6" x14ac:dyDescent="0.2">
      <c r="A9477" s="435" t="s">
        <v>1008</v>
      </c>
      <c r="B9477" s="436"/>
      <c r="C9477" s="436"/>
      <c r="D9477" s="436"/>
      <c r="E9477" s="437"/>
      <c r="F9477" s="36">
        <v>493975.2</v>
      </c>
    </row>
    <row r="9478" spans="1:6" x14ac:dyDescent="0.2">
      <c r="A9478" s="435" t="s">
        <v>1009</v>
      </c>
      <c r="B9478" s="436"/>
      <c r="C9478" s="436"/>
      <c r="D9478" s="436"/>
      <c r="E9478" s="437"/>
      <c r="F9478" s="36">
        <v>240312.26</v>
      </c>
    </row>
    <row r="9479" spans="1:6" x14ac:dyDescent="0.2">
      <c r="A9479" s="435" t="s">
        <v>6587</v>
      </c>
      <c r="B9479" s="436"/>
      <c r="C9479" s="436"/>
      <c r="D9479" s="436"/>
      <c r="E9479" s="437"/>
      <c r="F9479" s="36">
        <v>1401821.51</v>
      </c>
    </row>
    <row r="9480" spans="1:6" ht="11.25" customHeight="1" x14ac:dyDescent="0.2">
      <c r="A9480" s="435" t="s">
        <v>1023</v>
      </c>
      <c r="B9480" s="436"/>
      <c r="C9480" s="436"/>
      <c r="D9480" s="436"/>
      <c r="E9480" s="437"/>
      <c r="F9480" s="36">
        <v>667534.05000000005</v>
      </c>
    </row>
    <row r="9481" spans="1:6" x14ac:dyDescent="0.2">
      <c r="A9481" s="435" t="s">
        <v>1008</v>
      </c>
      <c r="B9481" s="436"/>
      <c r="C9481" s="436"/>
      <c r="D9481" s="436"/>
      <c r="E9481" s="437"/>
      <c r="F9481" s="36">
        <v>493975.2</v>
      </c>
    </row>
    <row r="9482" spans="1:6" x14ac:dyDescent="0.2">
      <c r="A9482" s="435" t="s">
        <v>1009</v>
      </c>
      <c r="B9482" s="436"/>
      <c r="C9482" s="436"/>
      <c r="D9482" s="436"/>
      <c r="E9482" s="437"/>
      <c r="F9482" s="36">
        <v>240312.26</v>
      </c>
    </row>
    <row r="9483" spans="1:6" x14ac:dyDescent="0.2">
      <c r="A9483" s="435" t="s">
        <v>1024</v>
      </c>
      <c r="B9483" s="436"/>
      <c r="C9483" s="436"/>
      <c r="D9483" s="436"/>
      <c r="E9483" s="437"/>
      <c r="F9483" s="36">
        <v>1401821.51</v>
      </c>
    </row>
    <row r="9484" spans="1:6" x14ac:dyDescent="0.2">
      <c r="A9484" s="38"/>
      <c r="B9484" s="38"/>
      <c r="C9484" s="38"/>
      <c r="D9484" s="38"/>
      <c r="E9484" s="38"/>
      <c r="F9484" s="38"/>
    </row>
    <row r="9485" spans="1:6" ht="14.4" x14ac:dyDescent="0.3">
      <c r="A9485" s="3"/>
      <c r="B9485" s="3"/>
      <c r="C9485" s="3"/>
      <c r="D9485" s="3"/>
      <c r="E9485" s="3"/>
      <c r="F9485" s="3"/>
    </row>
    <row r="9486" spans="1:6" x14ac:dyDescent="0.2">
      <c r="A9486" s="41" t="s">
        <v>1025</v>
      </c>
      <c r="B9486" s="428" t="s">
        <v>6588</v>
      </c>
      <c r="C9486" s="428"/>
      <c r="D9486" s="428"/>
      <c r="E9486" s="428"/>
      <c r="F9486" s="428"/>
    </row>
    <row r="9487" spans="1:6" x14ac:dyDescent="0.2">
      <c r="A9487" s="4"/>
      <c r="B9487" s="427" t="s">
        <v>1027</v>
      </c>
      <c r="C9487" s="427"/>
      <c r="D9487" s="427"/>
      <c r="E9487" s="427"/>
      <c r="F9487" s="427"/>
    </row>
    <row r="9488" spans="1:6" x14ac:dyDescent="0.2">
      <c r="A9488" s="41" t="s">
        <v>1028</v>
      </c>
      <c r="B9488" s="428" t="s">
        <v>6589</v>
      </c>
      <c r="C9488" s="428"/>
      <c r="D9488" s="428"/>
      <c r="E9488" s="428"/>
      <c r="F9488" s="428"/>
    </row>
    <row r="9489" spans="1:6" x14ac:dyDescent="0.2">
      <c r="A9489" s="10"/>
      <c r="B9489" s="427" t="s">
        <v>1027</v>
      </c>
      <c r="C9489" s="427"/>
      <c r="D9489" s="427"/>
      <c r="E9489" s="427"/>
      <c r="F9489" s="427"/>
    </row>
    <row r="9490" spans="1:6" ht="14.4" x14ac:dyDescent="0.3">
      <c r="A9490" s="3"/>
      <c r="B9490" s="3"/>
      <c r="C9490" s="3"/>
      <c r="D9490" s="3"/>
      <c r="E9490" s="3"/>
      <c r="F9490" s="3"/>
    </row>
    <row r="9491" spans="1:6" ht="17.399999999999999" x14ac:dyDescent="0.3">
      <c r="A9491" s="438" t="s">
        <v>6590</v>
      </c>
      <c r="B9491" s="438"/>
      <c r="C9491" s="438"/>
      <c r="D9491" s="438"/>
      <c r="E9491" s="438"/>
      <c r="F9491" s="438"/>
    </row>
    <row r="9492" spans="1:6" x14ac:dyDescent="0.2">
      <c r="A9492" s="6"/>
      <c r="B9492" s="6"/>
      <c r="C9492" s="6"/>
      <c r="D9492" s="6"/>
      <c r="E9492" s="6"/>
      <c r="F9492" s="6"/>
    </row>
    <row r="9493" spans="1:6" ht="12.75" customHeight="1" x14ac:dyDescent="0.25">
      <c r="A9493" s="439" t="s">
        <v>6591</v>
      </c>
      <c r="B9493" s="439"/>
      <c r="C9493" s="439"/>
      <c r="D9493" s="439"/>
      <c r="E9493" s="439"/>
      <c r="F9493" s="439"/>
    </row>
    <row r="9494" spans="1:6" x14ac:dyDescent="0.2">
      <c r="A9494" s="440" t="s">
        <v>903</v>
      </c>
      <c r="B9494" s="440"/>
      <c r="C9494" s="440"/>
      <c r="D9494" s="440"/>
      <c r="E9494" s="440"/>
      <c r="F9494" s="440"/>
    </row>
    <row r="9495" spans="1:6" x14ac:dyDescent="0.2">
      <c r="A9495" s="9"/>
      <c r="B9495" s="9"/>
      <c r="C9495" s="9"/>
      <c r="D9495" s="9"/>
      <c r="E9495" s="9"/>
      <c r="F9495" s="9"/>
    </row>
    <row r="9496" spans="1:6" ht="14.4" x14ac:dyDescent="0.3">
      <c r="A9496" s="10" t="s">
        <v>904</v>
      </c>
      <c r="B9496" s="10"/>
      <c r="C9496" s="11"/>
      <c r="D9496" s="12"/>
      <c r="E9496" s="12"/>
      <c r="F9496" s="3"/>
    </row>
    <row r="9497" spans="1:6" ht="14.4" x14ac:dyDescent="0.3">
      <c r="A9497" s="10"/>
      <c r="B9497" s="10"/>
      <c r="C9497" s="3"/>
      <c r="D9497" s="15"/>
      <c r="E9497" s="16"/>
      <c r="F9497" s="3"/>
    </row>
    <row r="9498" spans="1:6" ht="14.4" x14ac:dyDescent="0.3">
      <c r="A9498" s="18"/>
      <c r="B9498" s="3"/>
      <c r="C9498" s="3"/>
      <c r="D9498" s="3"/>
      <c r="E9498" s="3"/>
      <c r="F9498" s="3"/>
    </row>
    <row r="9499" spans="1:6" ht="11.25" customHeight="1" x14ac:dyDescent="0.2">
      <c r="A9499" s="441" t="s">
        <v>906</v>
      </c>
      <c r="B9499" s="441" t="s">
        <v>907</v>
      </c>
      <c r="C9499" s="441" t="s">
        <v>908</v>
      </c>
      <c r="D9499" s="441" t="s">
        <v>909</v>
      </c>
      <c r="E9499" s="441" t="s">
        <v>910</v>
      </c>
      <c r="F9499" s="441" t="s">
        <v>911</v>
      </c>
    </row>
    <row r="9500" spans="1:6" ht="11.25" customHeight="1" x14ac:dyDescent="0.2">
      <c r="A9500" s="442"/>
      <c r="B9500" s="442"/>
      <c r="C9500" s="442"/>
      <c r="D9500" s="442"/>
      <c r="E9500" s="442"/>
      <c r="F9500" s="442"/>
    </row>
    <row r="9501" spans="1:6" ht="11.4" x14ac:dyDescent="0.2">
      <c r="A9501" s="19">
        <v>1</v>
      </c>
      <c r="B9501" s="19">
        <v>2</v>
      </c>
      <c r="C9501" s="429">
        <v>3</v>
      </c>
      <c r="D9501" s="430"/>
      <c r="E9501" s="431"/>
      <c r="F9501" s="19">
        <v>4</v>
      </c>
    </row>
    <row r="9502" spans="1:6" ht="13.2" x14ac:dyDescent="0.2">
      <c r="A9502" s="432" t="s">
        <v>6592</v>
      </c>
      <c r="B9502" s="433"/>
      <c r="C9502" s="433"/>
      <c r="D9502" s="433"/>
      <c r="E9502" s="433"/>
      <c r="F9502" s="434"/>
    </row>
    <row r="9503" spans="1:6" ht="12" customHeight="1" x14ac:dyDescent="0.2">
      <c r="A9503" s="443" t="s">
        <v>6593</v>
      </c>
      <c r="B9503" s="444"/>
      <c r="C9503" s="444"/>
      <c r="D9503" s="444"/>
      <c r="E9503" s="444"/>
      <c r="F9503" s="445"/>
    </row>
    <row r="9504" spans="1:6" ht="56.25" customHeight="1" x14ac:dyDescent="0.2">
      <c r="A9504" s="21">
        <v>1</v>
      </c>
      <c r="B9504" s="22" t="s">
        <v>6594</v>
      </c>
      <c r="C9504" s="23" t="s">
        <v>6595</v>
      </c>
      <c r="D9504" s="31">
        <v>9</v>
      </c>
      <c r="E9504" s="25">
        <v>4.0999999999999996</v>
      </c>
      <c r="F9504" s="25">
        <v>1668.25</v>
      </c>
    </row>
    <row r="9505" spans="1:6" x14ac:dyDescent="0.2">
      <c r="A9505" s="26"/>
      <c r="B9505" s="27"/>
      <c r="C9505" s="28" t="s">
        <v>6596</v>
      </c>
      <c r="D9505" s="28"/>
      <c r="E9505" s="28"/>
      <c r="F9505" s="29">
        <v>1234.51</v>
      </c>
    </row>
    <row r="9506" spans="1:6" x14ac:dyDescent="0.2">
      <c r="A9506" s="26"/>
      <c r="B9506" s="27"/>
      <c r="C9506" s="28" t="s">
        <v>6597</v>
      </c>
      <c r="D9506" s="28"/>
      <c r="E9506" s="28"/>
      <c r="F9506" s="29">
        <v>600.57000000000005</v>
      </c>
    </row>
    <row r="9507" spans="1:6" x14ac:dyDescent="0.2">
      <c r="A9507" s="26"/>
      <c r="B9507" s="27"/>
      <c r="C9507" s="28" t="s">
        <v>917</v>
      </c>
      <c r="D9507" s="28"/>
      <c r="E9507" s="28"/>
      <c r="F9507" s="29">
        <v>3503.33</v>
      </c>
    </row>
    <row r="9508" spans="1:6" ht="22.5" customHeight="1" x14ac:dyDescent="0.2">
      <c r="A9508" s="21">
        <v>2</v>
      </c>
      <c r="B9508" s="22" t="s">
        <v>6598</v>
      </c>
      <c r="C9508" s="23" t="s">
        <v>6599</v>
      </c>
      <c r="D9508" s="31">
        <v>9</v>
      </c>
      <c r="E9508" s="25">
        <v>12.81</v>
      </c>
      <c r="F9508" s="25">
        <v>5212.26</v>
      </c>
    </row>
    <row r="9509" spans="1:6" x14ac:dyDescent="0.2">
      <c r="A9509" s="26"/>
      <c r="B9509" s="27"/>
      <c r="C9509" s="28" t="s">
        <v>6600</v>
      </c>
      <c r="D9509" s="28"/>
      <c r="E9509" s="28"/>
      <c r="F9509" s="29">
        <v>3857.07</v>
      </c>
    </row>
    <row r="9510" spans="1:6" x14ac:dyDescent="0.2">
      <c r="A9510" s="26"/>
      <c r="B9510" s="27"/>
      <c r="C9510" s="28" t="s">
        <v>6601</v>
      </c>
      <c r="D9510" s="28"/>
      <c r="E9510" s="28"/>
      <c r="F9510" s="29">
        <v>1876.41</v>
      </c>
    </row>
    <row r="9511" spans="1:6" x14ac:dyDescent="0.2">
      <c r="A9511" s="26"/>
      <c r="B9511" s="27"/>
      <c r="C9511" s="28" t="s">
        <v>917</v>
      </c>
      <c r="D9511" s="28"/>
      <c r="E9511" s="28"/>
      <c r="F9511" s="29">
        <v>10945.74</v>
      </c>
    </row>
    <row r="9512" spans="1:6" ht="12" customHeight="1" x14ac:dyDescent="0.2">
      <c r="A9512" s="443" t="s">
        <v>6602</v>
      </c>
      <c r="B9512" s="444"/>
      <c r="C9512" s="444"/>
      <c r="D9512" s="444"/>
      <c r="E9512" s="444"/>
      <c r="F9512" s="445"/>
    </row>
    <row r="9513" spans="1:6" ht="33.75" customHeight="1" x14ac:dyDescent="0.2">
      <c r="A9513" s="21">
        <v>3</v>
      </c>
      <c r="B9513" s="22" t="s">
        <v>6603</v>
      </c>
      <c r="C9513" s="23" t="s">
        <v>6604</v>
      </c>
      <c r="D9513" s="31">
        <v>2</v>
      </c>
      <c r="E9513" s="25">
        <v>1.03</v>
      </c>
      <c r="F9513" s="25">
        <v>93.13</v>
      </c>
    </row>
    <row r="9514" spans="1:6" x14ac:dyDescent="0.2">
      <c r="A9514" s="26"/>
      <c r="B9514" s="27"/>
      <c r="C9514" s="28" t="s">
        <v>6605</v>
      </c>
      <c r="D9514" s="28"/>
      <c r="E9514" s="28"/>
      <c r="F9514" s="29">
        <v>68.92</v>
      </c>
    </row>
    <row r="9515" spans="1:6" x14ac:dyDescent="0.2">
      <c r="A9515" s="26"/>
      <c r="B9515" s="27"/>
      <c r="C9515" s="28" t="s">
        <v>6606</v>
      </c>
      <c r="D9515" s="28"/>
      <c r="E9515" s="28"/>
      <c r="F9515" s="29">
        <v>33.53</v>
      </c>
    </row>
    <row r="9516" spans="1:6" x14ac:dyDescent="0.2">
      <c r="A9516" s="26"/>
      <c r="B9516" s="27"/>
      <c r="C9516" s="28" t="s">
        <v>917</v>
      </c>
      <c r="D9516" s="28"/>
      <c r="E9516" s="28"/>
      <c r="F9516" s="29">
        <v>195.58</v>
      </c>
    </row>
    <row r="9517" spans="1:6" ht="12" customHeight="1" x14ac:dyDescent="0.2">
      <c r="A9517" s="443" t="s">
        <v>6607</v>
      </c>
      <c r="B9517" s="444"/>
      <c r="C9517" s="444"/>
      <c r="D9517" s="444"/>
      <c r="E9517" s="444"/>
      <c r="F9517" s="445"/>
    </row>
    <row r="9518" spans="1:6" ht="33.75" customHeight="1" x14ac:dyDescent="0.2">
      <c r="A9518" s="21">
        <v>4</v>
      </c>
      <c r="B9518" s="22" t="s">
        <v>6603</v>
      </c>
      <c r="C9518" s="23" t="s">
        <v>6604</v>
      </c>
      <c r="D9518" s="31">
        <v>8</v>
      </c>
      <c r="E9518" s="25">
        <v>1.03</v>
      </c>
      <c r="F9518" s="25">
        <v>372.53</v>
      </c>
    </row>
    <row r="9519" spans="1:6" x14ac:dyDescent="0.2">
      <c r="A9519" s="26"/>
      <c r="B9519" s="27"/>
      <c r="C9519" s="28" t="s">
        <v>6608</v>
      </c>
      <c r="D9519" s="28"/>
      <c r="E9519" s="28"/>
      <c r="F9519" s="29">
        <v>275.67</v>
      </c>
    </row>
    <row r="9520" spans="1:6" x14ac:dyDescent="0.2">
      <c r="A9520" s="26"/>
      <c r="B9520" s="27"/>
      <c r="C9520" s="28" t="s">
        <v>6609</v>
      </c>
      <c r="D9520" s="28"/>
      <c r="E9520" s="28"/>
      <c r="F9520" s="29">
        <v>134.11000000000001</v>
      </c>
    </row>
    <row r="9521" spans="1:6" x14ac:dyDescent="0.2">
      <c r="A9521" s="26"/>
      <c r="B9521" s="27"/>
      <c r="C9521" s="28" t="s">
        <v>917</v>
      </c>
      <c r="D9521" s="28"/>
      <c r="E9521" s="28"/>
      <c r="F9521" s="29">
        <v>782.31</v>
      </c>
    </row>
    <row r="9522" spans="1:6" ht="45" customHeight="1" x14ac:dyDescent="0.2">
      <c r="A9522" s="21">
        <v>5</v>
      </c>
      <c r="B9522" s="22" t="s">
        <v>6610</v>
      </c>
      <c r="C9522" s="23" t="s">
        <v>6611</v>
      </c>
      <c r="D9522" s="31">
        <v>10</v>
      </c>
      <c r="E9522" s="25">
        <v>16.91</v>
      </c>
      <c r="F9522" s="25">
        <v>7645.01</v>
      </c>
    </row>
    <row r="9523" spans="1:6" x14ac:dyDescent="0.2">
      <c r="A9523" s="26"/>
      <c r="B9523" s="27"/>
      <c r="C9523" s="28" t="s">
        <v>6612</v>
      </c>
      <c r="D9523" s="28"/>
      <c r="E9523" s="28"/>
      <c r="F9523" s="29">
        <v>5657.31</v>
      </c>
    </row>
    <row r="9524" spans="1:6" x14ac:dyDescent="0.2">
      <c r="A9524" s="26"/>
      <c r="B9524" s="27"/>
      <c r="C9524" s="28" t="s">
        <v>6613</v>
      </c>
      <c r="D9524" s="28"/>
      <c r="E9524" s="28"/>
      <c r="F9524" s="29">
        <v>2752.2</v>
      </c>
    </row>
    <row r="9525" spans="1:6" x14ac:dyDescent="0.2">
      <c r="A9525" s="26"/>
      <c r="B9525" s="27"/>
      <c r="C9525" s="28" t="s">
        <v>917</v>
      </c>
      <c r="D9525" s="28"/>
      <c r="E9525" s="28"/>
      <c r="F9525" s="29">
        <v>16054.52</v>
      </c>
    </row>
    <row r="9526" spans="1:6" ht="45" customHeight="1" x14ac:dyDescent="0.2">
      <c r="A9526" s="21">
        <v>6</v>
      </c>
      <c r="B9526" s="22" t="s">
        <v>6614</v>
      </c>
      <c r="C9526" s="23" t="s">
        <v>6615</v>
      </c>
      <c r="D9526" s="31">
        <v>6</v>
      </c>
      <c r="E9526" s="25">
        <v>25.37</v>
      </c>
      <c r="F9526" s="25">
        <v>6881.87</v>
      </c>
    </row>
    <row r="9527" spans="1:6" x14ac:dyDescent="0.2">
      <c r="A9527" s="26"/>
      <c r="B9527" s="27"/>
      <c r="C9527" s="28" t="s">
        <v>6616</v>
      </c>
      <c r="D9527" s="28"/>
      <c r="E9527" s="28"/>
      <c r="F9527" s="29">
        <v>5092.58</v>
      </c>
    </row>
    <row r="9528" spans="1:6" x14ac:dyDescent="0.2">
      <c r="A9528" s="26"/>
      <c r="B9528" s="27"/>
      <c r="C9528" s="28" t="s">
        <v>6617</v>
      </c>
      <c r="D9528" s="28"/>
      <c r="E9528" s="28"/>
      <c r="F9528" s="29">
        <v>2477.4699999999998</v>
      </c>
    </row>
    <row r="9529" spans="1:6" x14ac:dyDescent="0.2">
      <c r="A9529" s="26"/>
      <c r="B9529" s="27"/>
      <c r="C9529" s="28" t="s">
        <v>917</v>
      </c>
      <c r="D9529" s="28"/>
      <c r="E9529" s="28"/>
      <c r="F9529" s="29">
        <v>14451.92</v>
      </c>
    </row>
    <row r="9530" spans="1:6" ht="45" customHeight="1" x14ac:dyDescent="0.2">
      <c r="A9530" s="21">
        <v>7</v>
      </c>
      <c r="B9530" s="22" t="s">
        <v>6618</v>
      </c>
      <c r="C9530" s="23" t="s">
        <v>6619</v>
      </c>
      <c r="D9530" s="31">
        <v>4</v>
      </c>
      <c r="E9530" s="25">
        <v>33.83</v>
      </c>
      <c r="F9530" s="25">
        <v>6117.82</v>
      </c>
    </row>
    <row r="9531" spans="1:6" x14ac:dyDescent="0.2">
      <c r="A9531" s="26"/>
      <c r="B9531" s="27"/>
      <c r="C9531" s="28" t="s">
        <v>6620</v>
      </c>
      <c r="D9531" s="28"/>
      <c r="E9531" s="28"/>
      <c r="F9531" s="29">
        <v>4527.1899999999996</v>
      </c>
    </row>
    <row r="9532" spans="1:6" x14ac:dyDescent="0.2">
      <c r="A9532" s="26"/>
      <c r="B9532" s="27"/>
      <c r="C9532" s="28" t="s">
        <v>6621</v>
      </c>
      <c r="D9532" s="28"/>
      <c r="E9532" s="28"/>
      <c r="F9532" s="29">
        <v>2202.42</v>
      </c>
    </row>
    <row r="9533" spans="1:6" x14ac:dyDescent="0.2">
      <c r="A9533" s="26"/>
      <c r="B9533" s="27"/>
      <c r="C9533" s="28" t="s">
        <v>917</v>
      </c>
      <c r="D9533" s="28"/>
      <c r="E9533" s="28"/>
      <c r="F9533" s="29">
        <v>12847.43</v>
      </c>
    </row>
    <row r="9534" spans="1:6" ht="56.25" customHeight="1" x14ac:dyDescent="0.2">
      <c r="A9534" s="21">
        <v>8</v>
      </c>
      <c r="B9534" s="22" t="s">
        <v>6594</v>
      </c>
      <c r="C9534" s="23" t="s">
        <v>6595</v>
      </c>
      <c r="D9534" s="31">
        <v>20</v>
      </c>
      <c r="E9534" s="25">
        <v>4.0999999999999996</v>
      </c>
      <c r="F9534" s="25">
        <v>3707.22</v>
      </c>
    </row>
    <row r="9535" spans="1:6" x14ac:dyDescent="0.2">
      <c r="A9535" s="26"/>
      <c r="B9535" s="27"/>
      <c r="C9535" s="28" t="s">
        <v>6622</v>
      </c>
      <c r="D9535" s="28"/>
      <c r="E9535" s="28"/>
      <c r="F9535" s="29">
        <v>2743.34</v>
      </c>
    </row>
    <row r="9536" spans="1:6" x14ac:dyDescent="0.2">
      <c r="A9536" s="26"/>
      <c r="B9536" s="27"/>
      <c r="C9536" s="28" t="s">
        <v>6623</v>
      </c>
      <c r="D9536" s="28"/>
      <c r="E9536" s="28"/>
      <c r="F9536" s="29">
        <v>1334.6</v>
      </c>
    </row>
    <row r="9537" spans="1:6" x14ac:dyDescent="0.2">
      <c r="A9537" s="26"/>
      <c r="B9537" s="27"/>
      <c r="C9537" s="28" t="s">
        <v>917</v>
      </c>
      <c r="D9537" s="28"/>
      <c r="E9537" s="28"/>
      <c r="F9537" s="29">
        <v>7785.16</v>
      </c>
    </row>
    <row r="9538" spans="1:6" ht="33.75" customHeight="1" x14ac:dyDescent="0.2">
      <c r="A9538" s="21">
        <v>9</v>
      </c>
      <c r="B9538" s="22" t="s">
        <v>6624</v>
      </c>
      <c r="C9538" s="23" t="s">
        <v>6625</v>
      </c>
      <c r="D9538" s="31">
        <v>20</v>
      </c>
      <c r="E9538" s="25">
        <v>10.5</v>
      </c>
      <c r="F9538" s="25">
        <v>9494.1</v>
      </c>
    </row>
    <row r="9539" spans="1:6" x14ac:dyDescent="0.2">
      <c r="A9539" s="26"/>
      <c r="B9539" s="27"/>
      <c r="C9539" s="28" t="s">
        <v>6626</v>
      </c>
      <c r="D9539" s="28"/>
      <c r="E9539" s="28"/>
      <c r="F9539" s="29">
        <v>7025.63</v>
      </c>
    </row>
    <row r="9540" spans="1:6" x14ac:dyDescent="0.2">
      <c r="A9540" s="26"/>
      <c r="B9540" s="27"/>
      <c r="C9540" s="28" t="s">
        <v>6627</v>
      </c>
      <c r="D9540" s="28"/>
      <c r="E9540" s="28"/>
      <c r="F9540" s="29">
        <v>3417.88</v>
      </c>
    </row>
    <row r="9541" spans="1:6" x14ac:dyDescent="0.2">
      <c r="A9541" s="26"/>
      <c r="B9541" s="27"/>
      <c r="C9541" s="28" t="s">
        <v>917</v>
      </c>
      <c r="D9541" s="28"/>
      <c r="E9541" s="28"/>
      <c r="F9541" s="29">
        <v>19937.61</v>
      </c>
    </row>
    <row r="9542" spans="1:6" ht="12" customHeight="1" x14ac:dyDescent="0.2">
      <c r="A9542" s="443" t="s">
        <v>6628</v>
      </c>
      <c r="B9542" s="444"/>
      <c r="C9542" s="444"/>
      <c r="D9542" s="444"/>
      <c r="E9542" s="444"/>
      <c r="F9542" s="445"/>
    </row>
    <row r="9543" spans="1:6" ht="22.5" customHeight="1" x14ac:dyDescent="0.2">
      <c r="A9543" s="21">
        <v>10</v>
      </c>
      <c r="B9543" s="22" t="s">
        <v>6629</v>
      </c>
      <c r="C9543" s="23" t="s">
        <v>6630</v>
      </c>
      <c r="D9543" s="31">
        <v>1</v>
      </c>
      <c r="E9543" s="25">
        <v>264.97000000000003</v>
      </c>
      <c r="F9543" s="25">
        <v>11979.29</v>
      </c>
    </row>
    <row r="9544" spans="1:6" x14ac:dyDescent="0.2">
      <c r="A9544" s="26"/>
      <c r="B9544" s="27"/>
      <c r="C9544" s="28" t="s">
        <v>6631</v>
      </c>
      <c r="D9544" s="28"/>
      <c r="E9544" s="28"/>
      <c r="F9544" s="29">
        <v>8864.67</v>
      </c>
    </row>
    <row r="9545" spans="1:6" x14ac:dyDescent="0.2">
      <c r="A9545" s="26"/>
      <c r="B9545" s="27"/>
      <c r="C9545" s="28" t="s">
        <v>6632</v>
      </c>
      <c r="D9545" s="28"/>
      <c r="E9545" s="28"/>
      <c r="F9545" s="29">
        <v>4312.54</v>
      </c>
    </row>
    <row r="9546" spans="1:6" x14ac:dyDescent="0.2">
      <c r="A9546" s="26"/>
      <c r="B9546" s="27"/>
      <c r="C9546" s="28" t="s">
        <v>917</v>
      </c>
      <c r="D9546" s="28"/>
      <c r="E9546" s="28"/>
      <c r="F9546" s="29">
        <v>25156.5</v>
      </c>
    </row>
    <row r="9547" spans="1:6" ht="45" customHeight="1" x14ac:dyDescent="0.2">
      <c r="A9547" s="21">
        <v>11</v>
      </c>
      <c r="B9547" s="22" t="s">
        <v>6610</v>
      </c>
      <c r="C9547" s="23" t="s">
        <v>6611</v>
      </c>
      <c r="D9547" s="31">
        <v>3</v>
      </c>
      <c r="E9547" s="25">
        <v>16.91</v>
      </c>
      <c r="F9547" s="25">
        <v>2293.5</v>
      </c>
    </row>
    <row r="9548" spans="1:6" x14ac:dyDescent="0.2">
      <c r="A9548" s="26"/>
      <c r="B9548" s="27"/>
      <c r="C9548" s="28" t="s">
        <v>6633</v>
      </c>
      <c r="D9548" s="28"/>
      <c r="E9548" s="28"/>
      <c r="F9548" s="29">
        <v>1697.19</v>
      </c>
    </row>
    <row r="9549" spans="1:6" x14ac:dyDescent="0.2">
      <c r="A9549" s="26"/>
      <c r="B9549" s="27"/>
      <c r="C9549" s="28" t="s">
        <v>6634</v>
      </c>
      <c r="D9549" s="28"/>
      <c r="E9549" s="28"/>
      <c r="F9549" s="29">
        <v>825.66</v>
      </c>
    </row>
    <row r="9550" spans="1:6" x14ac:dyDescent="0.2">
      <c r="A9550" s="26"/>
      <c r="B9550" s="27"/>
      <c r="C9550" s="28" t="s">
        <v>917</v>
      </c>
      <c r="D9550" s="28"/>
      <c r="E9550" s="28"/>
      <c r="F9550" s="29">
        <v>4816.3500000000004</v>
      </c>
    </row>
    <row r="9551" spans="1:6" ht="45" customHeight="1" x14ac:dyDescent="0.2">
      <c r="A9551" s="21">
        <v>12</v>
      </c>
      <c r="B9551" s="22" t="s">
        <v>6618</v>
      </c>
      <c r="C9551" s="23" t="s">
        <v>6619</v>
      </c>
      <c r="D9551" s="31">
        <v>2</v>
      </c>
      <c r="E9551" s="25">
        <v>33.83</v>
      </c>
      <c r="F9551" s="25">
        <v>3058.91</v>
      </c>
    </row>
    <row r="9552" spans="1:6" x14ac:dyDescent="0.2">
      <c r="A9552" s="26"/>
      <c r="B9552" s="27"/>
      <c r="C9552" s="28" t="s">
        <v>6635</v>
      </c>
      <c r="D9552" s="28"/>
      <c r="E9552" s="28"/>
      <c r="F9552" s="29">
        <v>2263.59</v>
      </c>
    </row>
    <row r="9553" spans="1:6" x14ac:dyDescent="0.2">
      <c r="A9553" s="26"/>
      <c r="B9553" s="27"/>
      <c r="C9553" s="28" t="s">
        <v>6636</v>
      </c>
      <c r="D9553" s="28"/>
      <c r="E9553" s="28"/>
      <c r="F9553" s="29">
        <v>1101.21</v>
      </c>
    </row>
    <row r="9554" spans="1:6" x14ac:dyDescent="0.2">
      <c r="A9554" s="26"/>
      <c r="B9554" s="27"/>
      <c r="C9554" s="28" t="s">
        <v>917</v>
      </c>
      <c r="D9554" s="28"/>
      <c r="E9554" s="28"/>
      <c r="F9554" s="29">
        <v>6423.71</v>
      </c>
    </row>
    <row r="9555" spans="1:6" ht="33.75" customHeight="1" x14ac:dyDescent="0.2">
      <c r="A9555" s="21">
        <v>13</v>
      </c>
      <c r="B9555" s="22" t="s">
        <v>6637</v>
      </c>
      <c r="C9555" s="23" t="s">
        <v>6638</v>
      </c>
      <c r="D9555" s="31">
        <v>22</v>
      </c>
      <c r="E9555" s="25">
        <v>12.21</v>
      </c>
      <c r="F9555" s="25">
        <v>12144.31</v>
      </c>
    </row>
    <row r="9556" spans="1:6" x14ac:dyDescent="0.2">
      <c r="A9556" s="26"/>
      <c r="B9556" s="27"/>
      <c r="C9556" s="28" t="s">
        <v>6639</v>
      </c>
      <c r="D9556" s="28"/>
      <c r="E9556" s="28"/>
      <c r="F9556" s="29">
        <v>8986.7900000000009</v>
      </c>
    </row>
    <row r="9557" spans="1:6" x14ac:dyDescent="0.2">
      <c r="A9557" s="26"/>
      <c r="B9557" s="27"/>
      <c r="C9557" s="28" t="s">
        <v>6640</v>
      </c>
      <c r="D9557" s="28"/>
      <c r="E9557" s="28"/>
      <c r="F9557" s="29">
        <v>4371.95</v>
      </c>
    </row>
    <row r="9558" spans="1:6" x14ac:dyDescent="0.2">
      <c r="A9558" s="26"/>
      <c r="B9558" s="27"/>
      <c r="C9558" s="28" t="s">
        <v>917</v>
      </c>
      <c r="D9558" s="28"/>
      <c r="E9558" s="28"/>
      <c r="F9558" s="29">
        <v>25503.05</v>
      </c>
    </row>
    <row r="9559" spans="1:6" ht="56.25" customHeight="1" x14ac:dyDescent="0.2">
      <c r="A9559" s="21">
        <v>14</v>
      </c>
      <c r="B9559" s="22" t="s">
        <v>6594</v>
      </c>
      <c r="C9559" s="23" t="s">
        <v>6595</v>
      </c>
      <c r="D9559" s="31">
        <v>22</v>
      </c>
      <c r="E9559" s="25">
        <v>4.0999999999999996</v>
      </c>
      <c r="F9559" s="25">
        <v>4077.94</v>
      </c>
    </row>
    <row r="9560" spans="1:6" x14ac:dyDescent="0.2">
      <c r="A9560" s="26"/>
      <c r="B9560" s="27"/>
      <c r="C9560" s="28" t="s">
        <v>6641</v>
      </c>
      <c r="D9560" s="28"/>
      <c r="E9560" s="28"/>
      <c r="F9560" s="29">
        <v>3017.68</v>
      </c>
    </row>
    <row r="9561" spans="1:6" x14ac:dyDescent="0.2">
      <c r="A9561" s="26"/>
      <c r="B9561" s="27"/>
      <c r="C9561" s="28" t="s">
        <v>6642</v>
      </c>
      <c r="D9561" s="28"/>
      <c r="E9561" s="28"/>
      <c r="F9561" s="29">
        <v>1468.06</v>
      </c>
    </row>
    <row r="9562" spans="1:6" x14ac:dyDescent="0.2">
      <c r="A9562" s="26"/>
      <c r="B9562" s="27"/>
      <c r="C9562" s="28" t="s">
        <v>917</v>
      </c>
      <c r="D9562" s="28"/>
      <c r="E9562" s="28"/>
      <c r="F9562" s="29">
        <v>8563.68</v>
      </c>
    </row>
    <row r="9563" spans="1:6" ht="22.5" customHeight="1" x14ac:dyDescent="0.2">
      <c r="A9563" s="21">
        <v>15</v>
      </c>
      <c r="B9563" s="22" t="s">
        <v>6598</v>
      </c>
      <c r="C9563" s="23" t="s">
        <v>6599</v>
      </c>
      <c r="D9563" s="31">
        <v>22</v>
      </c>
      <c r="E9563" s="25">
        <v>12.81</v>
      </c>
      <c r="F9563" s="25">
        <v>12741.08</v>
      </c>
    </row>
    <row r="9564" spans="1:6" x14ac:dyDescent="0.2">
      <c r="A9564" s="26"/>
      <c r="B9564" s="27"/>
      <c r="C9564" s="28" t="s">
        <v>6643</v>
      </c>
      <c r="D9564" s="28"/>
      <c r="E9564" s="28"/>
      <c r="F9564" s="29">
        <v>9428.4</v>
      </c>
    </row>
    <row r="9565" spans="1:6" x14ac:dyDescent="0.2">
      <c r="A9565" s="26"/>
      <c r="B9565" s="27"/>
      <c r="C9565" s="28" t="s">
        <v>6644</v>
      </c>
      <c r="D9565" s="28"/>
      <c r="E9565" s="28"/>
      <c r="F9565" s="29">
        <v>4586.79</v>
      </c>
    </row>
    <row r="9566" spans="1:6" x14ac:dyDescent="0.2">
      <c r="A9566" s="26"/>
      <c r="B9566" s="27"/>
      <c r="C9566" s="28" t="s">
        <v>917</v>
      </c>
      <c r="D9566" s="28"/>
      <c r="E9566" s="28"/>
      <c r="F9566" s="29">
        <v>26756.27</v>
      </c>
    </row>
    <row r="9567" spans="1:6" ht="33.75" customHeight="1" x14ac:dyDescent="0.2">
      <c r="A9567" s="21">
        <v>16</v>
      </c>
      <c r="B9567" s="22" t="s">
        <v>6624</v>
      </c>
      <c r="C9567" s="23" t="s">
        <v>6625</v>
      </c>
      <c r="D9567" s="31">
        <v>5</v>
      </c>
      <c r="E9567" s="25">
        <v>10.5</v>
      </c>
      <c r="F9567" s="25">
        <v>2373.5300000000002</v>
      </c>
    </row>
    <row r="9568" spans="1:6" x14ac:dyDescent="0.2">
      <c r="A9568" s="26"/>
      <c r="B9568" s="27"/>
      <c r="C9568" s="28" t="s">
        <v>6645</v>
      </c>
      <c r="D9568" s="28"/>
      <c r="E9568" s="28"/>
      <c r="F9568" s="29">
        <v>1756.41</v>
      </c>
    </row>
    <row r="9569" spans="1:6" x14ac:dyDescent="0.2">
      <c r="A9569" s="26"/>
      <c r="B9569" s="27"/>
      <c r="C9569" s="28" t="s">
        <v>6646</v>
      </c>
      <c r="D9569" s="28"/>
      <c r="E9569" s="28"/>
      <c r="F9569" s="29">
        <v>854.47</v>
      </c>
    </row>
    <row r="9570" spans="1:6" x14ac:dyDescent="0.2">
      <c r="A9570" s="26"/>
      <c r="B9570" s="27"/>
      <c r="C9570" s="28" t="s">
        <v>917</v>
      </c>
      <c r="D9570" s="28"/>
      <c r="E9570" s="28"/>
      <c r="F9570" s="29">
        <v>4984.41</v>
      </c>
    </row>
    <row r="9571" spans="1:6" ht="12" customHeight="1" x14ac:dyDescent="0.2">
      <c r="A9571" s="443" t="s">
        <v>6647</v>
      </c>
      <c r="B9571" s="444"/>
      <c r="C9571" s="444"/>
      <c r="D9571" s="444"/>
      <c r="E9571" s="444"/>
      <c r="F9571" s="445"/>
    </row>
    <row r="9572" spans="1:6" ht="45" customHeight="1" x14ac:dyDescent="0.2">
      <c r="A9572" s="21">
        <v>17</v>
      </c>
      <c r="B9572" s="22" t="s">
        <v>6618</v>
      </c>
      <c r="C9572" s="23" t="s">
        <v>6619</v>
      </c>
      <c r="D9572" s="31">
        <v>2</v>
      </c>
      <c r="E9572" s="25">
        <v>33.83</v>
      </c>
      <c r="F9572" s="25">
        <v>3058.91</v>
      </c>
    </row>
    <row r="9573" spans="1:6" x14ac:dyDescent="0.2">
      <c r="A9573" s="26"/>
      <c r="B9573" s="27"/>
      <c r="C9573" s="28" t="s">
        <v>6635</v>
      </c>
      <c r="D9573" s="28"/>
      <c r="E9573" s="28"/>
      <c r="F9573" s="29">
        <v>2263.59</v>
      </c>
    </row>
    <row r="9574" spans="1:6" x14ac:dyDescent="0.2">
      <c r="A9574" s="26"/>
      <c r="B9574" s="27"/>
      <c r="C9574" s="28" t="s">
        <v>6636</v>
      </c>
      <c r="D9574" s="28"/>
      <c r="E9574" s="28"/>
      <c r="F9574" s="29">
        <v>1101.21</v>
      </c>
    </row>
    <row r="9575" spans="1:6" x14ac:dyDescent="0.2">
      <c r="A9575" s="26"/>
      <c r="B9575" s="27"/>
      <c r="C9575" s="28" t="s">
        <v>917</v>
      </c>
      <c r="D9575" s="28"/>
      <c r="E9575" s="28"/>
      <c r="F9575" s="29">
        <v>6423.71</v>
      </c>
    </row>
    <row r="9576" spans="1:6" ht="56.25" customHeight="1" x14ac:dyDescent="0.2">
      <c r="A9576" s="21">
        <v>18</v>
      </c>
      <c r="B9576" s="22" t="s">
        <v>6594</v>
      </c>
      <c r="C9576" s="23" t="s">
        <v>6595</v>
      </c>
      <c r="D9576" s="31">
        <v>2</v>
      </c>
      <c r="E9576" s="25">
        <v>4.0999999999999996</v>
      </c>
      <c r="F9576" s="25">
        <v>370.72</v>
      </c>
    </row>
    <row r="9577" spans="1:6" x14ac:dyDescent="0.2">
      <c r="A9577" s="26"/>
      <c r="B9577" s="27"/>
      <c r="C9577" s="28" t="s">
        <v>6648</v>
      </c>
      <c r="D9577" s="28"/>
      <c r="E9577" s="28"/>
      <c r="F9577" s="29">
        <v>274.33</v>
      </c>
    </row>
    <row r="9578" spans="1:6" x14ac:dyDescent="0.2">
      <c r="A9578" s="26"/>
      <c r="B9578" s="27"/>
      <c r="C9578" s="28" t="s">
        <v>6649</v>
      </c>
      <c r="D9578" s="28"/>
      <c r="E9578" s="28"/>
      <c r="F9578" s="29">
        <v>133.46</v>
      </c>
    </row>
    <row r="9579" spans="1:6" x14ac:dyDescent="0.2">
      <c r="A9579" s="26"/>
      <c r="B9579" s="27"/>
      <c r="C9579" s="28" t="s">
        <v>917</v>
      </c>
      <c r="D9579" s="28"/>
      <c r="E9579" s="28"/>
      <c r="F9579" s="29">
        <v>778.51</v>
      </c>
    </row>
    <row r="9580" spans="1:6" ht="22.5" customHeight="1" x14ac:dyDescent="0.2">
      <c r="A9580" s="21">
        <v>19</v>
      </c>
      <c r="B9580" s="22" t="s">
        <v>6598</v>
      </c>
      <c r="C9580" s="23" t="s">
        <v>6599</v>
      </c>
      <c r="D9580" s="31">
        <v>2</v>
      </c>
      <c r="E9580" s="25">
        <v>12.81</v>
      </c>
      <c r="F9580" s="25">
        <v>1158.28</v>
      </c>
    </row>
    <row r="9581" spans="1:6" x14ac:dyDescent="0.2">
      <c r="A9581" s="26"/>
      <c r="B9581" s="27"/>
      <c r="C9581" s="28" t="s">
        <v>6650</v>
      </c>
      <c r="D9581" s="28"/>
      <c r="E9581" s="28"/>
      <c r="F9581" s="29">
        <v>857.13</v>
      </c>
    </row>
    <row r="9582" spans="1:6" x14ac:dyDescent="0.2">
      <c r="A9582" s="26"/>
      <c r="B9582" s="27"/>
      <c r="C9582" s="28" t="s">
        <v>6651</v>
      </c>
      <c r="D9582" s="28"/>
      <c r="E9582" s="28"/>
      <c r="F9582" s="29">
        <v>416.98</v>
      </c>
    </row>
    <row r="9583" spans="1:6" x14ac:dyDescent="0.2">
      <c r="A9583" s="26"/>
      <c r="B9583" s="27"/>
      <c r="C9583" s="28" t="s">
        <v>917</v>
      </c>
      <c r="D9583" s="28"/>
      <c r="E9583" s="28"/>
      <c r="F9583" s="29">
        <v>2432.39</v>
      </c>
    </row>
    <row r="9584" spans="1:6" ht="33.75" customHeight="1" x14ac:dyDescent="0.2">
      <c r="A9584" s="21">
        <v>20</v>
      </c>
      <c r="B9584" s="22" t="s">
        <v>6624</v>
      </c>
      <c r="C9584" s="23" t="s">
        <v>6625</v>
      </c>
      <c r="D9584" s="31">
        <v>2</v>
      </c>
      <c r="E9584" s="25">
        <v>10.5</v>
      </c>
      <c r="F9584" s="25">
        <v>949.41</v>
      </c>
    </row>
    <row r="9585" spans="1:6" x14ac:dyDescent="0.2">
      <c r="A9585" s="26"/>
      <c r="B9585" s="27"/>
      <c r="C9585" s="28" t="s">
        <v>6652</v>
      </c>
      <c r="D9585" s="28"/>
      <c r="E9585" s="28"/>
      <c r="F9585" s="29">
        <v>702.56</v>
      </c>
    </row>
    <row r="9586" spans="1:6" x14ac:dyDescent="0.2">
      <c r="A9586" s="26"/>
      <c r="B9586" s="27"/>
      <c r="C9586" s="28" t="s">
        <v>6653</v>
      </c>
      <c r="D9586" s="28"/>
      <c r="E9586" s="28"/>
      <c r="F9586" s="29">
        <v>341.79</v>
      </c>
    </row>
    <row r="9587" spans="1:6" x14ac:dyDescent="0.2">
      <c r="A9587" s="26"/>
      <c r="B9587" s="27"/>
      <c r="C9587" s="28" t="s">
        <v>917</v>
      </c>
      <c r="D9587" s="28"/>
      <c r="E9587" s="28"/>
      <c r="F9587" s="29">
        <v>1993.76</v>
      </c>
    </row>
    <row r="9588" spans="1:6" ht="12" customHeight="1" x14ac:dyDescent="0.2">
      <c r="A9588" s="443" t="s">
        <v>6654</v>
      </c>
      <c r="B9588" s="444"/>
      <c r="C9588" s="444"/>
      <c r="D9588" s="444"/>
      <c r="E9588" s="444"/>
      <c r="F9588" s="445"/>
    </row>
    <row r="9589" spans="1:6" ht="22.5" customHeight="1" x14ac:dyDescent="0.2">
      <c r="A9589" s="21">
        <v>21</v>
      </c>
      <c r="B9589" s="22" t="s">
        <v>6629</v>
      </c>
      <c r="C9589" s="23" t="s">
        <v>6630</v>
      </c>
      <c r="D9589" s="31">
        <v>1</v>
      </c>
      <c r="E9589" s="25">
        <v>264.97000000000003</v>
      </c>
      <c r="F9589" s="25">
        <v>11979.29</v>
      </c>
    </row>
    <row r="9590" spans="1:6" x14ac:dyDescent="0.2">
      <c r="A9590" s="26"/>
      <c r="B9590" s="27"/>
      <c r="C9590" s="28" t="s">
        <v>6631</v>
      </c>
      <c r="D9590" s="28"/>
      <c r="E9590" s="28"/>
      <c r="F9590" s="29">
        <v>8864.67</v>
      </c>
    </row>
    <row r="9591" spans="1:6" x14ac:dyDescent="0.2">
      <c r="A9591" s="26"/>
      <c r="B9591" s="27"/>
      <c r="C9591" s="28" t="s">
        <v>6632</v>
      </c>
      <c r="D9591" s="28"/>
      <c r="E9591" s="28"/>
      <c r="F9591" s="29">
        <v>4312.54</v>
      </c>
    </row>
    <row r="9592" spans="1:6" x14ac:dyDescent="0.2">
      <c r="A9592" s="26"/>
      <c r="B9592" s="27"/>
      <c r="C9592" s="28" t="s">
        <v>917</v>
      </c>
      <c r="D9592" s="28"/>
      <c r="E9592" s="28"/>
      <c r="F9592" s="29">
        <v>25156.5</v>
      </c>
    </row>
    <row r="9593" spans="1:6" ht="33.75" customHeight="1" x14ac:dyDescent="0.2">
      <c r="A9593" s="21">
        <v>22</v>
      </c>
      <c r="B9593" s="22" t="s">
        <v>6637</v>
      </c>
      <c r="C9593" s="23" t="s">
        <v>6638</v>
      </c>
      <c r="D9593" s="31">
        <v>20</v>
      </c>
      <c r="E9593" s="25">
        <v>12.21</v>
      </c>
      <c r="F9593" s="25">
        <v>11040.28</v>
      </c>
    </row>
    <row r="9594" spans="1:6" x14ac:dyDescent="0.2">
      <c r="A9594" s="26"/>
      <c r="B9594" s="27"/>
      <c r="C9594" s="28" t="s">
        <v>6655</v>
      </c>
      <c r="D9594" s="28"/>
      <c r="E9594" s="28"/>
      <c r="F9594" s="29">
        <v>8169.81</v>
      </c>
    </row>
    <row r="9595" spans="1:6" x14ac:dyDescent="0.2">
      <c r="A9595" s="26"/>
      <c r="B9595" s="27"/>
      <c r="C9595" s="28" t="s">
        <v>6656</v>
      </c>
      <c r="D9595" s="28"/>
      <c r="E9595" s="28"/>
      <c r="F9595" s="29">
        <v>3974.5</v>
      </c>
    </row>
    <row r="9596" spans="1:6" x14ac:dyDescent="0.2">
      <c r="A9596" s="26"/>
      <c r="B9596" s="27"/>
      <c r="C9596" s="28" t="s">
        <v>917</v>
      </c>
      <c r="D9596" s="28"/>
      <c r="E9596" s="28"/>
      <c r="F9596" s="29">
        <v>23184.59</v>
      </c>
    </row>
    <row r="9597" spans="1:6" ht="33.75" customHeight="1" x14ac:dyDescent="0.2">
      <c r="A9597" s="21">
        <v>23</v>
      </c>
      <c r="B9597" s="22" t="s">
        <v>6594</v>
      </c>
      <c r="C9597" s="23" t="s">
        <v>6657</v>
      </c>
      <c r="D9597" s="31">
        <v>13</v>
      </c>
      <c r="E9597" s="25">
        <v>4.0999999999999996</v>
      </c>
      <c r="F9597" s="25">
        <v>2409.69</v>
      </c>
    </row>
    <row r="9598" spans="1:6" x14ac:dyDescent="0.2">
      <c r="A9598" s="26"/>
      <c r="B9598" s="27"/>
      <c r="C9598" s="28" t="s">
        <v>6658</v>
      </c>
      <c r="D9598" s="28"/>
      <c r="E9598" s="28"/>
      <c r="F9598" s="29">
        <v>1783.17</v>
      </c>
    </row>
    <row r="9599" spans="1:6" x14ac:dyDescent="0.2">
      <c r="A9599" s="26"/>
      <c r="B9599" s="27"/>
      <c r="C9599" s="28" t="s">
        <v>6659</v>
      </c>
      <c r="D9599" s="28"/>
      <c r="E9599" s="28"/>
      <c r="F9599" s="29">
        <v>867.49</v>
      </c>
    </row>
    <row r="9600" spans="1:6" x14ac:dyDescent="0.2">
      <c r="A9600" s="26"/>
      <c r="B9600" s="27"/>
      <c r="C9600" s="28" t="s">
        <v>917</v>
      </c>
      <c r="D9600" s="28"/>
      <c r="E9600" s="28"/>
      <c r="F9600" s="29">
        <v>5060.3500000000004</v>
      </c>
    </row>
    <row r="9601" spans="1:6" ht="22.5" customHeight="1" x14ac:dyDescent="0.2">
      <c r="A9601" s="21">
        <v>24</v>
      </c>
      <c r="B9601" s="22" t="s">
        <v>6598</v>
      </c>
      <c r="C9601" s="23" t="s">
        <v>6599</v>
      </c>
      <c r="D9601" s="31">
        <v>13</v>
      </c>
      <c r="E9601" s="25">
        <v>12.81</v>
      </c>
      <c r="F9601" s="25">
        <v>7528.82</v>
      </c>
    </row>
    <row r="9602" spans="1:6" x14ac:dyDescent="0.2">
      <c r="A9602" s="26"/>
      <c r="B9602" s="27"/>
      <c r="C9602" s="28" t="s">
        <v>6660</v>
      </c>
      <c r="D9602" s="28"/>
      <c r="E9602" s="28"/>
      <c r="F9602" s="29">
        <v>5571.33</v>
      </c>
    </row>
    <row r="9603" spans="1:6" x14ac:dyDescent="0.2">
      <c r="A9603" s="26"/>
      <c r="B9603" s="27"/>
      <c r="C9603" s="28" t="s">
        <v>6661</v>
      </c>
      <c r="D9603" s="28"/>
      <c r="E9603" s="28"/>
      <c r="F9603" s="29">
        <v>2710.38</v>
      </c>
    </row>
    <row r="9604" spans="1:6" x14ac:dyDescent="0.2">
      <c r="A9604" s="26"/>
      <c r="B9604" s="27"/>
      <c r="C9604" s="28" t="s">
        <v>917</v>
      </c>
      <c r="D9604" s="28"/>
      <c r="E9604" s="28"/>
      <c r="F9604" s="29">
        <v>15810.53</v>
      </c>
    </row>
    <row r="9605" spans="1:6" ht="12" customHeight="1" x14ac:dyDescent="0.2">
      <c r="A9605" s="443" t="s">
        <v>6662</v>
      </c>
      <c r="B9605" s="444"/>
      <c r="C9605" s="444"/>
      <c r="D9605" s="444"/>
      <c r="E9605" s="444"/>
      <c r="F9605" s="445"/>
    </row>
    <row r="9606" spans="1:6" ht="45" customHeight="1" x14ac:dyDescent="0.2">
      <c r="A9606" s="21">
        <v>25</v>
      </c>
      <c r="B9606" s="22" t="s">
        <v>6614</v>
      </c>
      <c r="C9606" s="23" t="s">
        <v>6615</v>
      </c>
      <c r="D9606" s="31">
        <v>4</v>
      </c>
      <c r="E9606" s="25">
        <v>25.37</v>
      </c>
      <c r="F9606" s="25">
        <v>4587.91</v>
      </c>
    </row>
    <row r="9607" spans="1:6" x14ac:dyDescent="0.2">
      <c r="A9607" s="26"/>
      <c r="B9607" s="27"/>
      <c r="C9607" s="28" t="s">
        <v>6663</v>
      </c>
      <c r="D9607" s="28"/>
      <c r="E9607" s="28"/>
      <c r="F9607" s="29">
        <v>3395.05</v>
      </c>
    </row>
    <row r="9608" spans="1:6" x14ac:dyDescent="0.2">
      <c r="A9608" s="26"/>
      <c r="B9608" s="27"/>
      <c r="C9608" s="28" t="s">
        <v>6664</v>
      </c>
      <c r="D9608" s="28"/>
      <c r="E9608" s="28"/>
      <c r="F9608" s="29">
        <v>1651.65</v>
      </c>
    </row>
    <row r="9609" spans="1:6" x14ac:dyDescent="0.2">
      <c r="A9609" s="26"/>
      <c r="B9609" s="27"/>
      <c r="C9609" s="28" t="s">
        <v>917</v>
      </c>
      <c r="D9609" s="28"/>
      <c r="E9609" s="28"/>
      <c r="F9609" s="29">
        <v>9634.61</v>
      </c>
    </row>
    <row r="9610" spans="1:6" ht="45" customHeight="1" x14ac:dyDescent="0.2">
      <c r="A9610" s="21">
        <v>26</v>
      </c>
      <c r="B9610" s="22" t="s">
        <v>6610</v>
      </c>
      <c r="C9610" s="23" t="s">
        <v>6611</v>
      </c>
      <c r="D9610" s="31">
        <v>1</v>
      </c>
      <c r="E9610" s="25">
        <v>16.91</v>
      </c>
      <c r="F9610" s="25">
        <v>764.5</v>
      </c>
    </row>
    <row r="9611" spans="1:6" x14ac:dyDescent="0.2">
      <c r="A9611" s="26"/>
      <c r="B9611" s="27"/>
      <c r="C9611" s="28" t="s">
        <v>6665</v>
      </c>
      <c r="D9611" s="28"/>
      <c r="E9611" s="28"/>
      <c r="F9611" s="29">
        <v>565.73</v>
      </c>
    </row>
    <row r="9612" spans="1:6" x14ac:dyDescent="0.2">
      <c r="A9612" s="26"/>
      <c r="B9612" s="27"/>
      <c r="C9612" s="28" t="s">
        <v>6666</v>
      </c>
      <c r="D9612" s="28"/>
      <c r="E9612" s="28"/>
      <c r="F9612" s="29">
        <v>275.22000000000003</v>
      </c>
    </row>
    <row r="9613" spans="1:6" x14ac:dyDescent="0.2">
      <c r="A9613" s="26"/>
      <c r="B9613" s="27"/>
      <c r="C9613" s="28" t="s">
        <v>917</v>
      </c>
      <c r="D9613" s="28"/>
      <c r="E9613" s="28"/>
      <c r="F9613" s="29">
        <v>1605.45</v>
      </c>
    </row>
    <row r="9614" spans="1:6" ht="33.75" customHeight="1" x14ac:dyDescent="0.2">
      <c r="A9614" s="21">
        <v>27</v>
      </c>
      <c r="B9614" s="22" t="s">
        <v>6594</v>
      </c>
      <c r="C9614" s="23" t="s">
        <v>6657</v>
      </c>
      <c r="D9614" s="31">
        <v>4</v>
      </c>
      <c r="E9614" s="25">
        <v>4.0999999999999996</v>
      </c>
      <c r="F9614" s="25">
        <v>741.44</v>
      </c>
    </row>
    <row r="9615" spans="1:6" x14ac:dyDescent="0.2">
      <c r="A9615" s="26"/>
      <c r="B9615" s="27"/>
      <c r="C9615" s="28" t="s">
        <v>6667</v>
      </c>
      <c r="D9615" s="28"/>
      <c r="E9615" s="28"/>
      <c r="F9615" s="29">
        <v>548.66999999999996</v>
      </c>
    </row>
    <row r="9616" spans="1:6" x14ac:dyDescent="0.2">
      <c r="A9616" s="26"/>
      <c r="B9616" s="27"/>
      <c r="C9616" s="28" t="s">
        <v>6668</v>
      </c>
      <c r="D9616" s="28"/>
      <c r="E9616" s="28"/>
      <c r="F9616" s="29">
        <v>266.92</v>
      </c>
    </row>
    <row r="9617" spans="1:6" x14ac:dyDescent="0.2">
      <c r="A9617" s="26"/>
      <c r="B9617" s="27"/>
      <c r="C9617" s="28" t="s">
        <v>917</v>
      </c>
      <c r="D9617" s="28"/>
      <c r="E9617" s="28"/>
      <c r="F9617" s="29">
        <v>1557.03</v>
      </c>
    </row>
    <row r="9618" spans="1:6" ht="22.5" customHeight="1" x14ac:dyDescent="0.2">
      <c r="A9618" s="21">
        <v>28</v>
      </c>
      <c r="B9618" s="22" t="s">
        <v>6598</v>
      </c>
      <c r="C9618" s="23" t="s">
        <v>6599</v>
      </c>
      <c r="D9618" s="31">
        <v>4</v>
      </c>
      <c r="E9618" s="25">
        <v>12.81</v>
      </c>
      <c r="F9618" s="25">
        <v>2316.56</v>
      </c>
    </row>
    <row r="9619" spans="1:6" x14ac:dyDescent="0.2">
      <c r="A9619" s="26"/>
      <c r="B9619" s="27"/>
      <c r="C9619" s="28" t="s">
        <v>6669</v>
      </c>
      <c r="D9619" s="28"/>
      <c r="E9619" s="28"/>
      <c r="F9619" s="29">
        <v>1714.25</v>
      </c>
    </row>
    <row r="9620" spans="1:6" x14ac:dyDescent="0.2">
      <c r="A9620" s="26"/>
      <c r="B9620" s="27"/>
      <c r="C9620" s="28" t="s">
        <v>6670</v>
      </c>
      <c r="D9620" s="28"/>
      <c r="E9620" s="28"/>
      <c r="F9620" s="29">
        <v>833.96</v>
      </c>
    </row>
    <row r="9621" spans="1:6" x14ac:dyDescent="0.2">
      <c r="A9621" s="26"/>
      <c r="B9621" s="27"/>
      <c r="C9621" s="28" t="s">
        <v>917</v>
      </c>
      <c r="D9621" s="28"/>
      <c r="E9621" s="28"/>
      <c r="F9621" s="29">
        <v>4864.7700000000004</v>
      </c>
    </row>
    <row r="9622" spans="1:6" ht="33.75" customHeight="1" x14ac:dyDescent="0.2">
      <c r="A9622" s="21">
        <v>29</v>
      </c>
      <c r="B9622" s="22" t="s">
        <v>6624</v>
      </c>
      <c r="C9622" s="23" t="s">
        <v>6625</v>
      </c>
      <c r="D9622" s="31">
        <v>4</v>
      </c>
      <c r="E9622" s="25">
        <v>10.5</v>
      </c>
      <c r="F9622" s="25">
        <v>1898.82</v>
      </c>
    </row>
    <row r="9623" spans="1:6" x14ac:dyDescent="0.2">
      <c r="A9623" s="26"/>
      <c r="B9623" s="27"/>
      <c r="C9623" s="28" t="s">
        <v>6671</v>
      </c>
      <c r="D9623" s="28"/>
      <c r="E9623" s="28"/>
      <c r="F9623" s="29">
        <v>1405.13</v>
      </c>
    </row>
    <row r="9624" spans="1:6" x14ac:dyDescent="0.2">
      <c r="A9624" s="26"/>
      <c r="B9624" s="27"/>
      <c r="C9624" s="28" t="s">
        <v>6672</v>
      </c>
      <c r="D9624" s="28"/>
      <c r="E9624" s="28"/>
      <c r="F9624" s="29">
        <v>683.58</v>
      </c>
    </row>
    <row r="9625" spans="1:6" x14ac:dyDescent="0.2">
      <c r="A9625" s="26"/>
      <c r="B9625" s="27"/>
      <c r="C9625" s="28" t="s">
        <v>917</v>
      </c>
      <c r="D9625" s="28"/>
      <c r="E9625" s="28"/>
      <c r="F9625" s="29">
        <v>3987.53</v>
      </c>
    </row>
    <row r="9626" spans="1:6" ht="12" customHeight="1" x14ac:dyDescent="0.2">
      <c r="A9626" s="443" t="s">
        <v>6673</v>
      </c>
      <c r="B9626" s="444"/>
      <c r="C9626" s="444"/>
      <c r="D9626" s="444"/>
      <c r="E9626" s="444"/>
      <c r="F9626" s="445"/>
    </row>
    <row r="9627" spans="1:6" ht="45" customHeight="1" x14ac:dyDescent="0.2">
      <c r="A9627" s="21">
        <v>30</v>
      </c>
      <c r="B9627" s="22" t="s">
        <v>6614</v>
      </c>
      <c r="C9627" s="23" t="s">
        <v>6615</v>
      </c>
      <c r="D9627" s="31">
        <v>4</v>
      </c>
      <c r="E9627" s="25">
        <v>25.37</v>
      </c>
      <c r="F9627" s="25">
        <v>4587.91</v>
      </c>
    </row>
    <row r="9628" spans="1:6" x14ac:dyDescent="0.2">
      <c r="A9628" s="26"/>
      <c r="B9628" s="27"/>
      <c r="C9628" s="28" t="s">
        <v>6663</v>
      </c>
      <c r="D9628" s="28"/>
      <c r="E9628" s="28"/>
      <c r="F9628" s="29">
        <v>3395.05</v>
      </c>
    </row>
    <row r="9629" spans="1:6" x14ac:dyDescent="0.2">
      <c r="A9629" s="26"/>
      <c r="B9629" s="27"/>
      <c r="C9629" s="28" t="s">
        <v>6664</v>
      </c>
      <c r="D9629" s="28"/>
      <c r="E9629" s="28"/>
      <c r="F9629" s="29">
        <v>1651.65</v>
      </c>
    </row>
    <row r="9630" spans="1:6" x14ac:dyDescent="0.2">
      <c r="A9630" s="26"/>
      <c r="B9630" s="27"/>
      <c r="C9630" s="28" t="s">
        <v>917</v>
      </c>
      <c r="D9630" s="28"/>
      <c r="E9630" s="28"/>
      <c r="F9630" s="29">
        <v>9634.61</v>
      </c>
    </row>
    <row r="9631" spans="1:6" ht="45" customHeight="1" x14ac:dyDescent="0.2">
      <c r="A9631" s="21">
        <v>31</v>
      </c>
      <c r="B9631" s="22" t="s">
        <v>6610</v>
      </c>
      <c r="C9631" s="23" t="s">
        <v>6611</v>
      </c>
      <c r="D9631" s="31">
        <v>1</v>
      </c>
      <c r="E9631" s="25">
        <v>16.91</v>
      </c>
      <c r="F9631" s="25">
        <v>764.5</v>
      </c>
    </row>
    <row r="9632" spans="1:6" x14ac:dyDescent="0.2">
      <c r="A9632" s="26"/>
      <c r="B9632" s="27"/>
      <c r="C9632" s="28" t="s">
        <v>6665</v>
      </c>
      <c r="D9632" s="28"/>
      <c r="E9632" s="28"/>
      <c r="F9632" s="29">
        <v>565.73</v>
      </c>
    </row>
    <row r="9633" spans="1:6" x14ac:dyDescent="0.2">
      <c r="A9633" s="26"/>
      <c r="B9633" s="27"/>
      <c r="C9633" s="28" t="s">
        <v>6666</v>
      </c>
      <c r="D9633" s="28"/>
      <c r="E9633" s="28"/>
      <c r="F9633" s="29">
        <v>275.22000000000003</v>
      </c>
    </row>
    <row r="9634" spans="1:6" x14ac:dyDescent="0.2">
      <c r="A9634" s="26"/>
      <c r="B9634" s="27"/>
      <c r="C9634" s="28" t="s">
        <v>917</v>
      </c>
      <c r="D9634" s="28"/>
      <c r="E9634" s="28"/>
      <c r="F9634" s="29">
        <v>1605.45</v>
      </c>
    </row>
    <row r="9635" spans="1:6" ht="33.75" customHeight="1" x14ac:dyDescent="0.2">
      <c r="A9635" s="21">
        <v>32</v>
      </c>
      <c r="B9635" s="22" t="s">
        <v>6594</v>
      </c>
      <c r="C9635" s="23" t="s">
        <v>6657</v>
      </c>
      <c r="D9635" s="31">
        <v>4</v>
      </c>
      <c r="E9635" s="25">
        <v>4.0999999999999996</v>
      </c>
      <c r="F9635" s="25">
        <v>741.44</v>
      </c>
    </row>
    <row r="9636" spans="1:6" x14ac:dyDescent="0.2">
      <c r="A9636" s="26"/>
      <c r="B9636" s="27"/>
      <c r="C9636" s="28" t="s">
        <v>6667</v>
      </c>
      <c r="D9636" s="28"/>
      <c r="E9636" s="28"/>
      <c r="F9636" s="29">
        <v>548.66999999999996</v>
      </c>
    </row>
    <row r="9637" spans="1:6" x14ac:dyDescent="0.2">
      <c r="A9637" s="26"/>
      <c r="B9637" s="27"/>
      <c r="C9637" s="28" t="s">
        <v>6668</v>
      </c>
      <c r="D9637" s="28"/>
      <c r="E9637" s="28"/>
      <c r="F9637" s="29">
        <v>266.92</v>
      </c>
    </row>
    <row r="9638" spans="1:6" x14ac:dyDescent="0.2">
      <c r="A9638" s="26"/>
      <c r="B9638" s="27"/>
      <c r="C9638" s="28" t="s">
        <v>917</v>
      </c>
      <c r="D9638" s="28"/>
      <c r="E9638" s="28"/>
      <c r="F9638" s="29">
        <v>1557.03</v>
      </c>
    </row>
    <row r="9639" spans="1:6" ht="22.5" customHeight="1" x14ac:dyDescent="0.2">
      <c r="A9639" s="21">
        <v>33</v>
      </c>
      <c r="B9639" s="22" t="s">
        <v>6598</v>
      </c>
      <c r="C9639" s="23" t="s">
        <v>6599</v>
      </c>
      <c r="D9639" s="31">
        <v>4</v>
      </c>
      <c r="E9639" s="25">
        <v>12.81</v>
      </c>
      <c r="F9639" s="25">
        <v>2316.56</v>
      </c>
    </row>
    <row r="9640" spans="1:6" x14ac:dyDescent="0.2">
      <c r="A9640" s="26"/>
      <c r="B9640" s="27"/>
      <c r="C9640" s="28" t="s">
        <v>6669</v>
      </c>
      <c r="D9640" s="28"/>
      <c r="E9640" s="28"/>
      <c r="F9640" s="29">
        <v>1714.25</v>
      </c>
    </row>
    <row r="9641" spans="1:6" x14ac:dyDescent="0.2">
      <c r="A9641" s="26"/>
      <c r="B9641" s="27"/>
      <c r="C9641" s="28" t="s">
        <v>6670</v>
      </c>
      <c r="D9641" s="28"/>
      <c r="E9641" s="28"/>
      <c r="F9641" s="29">
        <v>833.96</v>
      </c>
    </row>
    <row r="9642" spans="1:6" x14ac:dyDescent="0.2">
      <c r="A9642" s="26"/>
      <c r="B9642" s="27"/>
      <c r="C9642" s="28" t="s">
        <v>917</v>
      </c>
      <c r="D9642" s="28"/>
      <c r="E9642" s="28"/>
      <c r="F9642" s="29">
        <v>4864.7700000000004</v>
      </c>
    </row>
    <row r="9643" spans="1:6" ht="33.75" customHeight="1" x14ac:dyDescent="0.2">
      <c r="A9643" s="21">
        <v>34</v>
      </c>
      <c r="B9643" s="22" t="s">
        <v>6624</v>
      </c>
      <c r="C9643" s="23" t="s">
        <v>6625</v>
      </c>
      <c r="D9643" s="31">
        <v>4</v>
      </c>
      <c r="E9643" s="25">
        <v>10.5</v>
      </c>
      <c r="F9643" s="25">
        <v>1898.82</v>
      </c>
    </row>
    <row r="9644" spans="1:6" x14ac:dyDescent="0.2">
      <c r="A9644" s="26"/>
      <c r="B9644" s="27"/>
      <c r="C9644" s="28" t="s">
        <v>6671</v>
      </c>
      <c r="D9644" s="28"/>
      <c r="E9644" s="28"/>
      <c r="F9644" s="29">
        <v>1405.13</v>
      </c>
    </row>
    <row r="9645" spans="1:6" x14ac:dyDescent="0.2">
      <c r="A9645" s="26"/>
      <c r="B9645" s="27"/>
      <c r="C9645" s="28" t="s">
        <v>6672</v>
      </c>
      <c r="D9645" s="28"/>
      <c r="E9645" s="28"/>
      <c r="F9645" s="29">
        <v>683.58</v>
      </c>
    </row>
    <row r="9646" spans="1:6" x14ac:dyDescent="0.2">
      <c r="A9646" s="26"/>
      <c r="B9646" s="27"/>
      <c r="C9646" s="28" t="s">
        <v>917</v>
      </c>
      <c r="D9646" s="28"/>
      <c r="E9646" s="28"/>
      <c r="F9646" s="29">
        <v>3987.53</v>
      </c>
    </row>
    <row r="9647" spans="1:6" ht="12" customHeight="1" x14ac:dyDescent="0.2">
      <c r="A9647" s="443" t="s">
        <v>6674</v>
      </c>
      <c r="B9647" s="444"/>
      <c r="C9647" s="444"/>
      <c r="D9647" s="444"/>
      <c r="E9647" s="444"/>
      <c r="F9647" s="445"/>
    </row>
    <row r="9648" spans="1:6" ht="45" customHeight="1" x14ac:dyDescent="0.2">
      <c r="A9648" s="21">
        <v>35</v>
      </c>
      <c r="B9648" s="22" t="s">
        <v>6610</v>
      </c>
      <c r="C9648" s="23" t="s">
        <v>6611</v>
      </c>
      <c r="D9648" s="31">
        <v>5</v>
      </c>
      <c r="E9648" s="25">
        <v>16.91</v>
      </c>
      <c r="F9648" s="25">
        <v>3822.51</v>
      </c>
    </row>
    <row r="9649" spans="1:6" x14ac:dyDescent="0.2">
      <c r="A9649" s="26"/>
      <c r="B9649" s="27"/>
      <c r="C9649" s="28" t="s">
        <v>6675</v>
      </c>
      <c r="D9649" s="28"/>
      <c r="E9649" s="28"/>
      <c r="F9649" s="29">
        <v>2828.66</v>
      </c>
    </row>
    <row r="9650" spans="1:6" x14ac:dyDescent="0.2">
      <c r="A9650" s="26"/>
      <c r="B9650" s="27"/>
      <c r="C9650" s="28" t="s">
        <v>6676</v>
      </c>
      <c r="D9650" s="28"/>
      <c r="E9650" s="28"/>
      <c r="F9650" s="29">
        <v>1376.1</v>
      </c>
    </row>
    <row r="9651" spans="1:6" x14ac:dyDescent="0.2">
      <c r="A9651" s="26"/>
      <c r="B9651" s="27"/>
      <c r="C9651" s="28" t="s">
        <v>917</v>
      </c>
      <c r="D9651" s="28"/>
      <c r="E9651" s="28"/>
      <c r="F9651" s="29">
        <v>8027.27</v>
      </c>
    </row>
    <row r="9652" spans="1:6" ht="33.75" customHeight="1" x14ac:dyDescent="0.2">
      <c r="A9652" s="21">
        <v>36</v>
      </c>
      <c r="B9652" s="22" t="s">
        <v>6677</v>
      </c>
      <c r="C9652" s="23" t="s">
        <v>6678</v>
      </c>
      <c r="D9652" s="31">
        <v>2</v>
      </c>
      <c r="E9652" s="25">
        <v>33.83</v>
      </c>
      <c r="F9652" s="25">
        <v>3058.91</v>
      </c>
    </row>
    <row r="9653" spans="1:6" x14ac:dyDescent="0.2">
      <c r="A9653" s="26"/>
      <c r="B9653" s="27"/>
      <c r="C9653" s="28" t="s">
        <v>6635</v>
      </c>
      <c r="D9653" s="28"/>
      <c r="E9653" s="28"/>
      <c r="F9653" s="29">
        <v>2263.59</v>
      </c>
    </row>
    <row r="9654" spans="1:6" x14ac:dyDescent="0.2">
      <c r="A9654" s="26"/>
      <c r="B9654" s="27"/>
      <c r="C9654" s="28" t="s">
        <v>6636</v>
      </c>
      <c r="D9654" s="28"/>
      <c r="E9654" s="28"/>
      <c r="F9654" s="29">
        <v>1101.21</v>
      </c>
    </row>
    <row r="9655" spans="1:6" x14ac:dyDescent="0.2">
      <c r="A9655" s="26"/>
      <c r="B9655" s="27"/>
      <c r="C9655" s="28" t="s">
        <v>917</v>
      </c>
      <c r="D9655" s="28"/>
      <c r="E9655" s="28"/>
      <c r="F9655" s="29">
        <v>6423.71</v>
      </c>
    </row>
    <row r="9656" spans="1:6" ht="33.75" customHeight="1" x14ac:dyDescent="0.2">
      <c r="A9656" s="21">
        <v>37</v>
      </c>
      <c r="B9656" s="22" t="s">
        <v>6679</v>
      </c>
      <c r="C9656" s="23" t="s">
        <v>6680</v>
      </c>
      <c r="D9656" s="31">
        <v>5</v>
      </c>
      <c r="E9656" s="25">
        <v>16.91</v>
      </c>
      <c r="F9656" s="25">
        <v>3822.51</v>
      </c>
    </row>
    <row r="9657" spans="1:6" x14ac:dyDescent="0.2">
      <c r="A9657" s="26"/>
      <c r="B9657" s="27"/>
      <c r="C9657" s="28" t="s">
        <v>6675</v>
      </c>
      <c r="D9657" s="28"/>
      <c r="E9657" s="28"/>
      <c r="F9657" s="29">
        <v>2828.66</v>
      </c>
    </row>
    <row r="9658" spans="1:6" x14ac:dyDescent="0.2">
      <c r="A9658" s="26"/>
      <c r="B9658" s="27"/>
      <c r="C9658" s="28" t="s">
        <v>6676</v>
      </c>
      <c r="D9658" s="28"/>
      <c r="E9658" s="28"/>
      <c r="F9658" s="29">
        <v>1376.1</v>
      </c>
    </row>
    <row r="9659" spans="1:6" x14ac:dyDescent="0.2">
      <c r="A9659" s="26"/>
      <c r="B9659" s="27"/>
      <c r="C9659" s="28" t="s">
        <v>917</v>
      </c>
      <c r="D9659" s="28"/>
      <c r="E9659" s="28"/>
      <c r="F9659" s="29">
        <v>8027.27</v>
      </c>
    </row>
    <row r="9660" spans="1:6" ht="33.75" customHeight="1" x14ac:dyDescent="0.2">
      <c r="A9660" s="21">
        <v>38</v>
      </c>
      <c r="B9660" s="22" t="s">
        <v>6637</v>
      </c>
      <c r="C9660" s="23" t="s">
        <v>6638</v>
      </c>
      <c r="D9660" s="31">
        <v>3</v>
      </c>
      <c r="E9660" s="25">
        <v>12.21</v>
      </c>
      <c r="F9660" s="25">
        <v>1656.04</v>
      </c>
    </row>
    <row r="9661" spans="1:6" x14ac:dyDescent="0.2">
      <c r="A9661" s="26"/>
      <c r="B9661" s="27"/>
      <c r="C9661" s="28" t="s">
        <v>6681</v>
      </c>
      <c r="D9661" s="28"/>
      <c r="E9661" s="28"/>
      <c r="F9661" s="29">
        <v>1225.47</v>
      </c>
    </row>
    <row r="9662" spans="1:6" x14ac:dyDescent="0.2">
      <c r="A9662" s="26"/>
      <c r="B9662" s="27"/>
      <c r="C9662" s="28" t="s">
        <v>6682</v>
      </c>
      <c r="D9662" s="28"/>
      <c r="E9662" s="28"/>
      <c r="F9662" s="29">
        <v>596.16999999999996</v>
      </c>
    </row>
    <row r="9663" spans="1:6" x14ac:dyDescent="0.2">
      <c r="A9663" s="26"/>
      <c r="B9663" s="27"/>
      <c r="C9663" s="28" t="s">
        <v>917</v>
      </c>
      <c r="D9663" s="28"/>
      <c r="E9663" s="28"/>
      <c r="F9663" s="29">
        <v>3477.68</v>
      </c>
    </row>
    <row r="9664" spans="1:6" ht="33.75" customHeight="1" x14ac:dyDescent="0.2">
      <c r="A9664" s="21">
        <v>39</v>
      </c>
      <c r="B9664" s="22" t="s">
        <v>6594</v>
      </c>
      <c r="C9664" s="23" t="s">
        <v>6657</v>
      </c>
      <c r="D9664" s="31">
        <v>12</v>
      </c>
      <c r="E9664" s="25">
        <v>4.0999999999999996</v>
      </c>
      <c r="F9664" s="25">
        <v>2224.33</v>
      </c>
    </row>
    <row r="9665" spans="1:6" x14ac:dyDescent="0.2">
      <c r="A9665" s="26"/>
      <c r="B9665" s="27"/>
      <c r="C9665" s="28" t="s">
        <v>6683</v>
      </c>
      <c r="D9665" s="28"/>
      <c r="E9665" s="28"/>
      <c r="F9665" s="29">
        <v>1646</v>
      </c>
    </row>
    <row r="9666" spans="1:6" x14ac:dyDescent="0.2">
      <c r="A9666" s="26"/>
      <c r="B9666" s="27"/>
      <c r="C9666" s="28" t="s">
        <v>6684</v>
      </c>
      <c r="D9666" s="28"/>
      <c r="E9666" s="28"/>
      <c r="F9666" s="29">
        <v>800.76</v>
      </c>
    </row>
    <row r="9667" spans="1:6" x14ac:dyDescent="0.2">
      <c r="A9667" s="26"/>
      <c r="B9667" s="27"/>
      <c r="C9667" s="28" t="s">
        <v>917</v>
      </c>
      <c r="D9667" s="28"/>
      <c r="E9667" s="28"/>
      <c r="F9667" s="29">
        <v>4671.09</v>
      </c>
    </row>
    <row r="9668" spans="1:6" ht="22.5" customHeight="1" x14ac:dyDescent="0.2">
      <c r="A9668" s="21">
        <v>40</v>
      </c>
      <c r="B9668" s="22" t="s">
        <v>6598</v>
      </c>
      <c r="C9668" s="23" t="s">
        <v>6599</v>
      </c>
      <c r="D9668" s="31">
        <v>12</v>
      </c>
      <c r="E9668" s="25">
        <v>12.81</v>
      </c>
      <c r="F9668" s="25">
        <v>6949.68</v>
      </c>
    </row>
    <row r="9669" spans="1:6" x14ac:dyDescent="0.2">
      <c r="A9669" s="26"/>
      <c r="B9669" s="27"/>
      <c r="C9669" s="28" t="s">
        <v>6685</v>
      </c>
      <c r="D9669" s="28"/>
      <c r="E9669" s="28"/>
      <c r="F9669" s="29">
        <v>5142.76</v>
      </c>
    </row>
    <row r="9670" spans="1:6" x14ac:dyDescent="0.2">
      <c r="A9670" s="26"/>
      <c r="B9670" s="27"/>
      <c r="C9670" s="28" t="s">
        <v>6686</v>
      </c>
      <c r="D9670" s="28"/>
      <c r="E9670" s="28"/>
      <c r="F9670" s="29">
        <v>2501.88</v>
      </c>
    </row>
    <row r="9671" spans="1:6" x14ac:dyDescent="0.2">
      <c r="A9671" s="26"/>
      <c r="B9671" s="27"/>
      <c r="C9671" s="28" t="s">
        <v>917</v>
      </c>
      <c r="D9671" s="28"/>
      <c r="E9671" s="28"/>
      <c r="F9671" s="29">
        <v>14594.32</v>
      </c>
    </row>
    <row r="9672" spans="1:6" ht="33.75" customHeight="1" x14ac:dyDescent="0.2">
      <c r="A9672" s="21">
        <v>41</v>
      </c>
      <c r="B9672" s="22" t="s">
        <v>6624</v>
      </c>
      <c r="C9672" s="23" t="s">
        <v>6625</v>
      </c>
      <c r="D9672" s="31">
        <v>6</v>
      </c>
      <c r="E9672" s="25">
        <v>10.5</v>
      </c>
      <c r="F9672" s="25">
        <v>2848.23</v>
      </c>
    </row>
    <row r="9673" spans="1:6" x14ac:dyDescent="0.2">
      <c r="A9673" s="26"/>
      <c r="B9673" s="27"/>
      <c r="C9673" s="28" t="s">
        <v>6687</v>
      </c>
      <c r="D9673" s="28"/>
      <c r="E9673" s="28"/>
      <c r="F9673" s="29">
        <v>2107.69</v>
      </c>
    </row>
    <row r="9674" spans="1:6" x14ac:dyDescent="0.2">
      <c r="A9674" s="26"/>
      <c r="B9674" s="27"/>
      <c r="C9674" s="28" t="s">
        <v>6688</v>
      </c>
      <c r="D9674" s="28"/>
      <c r="E9674" s="28"/>
      <c r="F9674" s="29">
        <v>1025.3599999999999</v>
      </c>
    </row>
    <row r="9675" spans="1:6" x14ac:dyDescent="0.2">
      <c r="A9675" s="26"/>
      <c r="B9675" s="27"/>
      <c r="C9675" s="28" t="s">
        <v>917</v>
      </c>
      <c r="D9675" s="28"/>
      <c r="E9675" s="28"/>
      <c r="F9675" s="29">
        <v>5981.28</v>
      </c>
    </row>
    <row r="9676" spans="1:6" ht="12" customHeight="1" x14ac:dyDescent="0.2">
      <c r="A9676" s="443" t="s">
        <v>6689</v>
      </c>
      <c r="B9676" s="444"/>
      <c r="C9676" s="444"/>
      <c r="D9676" s="444"/>
      <c r="E9676" s="444"/>
      <c r="F9676" s="445"/>
    </row>
    <row r="9677" spans="1:6" ht="45" customHeight="1" x14ac:dyDescent="0.2">
      <c r="A9677" s="21">
        <v>42</v>
      </c>
      <c r="B9677" s="22" t="s">
        <v>6610</v>
      </c>
      <c r="C9677" s="23" t="s">
        <v>6611</v>
      </c>
      <c r="D9677" s="31">
        <v>1</v>
      </c>
      <c r="E9677" s="25">
        <v>16.91</v>
      </c>
      <c r="F9677" s="25">
        <v>764.5</v>
      </c>
    </row>
    <row r="9678" spans="1:6" x14ac:dyDescent="0.2">
      <c r="A9678" s="26"/>
      <c r="B9678" s="27"/>
      <c r="C9678" s="28" t="s">
        <v>6665</v>
      </c>
      <c r="D9678" s="28"/>
      <c r="E9678" s="28"/>
      <c r="F9678" s="29">
        <v>565.73</v>
      </c>
    </row>
    <row r="9679" spans="1:6" x14ac:dyDescent="0.2">
      <c r="A9679" s="26"/>
      <c r="B9679" s="27"/>
      <c r="C9679" s="28" t="s">
        <v>6666</v>
      </c>
      <c r="D9679" s="28"/>
      <c r="E9679" s="28"/>
      <c r="F9679" s="29">
        <v>275.22000000000003</v>
      </c>
    </row>
    <row r="9680" spans="1:6" x14ac:dyDescent="0.2">
      <c r="A9680" s="26"/>
      <c r="B9680" s="27"/>
      <c r="C9680" s="28" t="s">
        <v>917</v>
      </c>
      <c r="D9680" s="28"/>
      <c r="E9680" s="28"/>
      <c r="F9680" s="29">
        <v>1605.45</v>
      </c>
    </row>
    <row r="9681" spans="1:6" ht="33.75" customHeight="1" x14ac:dyDescent="0.2">
      <c r="A9681" s="21">
        <v>43</v>
      </c>
      <c r="B9681" s="22" t="s">
        <v>6677</v>
      </c>
      <c r="C9681" s="23" t="s">
        <v>6678</v>
      </c>
      <c r="D9681" s="31">
        <v>1</v>
      </c>
      <c r="E9681" s="25">
        <v>33.83</v>
      </c>
      <c r="F9681" s="25">
        <v>1529.45</v>
      </c>
    </row>
    <row r="9682" spans="1:6" x14ac:dyDescent="0.2">
      <c r="A9682" s="26"/>
      <c r="B9682" s="27"/>
      <c r="C9682" s="28" t="s">
        <v>6690</v>
      </c>
      <c r="D9682" s="28"/>
      <c r="E9682" s="28"/>
      <c r="F9682" s="29">
        <v>1131.79</v>
      </c>
    </row>
    <row r="9683" spans="1:6" x14ac:dyDescent="0.2">
      <c r="A9683" s="26"/>
      <c r="B9683" s="27"/>
      <c r="C9683" s="28" t="s">
        <v>6691</v>
      </c>
      <c r="D9683" s="28"/>
      <c r="E9683" s="28"/>
      <c r="F9683" s="29">
        <v>550.6</v>
      </c>
    </row>
    <row r="9684" spans="1:6" x14ac:dyDescent="0.2">
      <c r="A9684" s="26"/>
      <c r="B9684" s="27"/>
      <c r="C9684" s="28" t="s">
        <v>917</v>
      </c>
      <c r="D9684" s="28"/>
      <c r="E9684" s="28"/>
      <c r="F9684" s="29">
        <v>3211.84</v>
      </c>
    </row>
    <row r="9685" spans="1:6" ht="33.75" customHeight="1" x14ac:dyDescent="0.2">
      <c r="A9685" s="21">
        <v>44</v>
      </c>
      <c r="B9685" s="22" t="s">
        <v>6679</v>
      </c>
      <c r="C9685" s="23" t="s">
        <v>6680</v>
      </c>
      <c r="D9685" s="31">
        <v>10</v>
      </c>
      <c r="E9685" s="25">
        <v>16.91</v>
      </c>
      <c r="F9685" s="25">
        <v>7645.01</v>
      </c>
    </row>
    <row r="9686" spans="1:6" x14ac:dyDescent="0.2">
      <c r="A9686" s="26"/>
      <c r="B9686" s="27"/>
      <c r="C9686" s="28" t="s">
        <v>6612</v>
      </c>
      <c r="D9686" s="28"/>
      <c r="E9686" s="28"/>
      <c r="F9686" s="29">
        <v>5657.31</v>
      </c>
    </row>
    <row r="9687" spans="1:6" x14ac:dyDescent="0.2">
      <c r="A9687" s="26"/>
      <c r="B9687" s="27"/>
      <c r="C9687" s="28" t="s">
        <v>6613</v>
      </c>
      <c r="D9687" s="28"/>
      <c r="E9687" s="28"/>
      <c r="F9687" s="29">
        <v>2752.2</v>
      </c>
    </row>
    <row r="9688" spans="1:6" x14ac:dyDescent="0.2">
      <c r="A9688" s="26"/>
      <c r="B9688" s="27"/>
      <c r="C9688" s="28" t="s">
        <v>917</v>
      </c>
      <c r="D9688" s="28"/>
      <c r="E9688" s="28"/>
      <c r="F9688" s="29">
        <v>16054.52</v>
      </c>
    </row>
    <row r="9689" spans="1:6" ht="33.75" customHeight="1" x14ac:dyDescent="0.2">
      <c r="A9689" s="21">
        <v>45</v>
      </c>
      <c r="B9689" s="22" t="s">
        <v>6637</v>
      </c>
      <c r="C9689" s="23" t="s">
        <v>6638</v>
      </c>
      <c r="D9689" s="31">
        <v>3</v>
      </c>
      <c r="E9689" s="25">
        <v>12.21</v>
      </c>
      <c r="F9689" s="25">
        <v>1656.04</v>
      </c>
    </row>
    <row r="9690" spans="1:6" x14ac:dyDescent="0.2">
      <c r="A9690" s="26"/>
      <c r="B9690" s="27"/>
      <c r="C9690" s="28" t="s">
        <v>6681</v>
      </c>
      <c r="D9690" s="28"/>
      <c r="E9690" s="28"/>
      <c r="F9690" s="29">
        <v>1225.47</v>
      </c>
    </row>
    <row r="9691" spans="1:6" x14ac:dyDescent="0.2">
      <c r="A9691" s="26"/>
      <c r="B9691" s="27"/>
      <c r="C9691" s="28" t="s">
        <v>6682</v>
      </c>
      <c r="D9691" s="28"/>
      <c r="E9691" s="28"/>
      <c r="F9691" s="29">
        <v>596.16999999999996</v>
      </c>
    </row>
    <row r="9692" spans="1:6" x14ac:dyDescent="0.2">
      <c r="A9692" s="26"/>
      <c r="B9692" s="27"/>
      <c r="C9692" s="28" t="s">
        <v>917</v>
      </c>
      <c r="D9692" s="28"/>
      <c r="E9692" s="28"/>
      <c r="F9692" s="29">
        <v>3477.68</v>
      </c>
    </row>
    <row r="9693" spans="1:6" ht="33.75" customHeight="1" x14ac:dyDescent="0.2">
      <c r="A9693" s="21">
        <v>46</v>
      </c>
      <c r="B9693" s="22" t="s">
        <v>6594</v>
      </c>
      <c r="C9693" s="23" t="s">
        <v>6657</v>
      </c>
      <c r="D9693" s="31">
        <v>12</v>
      </c>
      <c r="E9693" s="25">
        <v>4.0999999999999996</v>
      </c>
      <c r="F9693" s="25">
        <v>2224.33</v>
      </c>
    </row>
    <row r="9694" spans="1:6" x14ac:dyDescent="0.2">
      <c r="A9694" s="26"/>
      <c r="B9694" s="27"/>
      <c r="C9694" s="28" t="s">
        <v>6683</v>
      </c>
      <c r="D9694" s="28"/>
      <c r="E9694" s="28"/>
      <c r="F9694" s="29">
        <v>1646</v>
      </c>
    </row>
    <row r="9695" spans="1:6" x14ac:dyDescent="0.2">
      <c r="A9695" s="26"/>
      <c r="B9695" s="27"/>
      <c r="C9695" s="28" t="s">
        <v>6684</v>
      </c>
      <c r="D9695" s="28"/>
      <c r="E9695" s="28"/>
      <c r="F9695" s="29">
        <v>800.76</v>
      </c>
    </row>
    <row r="9696" spans="1:6" x14ac:dyDescent="0.2">
      <c r="A9696" s="26"/>
      <c r="B9696" s="27"/>
      <c r="C9696" s="28" t="s">
        <v>917</v>
      </c>
      <c r="D9696" s="28"/>
      <c r="E9696" s="28"/>
      <c r="F9696" s="29">
        <v>4671.09</v>
      </c>
    </row>
    <row r="9697" spans="1:6" ht="22.5" customHeight="1" x14ac:dyDescent="0.2">
      <c r="A9697" s="21">
        <v>47</v>
      </c>
      <c r="B9697" s="22" t="s">
        <v>6598</v>
      </c>
      <c r="C9697" s="23" t="s">
        <v>6599</v>
      </c>
      <c r="D9697" s="31">
        <v>12</v>
      </c>
      <c r="E9697" s="25">
        <v>12.81</v>
      </c>
      <c r="F9697" s="25">
        <v>6949.68</v>
      </c>
    </row>
    <row r="9698" spans="1:6" x14ac:dyDescent="0.2">
      <c r="A9698" s="26"/>
      <c r="B9698" s="27"/>
      <c r="C9698" s="28" t="s">
        <v>6685</v>
      </c>
      <c r="D9698" s="28"/>
      <c r="E9698" s="28"/>
      <c r="F9698" s="29">
        <v>5142.76</v>
      </c>
    </row>
    <row r="9699" spans="1:6" x14ac:dyDescent="0.2">
      <c r="A9699" s="26"/>
      <c r="B9699" s="27"/>
      <c r="C9699" s="28" t="s">
        <v>6686</v>
      </c>
      <c r="D9699" s="28"/>
      <c r="E9699" s="28"/>
      <c r="F9699" s="29">
        <v>2501.88</v>
      </c>
    </row>
    <row r="9700" spans="1:6" x14ac:dyDescent="0.2">
      <c r="A9700" s="26"/>
      <c r="B9700" s="27"/>
      <c r="C9700" s="28" t="s">
        <v>917</v>
      </c>
      <c r="D9700" s="28"/>
      <c r="E9700" s="28"/>
      <c r="F9700" s="29">
        <v>14594.32</v>
      </c>
    </row>
    <row r="9701" spans="1:6" ht="33.75" customHeight="1" x14ac:dyDescent="0.2">
      <c r="A9701" s="21">
        <v>48</v>
      </c>
      <c r="B9701" s="22" t="s">
        <v>6624</v>
      </c>
      <c r="C9701" s="23" t="s">
        <v>6625</v>
      </c>
      <c r="D9701" s="31">
        <v>1</v>
      </c>
      <c r="E9701" s="25">
        <v>10.5</v>
      </c>
      <c r="F9701" s="25">
        <v>474.71</v>
      </c>
    </row>
    <row r="9702" spans="1:6" x14ac:dyDescent="0.2">
      <c r="A9702" s="26"/>
      <c r="B9702" s="27"/>
      <c r="C9702" s="28" t="s">
        <v>6692</v>
      </c>
      <c r="D9702" s="28"/>
      <c r="E9702" s="28"/>
      <c r="F9702" s="29">
        <v>351.29</v>
      </c>
    </row>
    <row r="9703" spans="1:6" x14ac:dyDescent="0.2">
      <c r="A9703" s="26"/>
      <c r="B9703" s="27"/>
      <c r="C9703" s="28" t="s">
        <v>6693</v>
      </c>
      <c r="D9703" s="28"/>
      <c r="E9703" s="28"/>
      <c r="F9703" s="29">
        <v>170.9</v>
      </c>
    </row>
    <row r="9704" spans="1:6" x14ac:dyDescent="0.2">
      <c r="A9704" s="26"/>
      <c r="B9704" s="27"/>
      <c r="C9704" s="28" t="s">
        <v>917</v>
      </c>
      <c r="D9704" s="28"/>
      <c r="E9704" s="28"/>
      <c r="F9704" s="29">
        <v>996.9</v>
      </c>
    </row>
    <row r="9705" spans="1:6" ht="12" customHeight="1" x14ac:dyDescent="0.2">
      <c r="A9705" s="443" t="s">
        <v>6694</v>
      </c>
      <c r="B9705" s="444"/>
      <c r="C9705" s="444"/>
      <c r="D9705" s="444"/>
      <c r="E9705" s="444"/>
      <c r="F9705" s="445"/>
    </row>
    <row r="9706" spans="1:6" ht="45" customHeight="1" x14ac:dyDescent="0.2">
      <c r="A9706" s="21">
        <v>49</v>
      </c>
      <c r="B9706" s="22" t="s">
        <v>6610</v>
      </c>
      <c r="C9706" s="23" t="s">
        <v>6611</v>
      </c>
      <c r="D9706" s="31">
        <v>1</v>
      </c>
      <c r="E9706" s="25">
        <v>16.91</v>
      </c>
      <c r="F9706" s="25">
        <v>764.5</v>
      </c>
    </row>
    <row r="9707" spans="1:6" x14ac:dyDescent="0.2">
      <c r="A9707" s="26"/>
      <c r="B9707" s="27"/>
      <c r="C9707" s="28" t="s">
        <v>6665</v>
      </c>
      <c r="D9707" s="28"/>
      <c r="E9707" s="28"/>
      <c r="F9707" s="29">
        <v>565.73</v>
      </c>
    </row>
    <row r="9708" spans="1:6" x14ac:dyDescent="0.2">
      <c r="A9708" s="26"/>
      <c r="B9708" s="27"/>
      <c r="C9708" s="28" t="s">
        <v>6666</v>
      </c>
      <c r="D9708" s="28"/>
      <c r="E9708" s="28"/>
      <c r="F9708" s="29">
        <v>275.22000000000003</v>
      </c>
    </row>
    <row r="9709" spans="1:6" x14ac:dyDescent="0.2">
      <c r="A9709" s="26"/>
      <c r="B9709" s="27"/>
      <c r="C9709" s="28" t="s">
        <v>917</v>
      </c>
      <c r="D9709" s="28"/>
      <c r="E9709" s="28"/>
      <c r="F9709" s="29">
        <v>1605.45</v>
      </c>
    </row>
    <row r="9710" spans="1:6" ht="33.75" customHeight="1" x14ac:dyDescent="0.2">
      <c r="A9710" s="21">
        <v>50</v>
      </c>
      <c r="B9710" s="22" t="s">
        <v>6679</v>
      </c>
      <c r="C9710" s="23" t="s">
        <v>6680</v>
      </c>
      <c r="D9710" s="31">
        <v>6</v>
      </c>
      <c r="E9710" s="25">
        <v>16.91</v>
      </c>
      <c r="F9710" s="25">
        <v>4587.01</v>
      </c>
    </row>
    <row r="9711" spans="1:6" x14ac:dyDescent="0.2">
      <c r="A9711" s="26"/>
      <c r="B9711" s="27"/>
      <c r="C9711" s="28" t="s">
        <v>6695</v>
      </c>
      <c r="D9711" s="28"/>
      <c r="E9711" s="28"/>
      <c r="F9711" s="29">
        <v>3394.39</v>
      </c>
    </row>
    <row r="9712" spans="1:6" x14ac:dyDescent="0.2">
      <c r="A9712" s="26"/>
      <c r="B9712" s="27"/>
      <c r="C9712" s="28" t="s">
        <v>6696</v>
      </c>
      <c r="D9712" s="28"/>
      <c r="E9712" s="28"/>
      <c r="F9712" s="29">
        <v>1651.32</v>
      </c>
    </row>
    <row r="9713" spans="1:6" x14ac:dyDescent="0.2">
      <c r="A9713" s="26"/>
      <c r="B9713" s="27"/>
      <c r="C9713" s="28" t="s">
        <v>917</v>
      </c>
      <c r="D9713" s="28"/>
      <c r="E9713" s="28"/>
      <c r="F9713" s="29">
        <v>9632.7199999999993</v>
      </c>
    </row>
    <row r="9714" spans="1:6" ht="33.75" customHeight="1" x14ac:dyDescent="0.2">
      <c r="A9714" s="21">
        <v>51</v>
      </c>
      <c r="B9714" s="22" t="s">
        <v>6637</v>
      </c>
      <c r="C9714" s="23" t="s">
        <v>6638</v>
      </c>
      <c r="D9714" s="31">
        <v>3</v>
      </c>
      <c r="E9714" s="25">
        <v>12.21</v>
      </c>
      <c r="F9714" s="25">
        <v>1656.04</v>
      </c>
    </row>
    <row r="9715" spans="1:6" x14ac:dyDescent="0.2">
      <c r="A9715" s="26"/>
      <c r="B9715" s="27"/>
      <c r="C9715" s="28" t="s">
        <v>6681</v>
      </c>
      <c r="D9715" s="28"/>
      <c r="E9715" s="28"/>
      <c r="F9715" s="29">
        <v>1225.47</v>
      </c>
    </row>
    <row r="9716" spans="1:6" x14ac:dyDescent="0.2">
      <c r="A9716" s="26"/>
      <c r="B9716" s="27"/>
      <c r="C9716" s="28" t="s">
        <v>6682</v>
      </c>
      <c r="D9716" s="28"/>
      <c r="E9716" s="28"/>
      <c r="F9716" s="29">
        <v>596.16999999999996</v>
      </c>
    </row>
    <row r="9717" spans="1:6" x14ac:dyDescent="0.2">
      <c r="A9717" s="26"/>
      <c r="B9717" s="27"/>
      <c r="C9717" s="28" t="s">
        <v>917</v>
      </c>
      <c r="D9717" s="28"/>
      <c r="E9717" s="28"/>
      <c r="F9717" s="29">
        <v>3477.68</v>
      </c>
    </row>
    <row r="9718" spans="1:6" ht="33.75" customHeight="1" x14ac:dyDescent="0.2">
      <c r="A9718" s="21">
        <v>52</v>
      </c>
      <c r="B9718" s="22" t="s">
        <v>6594</v>
      </c>
      <c r="C9718" s="23" t="s">
        <v>6657</v>
      </c>
      <c r="D9718" s="31">
        <v>7</v>
      </c>
      <c r="E9718" s="25">
        <v>4.0999999999999996</v>
      </c>
      <c r="F9718" s="25">
        <v>1297.53</v>
      </c>
    </row>
    <row r="9719" spans="1:6" x14ac:dyDescent="0.2">
      <c r="A9719" s="26"/>
      <c r="B9719" s="27"/>
      <c r="C9719" s="28" t="s">
        <v>6697</v>
      </c>
      <c r="D9719" s="28"/>
      <c r="E9719" s="28"/>
      <c r="F9719" s="29">
        <v>960.17</v>
      </c>
    </row>
    <row r="9720" spans="1:6" x14ac:dyDescent="0.2">
      <c r="A9720" s="26"/>
      <c r="B9720" s="27"/>
      <c r="C9720" s="28" t="s">
        <v>6698</v>
      </c>
      <c r="D9720" s="28"/>
      <c r="E9720" s="28"/>
      <c r="F9720" s="29">
        <v>467.11</v>
      </c>
    </row>
    <row r="9721" spans="1:6" x14ac:dyDescent="0.2">
      <c r="A9721" s="26"/>
      <c r="B9721" s="27"/>
      <c r="C9721" s="28" t="s">
        <v>917</v>
      </c>
      <c r="D9721" s="28"/>
      <c r="E9721" s="28"/>
      <c r="F9721" s="29">
        <v>2724.81</v>
      </c>
    </row>
    <row r="9722" spans="1:6" ht="22.5" customHeight="1" x14ac:dyDescent="0.2">
      <c r="A9722" s="21">
        <v>53</v>
      </c>
      <c r="B9722" s="22" t="s">
        <v>6598</v>
      </c>
      <c r="C9722" s="23" t="s">
        <v>6599</v>
      </c>
      <c r="D9722" s="31">
        <v>7</v>
      </c>
      <c r="E9722" s="25">
        <v>12.81</v>
      </c>
      <c r="F9722" s="25">
        <v>4053.98</v>
      </c>
    </row>
    <row r="9723" spans="1:6" x14ac:dyDescent="0.2">
      <c r="A9723" s="26"/>
      <c r="B9723" s="27"/>
      <c r="C9723" s="28" t="s">
        <v>6699</v>
      </c>
      <c r="D9723" s="28"/>
      <c r="E9723" s="28"/>
      <c r="F9723" s="29">
        <v>2999.95</v>
      </c>
    </row>
    <row r="9724" spans="1:6" x14ac:dyDescent="0.2">
      <c r="A9724" s="26"/>
      <c r="B9724" s="27"/>
      <c r="C9724" s="28" t="s">
        <v>6700</v>
      </c>
      <c r="D9724" s="28"/>
      <c r="E9724" s="28"/>
      <c r="F9724" s="29">
        <v>1459.43</v>
      </c>
    </row>
    <row r="9725" spans="1:6" x14ac:dyDescent="0.2">
      <c r="A9725" s="26"/>
      <c r="B9725" s="27"/>
      <c r="C9725" s="28" t="s">
        <v>917</v>
      </c>
      <c r="D9725" s="28"/>
      <c r="E9725" s="28"/>
      <c r="F9725" s="29">
        <v>8513.36</v>
      </c>
    </row>
    <row r="9726" spans="1:6" ht="12" customHeight="1" x14ac:dyDescent="0.2">
      <c r="A9726" s="443" t="s">
        <v>6701</v>
      </c>
      <c r="B9726" s="444"/>
      <c r="C9726" s="444"/>
      <c r="D9726" s="444"/>
      <c r="E9726" s="444"/>
      <c r="F9726" s="445"/>
    </row>
    <row r="9727" spans="1:6" ht="45" customHeight="1" x14ac:dyDescent="0.2">
      <c r="A9727" s="21">
        <v>54</v>
      </c>
      <c r="B9727" s="22" t="s">
        <v>6610</v>
      </c>
      <c r="C9727" s="23" t="s">
        <v>6611</v>
      </c>
      <c r="D9727" s="31">
        <v>1</v>
      </c>
      <c r="E9727" s="25">
        <v>16.91</v>
      </c>
      <c r="F9727" s="25">
        <v>764.5</v>
      </c>
    </row>
    <row r="9728" spans="1:6" x14ac:dyDescent="0.2">
      <c r="A9728" s="26"/>
      <c r="B9728" s="27"/>
      <c r="C9728" s="28" t="s">
        <v>6665</v>
      </c>
      <c r="D9728" s="28"/>
      <c r="E9728" s="28"/>
      <c r="F9728" s="29">
        <v>565.73</v>
      </c>
    </row>
    <row r="9729" spans="1:6" x14ac:dyDescent="0.2">
      <c r="A9729" s="26"/>
      <c r="B9729" s="27"/>
      <c r="C9729" s="28" t="s">
        <v>6666</v>
      </c>
      <c r="D9729" s="28"/>
      <c r="E9729" s="28"/>
      <c r="F9729" s="29">
        <v>275.22000000000003</v>
      </c>
    </row>
    <row r="9730" spans="1:6" x14ac:dyDescent="0.2">
      <c r="A9730" s="26"/>
      <c r="B9730" s="27"/>
      <c r="C9730" s="28" t="s">
        <v>917</v>
      </c>
      <c r="D9730" s="28"/>
      <c r="E9730" s="28"/>
      <c r="F9730" s="29">
        <v>1605.45</v>
      </c>
    </row>
    <row r="9731" spans="1:6" ht="33.75" customHeight="1" x14ac:dyDescent="0.2">
      <c r="A9731" s="21">
        <v>55</v>
      </c>
      <c r="B9731" s="22" t="s">
        <v>6677</v>
      </c>
      <c r="C9731" s="23" t="s">
        <v>6678</v>
      </c>
      <c r="D9731" s="31">
        <v>1</v>
      </c>
      <c r="E9731" s="25">
        <v>33.83</v>
      </c>
      <c r="F9731" s="25">
        <v>1529.45</v>
      </c>
    </row>
    <row r="9732" spans="1:6" x14ac:dyDescent="0.2">
      <c r="A9732" s="26"/>
      <c r="B9732" s="27"/>
      <c r="C9732" s="28" t="s">
        <v>6690</v>
      </c>
      <c r="D9732" s="28"/>
      <c r="E9732" s="28"/>
      <c r="F9732" s="29">
        <v>1131.79</v>
      </c>
    </row>
    <row r="9733" spans="1:6" x14ac:dyDescent="0.2">
      <c r="A9733" s="26"/>
      <c r="B9733" s="27"/>
      <c r="C9733" s="28" t="s">
        <v>6691</v>
      </c>
      <c r="D9733" s="28"/>
      <c r="E9733" s="28"/>
      <c r="F9733" s="29">
        <v>550.6</v>
      </c>
    </row>
    <row r="9734" spans="1:6" x14ac:dyDescent="0.2">
      <c r="A9734" s="26"/>
      <c r="B9734" s="27"/>
      <c r="C9734" s="28" t="s">
        <v>917</v>
      </c>
      <c r="D9734" s="28"/>
      <c r="E9734" s="28"/>
      <c r="F9734" s="29">
        <v>3211.84</v>
      </c>
    </row>
    <row r="9735" spans="1:6" ht="33.75" customHeight="1" x14ac:dyDescent="0.2">
      <c r="A9735" s="21">
        <v>56</v>
      </c>
      <c r="B9735" s="22" t="s">
        <v>6679</v>
      </c>
      <c r="C9735" s="23" t="s">
        <v>6680</v>
      </c>
      <c r="D9735" s="31">
        <v>6</v>
      </c>
      <c r="E9735" s="25">
        <v>16.91</v>
      </c>
      <c r="F9735" s="25">
        <v>4587.01</v>
      </c>
    </row>
    <row r="9736" spans="1:6" x14ac:dyDescent="0.2">
      <c r="A9736" s="26"/>
      <c r="B9736" s="27"/>
      <c r="C9736" s="28" t="s">
        <v>6695</v>
      </c>
      <c r="D9736" s="28"/>
      <c r="E9736" s="28"/>
      <c r="F9736" s="29">
        <v>3394.39</v>
      </c>
    </row>
    <row r="9737" spans="1:6" x14ac:dyDescent="0.2">
      <c r="A9737" s="26"/>
      <c r="B9737" s="27"/>
      <c r="C9737" s="28" t="s">
        <v>6696</v>
      </c>
      <c r="D9737" s="28"/>
      <c r="E9737" s="28"/>
      <c r="F9737" s="29">
        <v>1651.32</v>
      </c>
    </row>
    <row r="9738" spans="1:6" x14ac:dyDescent="0.2">
      <c r="A9738" s="26"/>
      <c r="B9738" s="27"/>
      <c r="C9738" s="28" t="s">
        <v>917</v>
      </c>
      <c r="D9738" s="28"/>
      <c r="E9738" s="28"/>
      <c r="F9738" s="29">
        <v>9632.7199999999993</v>
      </c>
    </row>
    <row r="9739" spans="1:6" ht="33.75" customHeight="1" x14ac:dyDescent="0.2">
      <c r="A9739" s="21">
        <v>57</v>
      </c>
      <c r="B9739" s="22" t="s">
        <v>6637</v>
      </c>
      <c r="C9739" s="23" t="s">
        <v>6638</v>
      </c>
      <c r="D9739" s="31">
        <v>2</v>
      </c>
      <c r="E9739" s="25">
        <v>12.21</v>
      </c>
      <c r="F9739" s="25">
        <v>1104.03</v>
      </c>
    </row>
    <row r="9740" spans="1:6" x14ac:dyDescent="0.2">
      <c r="A9740" s="26"/>
      <c r="B9740" s="27"/>
      <c r="C9740" s="28" t="s">
        <v>6702</v>
      </c>
      <c r="D9740" s="28"/>
      <c r="E9740" s="28"/>
      <c r="F9740" s="29">
        <v>816.98</v>
      </c>
    </row>
    <row r="9741" spans="1:6" x14ac:dyDescent="0.2">
      <c r="A9741" s="26"/>
      <c r="B9741" s="27"/>
      <c r="C9741" s="28" t="s">
        <v>6703</v>
      </c>
      <c r="D9741" s="28"/>
      <c r="E9741" s="28"/>
      <c r="F9741" s="29">
        <v>397.45</v>
      </c>
    </row>
    <row r="9742" spans="1:6" x14ac:dyDescent="0.2">
      <c r="A9742" s="26"/>
      <c r="B9742" s="27"/>
      <c r="C9742" s="28" t="s">
        <v>917</v>
      </c>
      <c r="D9742" s="28"/>
      <c r="E9742" s="28"/>
      <c r="F9742" s="29">
        <v>2318.46</v>
      </c>
    </row>
    <row r="9743" spans="1:6" ht="33.75" customHeight="1" x14ac:dyDescent="0.2">
      <c r="A9743" s="21">
        <v>58</v>
      </c>
      <c r="B9743" s="22" t="s">
        <v>6594</v>
      </c>
      <c r="C9743" s="23" t="s">
        <v>6657</v>
      </c>
      <c r="D9743" s="31">
        <v>7</v>
      </c>
      <c r="E9743" s="25">
        <v>4.0999999999999996</v>
      </c>
      <c r="F9743" s="25">
        <v>1297.53</v>
      </c>
    </row>
    <row r="9744" spans="1:6" x14ac:dyDescent="0.2">
      <c r="A9744" s="26"/>
      <c r="B9744" s="27"/>
      <c r="C9744" s="28" t="s">
        <v>6697</v>
      </c>
      <c r="D9744" s="28"/>
      <c r="E9744" s="28"/>
      <c r="F9744" s="29">
        <v>960.17</v>
      </c>
    </row>
    <row r="9745" spans="1:6" x14ac:dyDescent="0.2">
      <c r="A9745" s="26"/>
      <c r="B9745" s="27"/>
      <c r="C9745" s="28" t="s">
        <v>6698</v>
      </c>
      <c r="D9745" s="28"/>
      <c r="E9745" s="28"/>
      <c r="F9745" s="29">
        <v>467.11</v>
      </c>
    </row>
    <row r="9746" spans="1:6" x14ac:dyDescent="0.2">
      <c r="A9746" s="26"/>
      <c r="B9746" s="27"/>
      <c r="C9746" s="28" t="s">
        <v>917</v>
      </c>
      <c r="D9746" s="28"/>
      <c r="E9746" s="28"/>
      <c r="F9746" s="29">
        <v>2724.81</v>
      </c>
    </row>
    <row r="9747" spans="1:6" ht="22.5" customHeight="1" x14ac:dyDescent="0.2">
      <c r="A9747" s="21">
        <v>59</v>
      </c>
      <c r="B9747" s="22" t="s">
        <v>6598</v>
      </c>
      <c r="C9747" s="23" t="s">
        <v>6599</v>
      </c>
      <c r="D9747" s="31">
        <v>7</v>
      </c>
      <c r="E9747" s="25">
        <v>12.81</v>
      </c>
      <c r="F9747" s="25">
        <v>4053.98</v>
      </c>
    </row>
    <row r="9748" spans="1:6" x14ac:dyDescent="0.2">
      <c r="A9748" s="26"/>
      <c r="B9748" s="27"/>
      <c r="C9748" s="28" t="s">
        <v>6699</v>
      </c>
      <c r="D9748" s="28"/>
      <c r="E9748" s="28"/>
      <c r="F9748" s="29">
        <v>2999.95</v>
      </c>
    </row>
    <row r="9749" spans="1:6" x14ac:dyDescent="0.2">
      <c r="A9749" s="26"/>
      <c r="B9749" s="27"/>
      <c r="C9749" s="28" t="s">
        <v>6700</v>
      </c>
      <c r="D9749" s="28"/>
      <c r="E9749" s="28"/>
      <c r="F9749" s="29">
        <v>1459.43</v>
      </c>
    </row>
    <row r="9750" spans="1:6" x14ac:dyDescent="0.2">
      <c r="A9750" s="26"/>
      <c r="B9750" s="27"/>
      <c r="C9750" s="28" t="s">
        <v>917</v>
      </c>
      <c r="D9750" s="28"/>
      <c r="E9750" s="28"/>
      <c r="F9750" s="29">
        <v>8513.36</v>
      </c>
    </row>
    <row r="9751" spans="1:6" ht="33.75" customHeight="1" x14ac:dyDescent="0.2">
      <c r="A9751" s="21">
        <v>60</v>
      </c>
      <c r="B9751" s="22" t="s">
        <v>6624</v>
      </c>
      <c r="C9751" s="23" t="s">
        <v>6625</v>
      </c>
      <c r="D9751" s="31">
        <v>1</v>
      </c>
      <c r="E9751" s="25">
        <v>10.5</v>
      </c>
      <c r="F9751" s="25">
        <v>474.71</v>
      </c>
    </row>
    <row r="9752" spans="1:6" x14ac:dyDescent="0.2">
      <c r="A9752" s="26"/>
      <c r="B9752" s="27"/>
      <c r="C9752" s="28" t="s">
        <v>6692</v>
      </c>
      <c r="D9752" s="28"/>
      <c r="E9752" s="28"/>
      <c r="F9752" s="29">
        <v>351.29</v>
      </c>
    </row>
    <row r="9753" spans="1:6" x14ac:dyDescent="0.2">
      <c r="A9753" s="26"/>
      <c r="B9753" s="27"/>
      <c r="C9753" s="28" t="s">
        <v>6693</v>
      </c>
      <c r="D9753" s="28"/>
      <c r="E9753" s="28"/>
      <c r="F9753" s="29">
        <v>170.9</v>
      </c>
    </row>
    <row r="9754" spans="1:6" x14ac:dyDescent="0.2">
      <c r="A9754" s="26"/>
      <c r="B9754" s="27"/>
      <c r="C9754" s="28" t="s">
        <v>917</v>
      </c>
      <c r="D9754" s="28"/>
      <c r="E9754" s="28"/>
      <c r="F9754" s="29">
        <v>996.9</v>
      </c>
    </row>
    <row r="9755" spans="1:6" ht="12" customHeight="1" x14ac:dyDescent="0.2">
      <c r="A9755" s="443" t="s">
        <v>6704</v>
      </c>
      <c r="B9755" s="444"/>
      <c r="C9755" s="444"/>
      <c r="D9755" s="444"/>
      <c r="E9755" s="444"/>
      <c r="F9755" s="445"/>
    </row>
    <row r="9756" spans="1:6" ht="45" customHeight="1" x14ac:dyDescent="0.2">
      <c r="A9756" s="21">
        <v>61</v>
      </c>
      <c r="B9756" s="22" t="s">
        <v>6610</v>
      </c>
      <c r="C9756" s="23" t="s">
        <v>6611</v>
      </c>
      <c r="D9756" s="31">
        <v>1</v>
      </c>
      <c r="E9756" s="25">
        <v>16.91</v>
      </c>
      <c r="F9756" s="25">
        <v>764.5</v>
      </c>
    </row>
    <row r="9757" spans="1:6" x14ac:dyDescent="0.2">
      <c r="A9757" s="26"/>
      <c r="B9757" s="27"/>
      <c r="C9757" s="28" t="s">
        <v>6665</v>
      </c>
      <c r="D9757" s="28"/>
      <c r="E9757" s="28"/>
      <c r="F9757" s="29">
        <v>565.73</v>
      </c>
    </row>
    <row r="9758" spans="1:6" x14ac:dyDescent="0.2">
      <c r="A9758" s="26"/>
      <c r="B9758" s="27"/>
      <c r="C9758" s="28" t="s">
        <v>6666</v>
      </c>
      <c r="D9758" s="28"/>
      <c r="E9758" s="28"/>
      <c r="F9758" s="29">
        <v>275.22000000000003</v>
      </c>
    </row>
    <row r="9759" spans="1:6" x14ac:dyDescent="0.2">
      <c r="A9759" s="26"/>
      <c r="B9759" s="27"/>
      <c r="C9759" s="28" t="s">
        <v>917</v>
      </c>
      <c r="D9759" s="28"/>
      <c r="E9759" s="28"/>
      <c r="F9759" s="29">
        <v>1605.45</v>
      </c>
    </row>
    <row r="9760" spans="1:6" ht="33.75" customHeight="1" x14ac:dyDescent="0.2">
      <c r="A9760" s="21">
        <v>62</v>
      </c>
      <c r="B9760" s="22" t="s">
        <v>6677</v>
      </c>
      <c r="C9760" s="23" t="s">
        <v>6678</v>
      </c>
      <c r="D9760" s="31">
        <v>1</v>
      </c>
      <c r="E9760" s="25">
        <v>33.83</v>
      </c>
      <c r="F9760" s="25">
        <v>1529.45</v>
      </c>
    </row>
    <row r="9761" spans="1:6" x14ac:dyDescent="0.2">
      <c r="A9761" s="26"/>
      <c r="B9761" s="27"/>
      <c r="C9761" s="28" t="s">
        <v>6690</v>
      </c>
      <c r="D9761" s="28"/>
      <c r="E9761" s="28"/>
      <c r="F9761" s="29">
        <v>1131.79</v>
      </c>
    </row>
    <row r="9762" spans="1:6" x14ac:dyDescent="0.2">
      <c r="A9762" s="26"/>
      <c r="B9762" s="27"/>
      <c r="C9762" s="28" t="s">
        <v>6691</v>
      </c>
      <c r="D9762" s="28"/>
      <c r="E9762" s="28"/>
      <c r="F9762" s="29">
        <v>550.6</v>
      </c>
    </row>
    <row r="9763" spans="1:6" x14ac:dyDescent="0.2">
      <c r="A9763" s="26"/>
      <c r="B9763" s="27"/>
      <c r="C9763" s="28" t="s">
        <v>917</v>
      </c>
      <c r="D9763" s="28"/>
      <c r="E9763" s="28"/>
      <c r="F9763" s="29">
        <v>3211.84</v>
      </c>
    </row>
    <row r="9764" spans="1:6" ht="33.75" customHeight="1" x14ac:dyDescent="0.2">
      <c r="A9764" s="21">
        <v>63</v>
      </c>
      <c r="B9764" s="22" t="s">
        <v>6679</v>
      </c>
      <c r="C9764" s="23" t="s">
        <v>6680</v>
      </c>
      <c r="D9764" s="31">
        <v>4</v>
      </c>
      <c r="E9764" s="25">
        <v>16.91</v>
      </c>
      <c r="F9764" s="25">
        <v>3058</v>
      </c>
    </row>
    <row r="9765" spans="1:6" x14ac:dyDescent="0.2">
      <c r="A9765" s="26"/>
      <c r="B9765" s="27"/>
      <c r="C9765" s="28" t="s">
        <v>6705</v>
      </c>
      <c r="D9765" s="28"/>
      <c r="E9765" s="28"/>
      <c r="F9765" s="29">
        <v>2262.92</v>
      </c>
    </row>
    <row r="9766" spans="1:6" x14ac:dyDescent="0.2">
      <c r="A9766" s="26"/>
      <c r="B9766" s="27"/>
      <c r="C9766" s="28" t="s">
        <v>6706</v>
      </c>
      <c r="D9766" s="28"/>
      <c r="E9766" s="28"/>
      <c r="F9766" s="29">
        <v>1100.8800000000001</v>
      </c>
    </row>
    <row r="9767" spans="1:6" x14ac:dyDescent="0.2">
      <c r="A9767" s="26"/>
      <c r="B9767" s="27"/>
      <c r="C9767" s="28" t="s">
        <v>917</v>
      </c>
      <c r="D9767" s="28"/>
      <c r="E9767" s="28"/>
      <c r="F9767" s="29">
        <v>6421.8</v>
      </c>
    </row>
    <row r="9768" spans="1:6" ht="33.75" customHeight="1" x14ac:dyDescent="0.2">
      <c r="A9768" s="21">
        <v>64</v>
      </c>
      <c r="B9768" s="22" t="s">
        <v>6637</v>
      </c>
      <c r="C9768" s="23" t="s">
        <v>6638</v>
      </c>
      <c r="D9768" s="31">
        <v>5</v>
      </c>
      <c r="E9768" s="25">
        <v>12.21</v>
      </c>
      <c r="F9768" s="25">
        <v>2760.07</v>
      </c>
    </row>
    <row r="9769" spans="1:6" x14ac:dyDescent="0.2">
      <c r="A9769" s="26"/>
      <c r="B9769" s="27"/>
      <c r="C9769" s="28" t="s">
        <v>6707</v>
      </c>
      <c r="D9769" s="28"/>
      <c r="E9769" s="28"/>
      <c r="F9769" s="29">
        <v>2042.45</v>
      </c>
    </row>
    <row r="9770" spans="1:6" x14ac:dyDescent="0.2">
      <c r="A9770" s="26"/>
      <c r="B9770" s="27"/>
      <c r="C9770" s="28" t="s">
        <v>6708</v>
      </c>
      <c r="D9770" s="28"/>
      <c r="E9770" s="28"/>
      <c r="F9770" s="29">
        <v>993.63</v>
      </c>
    </row>
    <row r="9771" spans="1:6" x14ac:dyDescent="0.2">
      <c r="A9771" s="26"/>
      <c r="B9771" s="27"/>
      <c r="C9771" s="28" t="s">
        <v>917</v>
      </c>
      <c r="D9771" s="28"/>
      <c r="E9771" s="28"/>
      <c r="F9771" s="29">
        <v>5796.15</v>
      </c>
    </row>
    <row r="9772" spans="1:6" ht="33.75" customHeight="1" x14ac:dyDescent="0.2">
      <c r="A9772" s="21">
        <v>65</v>
      </c>
      <c r="B9772" s="22" t="s">
        <v>6594</v>
      </c>
      <c r="C9772" s="23" t="s">
        <v>6657</v>
      </c>
      <c r="D9772" s="31">
        <v>8</v>
      </c>
      <c r="E9772" s="25">
        <v>4.0999999999999996</v>
      </c>
      <c r="F9772" s="25">
        <v>1482.89</v>
      </c>
    </row>
    <row r="9773" spans="1:6" x14ac:dyDescent="0.2">
      <c r="A9773" s="26"/>
      <c r="B9773" s="27"/>
      <c r="C9773" s="28" t="s">
        <v>6709</v>
      </c>
      <c r="D9773" s="28"/>
      <c r="E9773" s="28"/>
      <c r="F9773" s="29">
        <v>1097.3399999999999</v>
      </c>
    </row>
    <row r="9774" spans="1:6" x14ac:dyDescent="0.2">
      <c r="A9774" s="26"/>
      <c r="B9774" s="27"/>
      <c r="C9774" s="28" t="s">
        <v>6710</v>
      </c>
      <c r="D9774" s="28"/>
      <c r="E9774" s="28"/>
      <c r="F9774" s="29">
        <v>533.84</v>
      </c>
    </row>
    <row r="9775" spans="1:6" x14ac:dyDescent="0.2">
      <c r="A9775" s="26"/>
      <c r="B9775" s="27"/>
      <c r="C9775" s="28" t="s">
        <v>917</v>
      </c>
      <c r="D9775" s="28"/>
      <c r="E9775" s="28"/>
      <c r="F9775" s="29">
        <v>3114.07</v>
      </c>
    </row>
    <row r="9776" spans="1:6" ht="22.5" customHeight="1" x14ac:dyDescent="0.2">
      <c r="A9776" s="21">
        <v>66</v>
      </c>
      <c r="B9776" s="22" t="s">
        <v>6598</v>
      </c>
      <c r="C9776" s="23" t="s">
        <v>6599</v>
      </c>
      <c r="D9776" s="31">
        <v>8</v>
      </c>
      <c r="E9776" s="25">
        <v>12.81</v>
      </c>
      <c r="F9776" s="25">
        <v>4633.12</v>
      </c>
    </row>
    <row r="9777" spans="1:6" x14ac:dyDescent="0.2">
      <c r="A9777" s="26"/>
      <c r="B9777" s="27"/>
      <c r="C9777" s="28" t="s">
        <v>6711</v>
      </c>
      <c r="D9777" s="28"/>
      <c r="E9777" s="28"/>
      <c r="F9777" s="29">
        <v>3428.51</v>
      </c>
    </row>
    <row r="9778" spans="1:6" x14ac:dyDescent="0.2">
      <c r="A9778" s="26"/>
      <c r="B9778" s="27"/>
      <c r="C9778" s="28" t="s">
        <v>6712</v>
      </c>
      <c r="D9778" s="28"/>
      <c r="E9778" s="28"/>
      <c r="F9778" s="29">
        <v>1667.92</v>
      </c>
    </row>
    <row r="9779" spans="1:6" x14ac:dyDescent="0.2">
      <c r="A9779" s="26"/>
      <c r="B9779" s="27"/>
      <c r="C9779" s="28" t="s">
        <v>917</v>
      </c>
      <c r="D9779" s="28"/>
      <c r="E9779" s="28"/>
      <c r="F9779" s="29">
        <v>9729.5499999999993</v>
      </c>
    </row>
    <row r="9780" spans="1:6" ht="33.75" customHeight="1" x14ac:dyDescent="0.2">
      <c r="A9780" s="21">
        <v>67</v>
      </c>
      <c r="B9780" s="22" t="s">
        <v>6624</v>
      </c>
      <c r="C9780" s="23" t="s">
        <v>6625</v>
      </c>
      <c r="D9780" s="31">
        <v>1</v>
      </c>
      <c r="E9780" s="25">
        <v>10.5</v>
      </c>
      <c r="F9780" s="25">
        <v>474.71</v>
      </c>
    </row>
    <row r="9781" spans="1:6" x14ac:dyDescent="0.2">
      <c r="A9781" s="26"/>
      <c r="B9781" s="27"/>
      <c r="C9781" s="28" t="s">
        <v>6692</v>
      </c>
      <c r="D9781" s="28"/>
      <c r="E9781" s="28"/>
      <c r="F9781" s="29">
        <v>351.29</v>
      </c>
    </row>
    <row r="9782" spans="1:6" x14ac:dyDescent="0.2">
      <c r="A9782" s="26"/>
      <c r="B9782" s="27"/>
      <c r="C9782" s="28" t="s">
        <v>6693</v>
      </c>
      <c r="D9782" s="28"/>
      <c r="E9782" s="28"/>
      <c r="F9782" s="29">
        <v>170.9</v>
      </c>
    </row>
    <row r="9783" spans="1:6" x14ac:dyDescent="0.2">
      <c r="A9783" s="26"/>
      <c r="B9783" s="27"/>
      <c r="C9783" s="28" t="s">
        <v>917</v>
      </c>
      <c r="D9783" s="28"/>
      <c r="E9783" s="28"/>
      <c r="F9783" s="29">
        <v>996.9</v>
      </c>
    </row>
    <row r="9784" spans="1:6" ht="12" customHeight="1" x14ac:dyDescent="0.2">
      <c r="A9784" s="443" t="s">
        <v>6713</v>
      </c>
      <c r="B9784" s="444"/>
      <c r="C9784" s="444"/>
      <c r="D9784" s="444"/>
      <c r="E9784" s="444"/>
      <c r="F9784" s="445"/>
    </row>
    <row r="9785" spans="1:6" ht="45" customHeight="1" x14ac:dyDescent="0.2">
      <c r="A9785" s="21">
        <v>68</v>
      </c>
      <c r="B9785" s="22" t="s">
        <v>6610</v>
      </c>
      <c r="C9785" s="23" t="s">
        <v>6611</v>
      </c>
      <c r="D9785" s="31">
        <v>1</v>
      </c>
      <c r="E9785" s="25">
        <v>16.91</v>
      </c>
      <c r="F9785" s="25">
        <v>764.5</v>
      </c>
    </row>
    <row r="9786" spans="1:6" x14ac:dyDescent="0.2">
      <c r="A9786" s="26"/>
      <c r="B9786" s="27"/>
      <c r="C9786" s="28" t="s">
        <v>6665</v>
      </c>
      <c r="D9786" s="28"/>
      <c r="E9786" s="28"/>
      <c r="F9786" s="29">
        <v>565.73</v>
      </c>
    </row>
    <row r="9787" spans="1:6" x14ac:dyDescent="0.2">
      <c r="A9787" s="26"/>
      <c r="B9787" s="27"/>
      <c r="C9787" s="28" t="s">
        <v>6666</v>
      </c>
      <c r="D9787" s="28"/>
      <c r="E9787" s="28"/>
      <c r="F9787" s="29">
        <v>275.22000000000003</v>
      </c>
    </row>
    <row r="9788" spans="1:6" x14ac:dyDescent="0.2">
      <c r="A9788" s="26"/>
      <c r="B9788" s="27"/>
      <c r="C9788" s="28" t="s">
        <v>917</v>
      </c>
      <c r="D9788" s="28"/>
      <c r="E9788" s="28"/>
      <c r="F9788" s="29">
        <v>1605.45</v>
      </c>
    </row>
    <row r="9789" spans="1:6" ht="33.75" customHeight="1" x14ac:dyDescent="0.2">
      <c r="A9789" s="21">
        <v>69</v>
      </c>
      <c r="B9789" s="22" t="s">
        <v>6677</v>
      </c>
      <c r="C9789" s="23" t="s">
        <v>6678</v>
      </c>
      <c r="D9789" s="31">
        <v>1</v>
      </c>
      <c r="E9789" s="25">
        <v>33.83</v>
      </c>
      <c r="F9789" s="25">
        <v>1529.45</v>
      </c>
    </row>
    <row r="9790" spans="1:6" x14ac:dyDescent="0.2">
      <c r="A9790" s="26"/>
      <c r="B9790" s="27"/>
      <c r="C9790" s="28" t="s">
        <v>6690</v>
      </c>
      <c r="D9790" s="28"/>
      <c r="E9790" s="28"/>
      <c r="F9790" s="29">
        <v>1131.79</v>
      </c>
    </row>
    <row r="9791" spans="1:6" x14ac:dyDescent="0.2">
      <c r="A9791" s="26"/>
      <c r="B9791" s="27"/>
      <c r="C9791" s="28" t="s">
        <v>6691</v>
      </c>
      <c r="D9791" s="28"/>
      <c r="E9791" s="28"/>
      <c r="F9791" s="29">
        <v>550.6</v>
      </c>
    </row>
    <row r="9792" spans="1:6" x14ac:dyDescent="0.2">
      <c r="A9792" s="26"/>
      <c r="B9792" s="27"/>
      <c r="C9792" s="28" t="s">
        <v>917</v>
      </c>
      <c r="D9792" s="28"/>
      <c r="E9792" s="28"/>
      <c r="F9792" s="29">
        <v>3211.84</v>
      </c>
    </row>
    <row r="9793" spans="1:6" ht="33.75" customHeight="1" x14ac:dyDescent="0.2">
      <c r="A9793" s="21">
        <v>70</v>
      </c>
      <c r="B9793" s="22" t="s">
        <v>6679</v>
      </c>
      <c r="C9793" s="23" t="s">
        <v>6680</v>
      </c>
      <c r="D9793" s="31">
        <v>8</v>
      </c>
      <c r="E9793" s="25">
        <v>16.91</v>
      </c>
      <c r="F9793" s="25">
        <v>6116.01</v>
      </c>
    </row>
    <row r="9794" spans="1:6" x14ac:dyDescent="0.2">
      <c r="A9794" s="26"/>
      <c r="B9794" s="27"/>
      <c r="C9794" s="28" t="s">
        <v>6714</v>
      </c>
      <c r="D9794" s="28"/>
      <c r="E9794" s="28"/>
      <c r="F9794" s="29">
        <v>4525.8500000000004</v>
      </c>
    </row>
    <row r="9795" spans="1:6" x14ac:dyDescent="0.2">
      <c r="A9795" s="26"/>
      <c r="B9795" s="27"/>
      <c r="C9795" s="28" t="s">
        <v>6715</v>
      </c>
      <c r="D9795" s="28"/>
      <c r="E9795" s="28"/>
      <c r="F9795" s="29">
        <v>2201.7600000000002</v>
      </c>
    </row>
    <row r="9796" spans="1:6" x14ac:dyDescent="0.2">
      <c r="A9796" s="26"/>
      <c r="B9796" s="27"/>
      <c r="C9796" s="28" t="s">
        <v>917</v>
      </c>
      <c r="D9796" s="28"/>
      <c r="E9796" s="28"/>
      <c r="F9796" s="29">
        <v>12843.62</v>
      </c>
    </row>
    <row r="9797" spans="1:6" ht="33.75" customHeight="1" x14ac:dyDescent="0.2">
      <c r="A9797" s="21">
        <v>71</v>
      </c>
      <c r="B9797" s="22" t="s">
        <v>6637</v>
      </c>
      <c r="C9797" s="23" t="s">
        <v>6638</v>
      </c>
      <c r="D9797" s="31">
        <v>3</v>
      </c>
      <c r="E9797" s="25">
        <v>12.21</v>
      </c>
      <c r="F9797" s="25">
        <v>1656.04</v>
      </c>
    </row>
    <row r="9798" spans="1:6" x14ac:dyDescent="0.2">
      <c r="A9798" s="26"/>
      <c r="B9798" s="27"/>
      <c r="C9798" s="28" t="s">
        <v>6681</v>
      </c>
      <c r="D9798" s="28"/>
      <c r="E9798" s="28"/>
      <c r="F9798" s="29">
        <v>1225.47</v>
      </c>
    </row>
    <row r="9799" spans="1:6" x14ac:dyDescent="0.2">
      <c r="A9799" s="26"/>
      <c r="B9799" s="27"/>
      <c r="C9799" s="28" t="s">
        <v>6682</v>
      </c>
      <c r="D9799" s="28"/>
      <c r="E9799" s="28"/>
      <c r="F9799" s="29">
        <v>596.16999999999996</v>
      </c>
    </row>
    <row r="9800" spans="1:6" x14ac:dyDescent="0.2">
      <c r="A9800" s="26"/>
      <c r="B9800" s="27"/>
      <c r="C9800" s="28" t="s">
        <v>917</v>
      </c>
      <c r="D9800" s="28"/>
      <c r="E9800" s="28"/>
      <c r="F9800" s="29">
        <v>3477.68</v>
      </c>
    </row>
    <row r="9801" spans="1:6" ht="33.75" customHeight="1" x14ac:dyDescent="0.2">
      <c r="A9801" s="21">
        <v>72</v>
      </c>
      <c r="B9801" s="22" t="s">
        <v>6594</v>
      </c>
      <c r="C9801" s="23" t="s">
        <v>6657</v>
      </c>
      <c r="D9801" s="31">
        <v>10</v>
      </c>
      <c r="E9801" s="25">
        <v>4.0999999999999996</v>
      </c>
      <c r="F9801" s="25">
        <v>1853.61</v>
      </c>
    </row>
    <row r="9802" spans="1:6" x14ac:dyDescent="0.2">
      <c r="A9802" s="26"/>
      <c r="B9802" s="27"/>
      <c r="C9802" s="28" t="s">
        <v>6716</v>
      </c>
      <c r="D9802" s="28"/>
      <c r="E9802" s="28"/>
      <c r="F9802" s="29">
        <v>1371.67</v>
      </c>
    </row>
    <row r="9803" spans="1:6" x14ac:dyDescent="0.2">
      <c r="A9803" s="26"/>
      <c r="B9803" s="27"/>
      <c r="C9803" s="28" t="s">
        <v>6717</v>
      </c>
      <c r="D9803" s="28"/>
      <c r="E9803" s="28"/>
      <c r="F9803" s="29">
        <v>667.3</v>
      </c>
    </row>
    <row r="9804" spans="1:6" x14ac:dyDescent="0.2">
      <c r="A9804" s="26"/>
      <c r="B9804" s="27"/>
      <c r="C9804" s="28" t="s">
        <v>917</v>
      </c>
      <c r="D9804" s="28"/>
      <c r="E9804" s="28"/>
      <c r="F9804" s="29">
        <v>3892.58</v>
      </c>
    </row>
    <row r="9805" spans="1:6" ht="22.5" customHeight="1" x14ac:dyDescent="0.2">
      <c r="A9805" s="21">
        <v>73</v>
      </c>
      <c r="B9805" s="22" t="s">
        <v>6598</v>
      </c>
      <c r="C9805" s="23" t="s">
        <v>6599</v>
      </c>
      <c r="D9805" s="31">
        <v>10</v>
      </c>
      <c r="E9805" s="25">
        <v>12.81</v>
      </c>
      <c r="F9805" s="25">
        <v>5791.4</v>
      </c>
    </row>
    <row r="9806" spans="1:6" x14ac:dyDescent="0.2">
      <c r="A9806" s="26"/>
      <c r="B9806" s="27"/>
      <c r="C9806" s="28" t="s">
        <v>6718</v>
      </c>
      <c r="D9806" s="28"/>
      <c r="E9806" s="28"/>
      <c r="F9806" s="29">
        <v>4285.6400000000003</v>
      </c>
    </row>
    <row r="9807" spans="1:6" x14ac:dyDescent="0.2">
      <c r="A9807" s="26"/>
      <c r="B9807" s="27"/>
      <c r="C9807" s="28" t="s">
        <v>6719</v>
      </c>
      <c r="D9807" s="28"/>
      <c r="E9807" s="28"/>
      <c r="F9807" s="29">
        <v>2084.9</v>
      </c>
    </row>
    <row r="9808" spans="1:6" x14ac:dyDescent="0.2">
      <c r="A9808" s="26"/>
      <c r="B9808" s="27"/>
      <c r="C9808" s="28" t="s">
        <v>917</v>
      </c>
      <c r="D9808" s="28"/>
      <c r="E9808" s="28"/>
      <c r="F9808" s="29">
        <v>12161.94</v>
      </c>
    </row>
    <row r="9809" spans="1:6" ht="33.75" customHeight="1" x14ac:dyDescent="0.2">
      <c r="A9809" s="21">
        <v>74</v>
      </c>
      <c r="B9809" s="22" t="s">
        <v>6624</v>
      </c>
      <c r="C9809" s="23" t="s">
        <v>6625</v>
      </c>
      <c r="D9809" s="31">
        <v>1</v>
      </c>
      <c r="E9809" s="25">
        <v>10.5</v>
      </c>
      <c r="F9809" s="25">
        <v>474.71</v>
      </c>
    </row>
    <row r="9810" spans="1:6" x14ac:dyDescent="0.2">
      <c r="A9810" s="26"/>
      <c r="B9810" s="27"/>
      <c r="C9810" s="28" t="s">
        <v>6692</v>
      </c>
      <c r="D9810" s="28"/>
      <c r="E9810" s="28"/>
      <c r="F9810" s="29">
        <v>351.29</v>
      </c>
    </row>
    <row r="9811" spans="1:6" x14ac:dyDescent="0.2">
      <c r="A9811" s="26"/>
      <c r="B9811" s="27"/>
      <c r="C9811" s="28" t="s">
        <v>6693</v>
      </c>
      <c r="D9811" s="28"/>
      <c r="E9811" s="28"/>
      <c r="F9811" s="29">
        <v>170.9</v>
      </c>
    </row>
    <row r="9812" spans="1:6" x14ac:dyDescent="0.2">
      <c r="A9812" s="26"/>
      <c r="B9812" s="27"/>
      <c r="C9812" s="28" t="s">
        <v>917</v>
      </c>
      <c r="D9812" s="28"/>
      <c r="E9812" s="28"/>
      <c r="F9812" s="29">
        <v>996.9</v>
      </c>
    </row>
    <row r="9813" spans="1:6" ht="12" customHeight="1" x14ac:dyDescent="0.2">
      <c r="A9813" s="443" t="s">
        <v>6720</v>
      </c>
      <c r="B9813" s="444"/>
      <c r="C9813" s="444"/>
      <c r="D9813" s="444"/>
      <c r="E9813" s="444"/>
      <c r="F9813" s="445"/>
    </row>
    <row r="9814" spans="1:6" ht="45" customHeight="1" x14ac:dyDescent="0.2">
      <c r="A9814" s="21">
        <v>75</v>
      </c>
      <c r="B9814" s="22" t="s">
        <v>6610</v>
      </c>
      <c r="C9814" s="23" t="s">
        <v>6611</v>
      </c>
      <c r="D9814" s="31">
        <v>1</v>
      </c>
      <c r="E9814" s="25">
        <v>16.91</v>
      </c>
      <c r="F9814" s="25">
        <v>764.5</v>
      </c>
    </row>
    <row r="9815" spans="1:6" x14ac:dyDescent="0.2">
      <c r="A9815" s="26"/>
      <c r="B9815" s="27"/>
      <c r="C9815" s="28" t="s">
        <v>6665</v>
      </c>
      <c r="D9815" s="28"/>
      <c r="E9815" s="28"/>
      <c r="F9815" s="29">
        <v>565.73</v>
      </c>
    </row>
    <row r="9816" spans="1:6" x14ac:dyDescent="0.2">
      <c r="A9816" s="26"/>
      <c r="B9816" s="27"/>
      <c r="C9816" s="28" t="s">
        <v>6666</v>
      </c>
      <c r="D9816" s="28"/>
      <c r="E9816" s="28"/>
      <c r="F9816" s="29">
        <v>275.22000000000003</v>
      </c>
    </row>
    <row r="9817" spans="1:6" x14ac:dyDescent="0.2">
      <c r="A9817" s="26"/>
      <c r="B9817" s="27"/>
      <c r="C9817" s="28" t="s">
        <v>917</v>
      </c>
      <c r="D9817" s="28"/>
      <c r="E9817" s="28"/>
      <c r="F9817" s="29">
        <v>1605.45</v>
      </c>
    </row>
    <row r="9818" spans="1:6" ht="33.75" customHeight="1" x14ac:dyDescent="0.2">
      <c r="A9818" s="21">
        <v>76</v>
      </c>
      <c r="B9818" s="22" t="s">
        <v>6677</v>
      </c>
      <c r="C9818" s="23" t="s">
        <v>6678</v>
      </c>
      <c r="D9818" s="31">
        <v>3</v>
      </c>
      <c r="E9818" s="25">
        <v>33.83</v>
      </c>
      <c r="F9818" s="25">
        <v>4588.3599999999997</v>
      </c>
    </row>
    <row r="9819" spans="1:6" x14ac:dyDescent="0.2">
      <c r="A9819" s="26"/>
      <c r="B9819" s="27"/>
      <c r="C9819" s="28" t="s">
        <v>6721</v>
      </c>
      <c r="D9819" s="28"/>
      <c r="E9819" s="28"/>
      <c r="F9819" s="29">
        <v>3395.39</v>
      </c>
    </row>
    <row r="9820" spans="1:6" x14ac:dyDescent="0.2">
      <c r="A9820" s="26"/>
      <c r="B9820" s="27"/>
      <c r="C9820" s="28" t="s">
        <v>6722</v>
      </c>
      <c r="D9820" s="28"/>
      <c r="E9820" s="28"/>
      <c r="F9820" s="29">
        <v>1651.81</v>
      </c>
    </row>
    <row r="9821" spans="1:6" x14ac:dyDescent="0.2">
      <c r="A9821" s="26"/>
      <c r="B9821" s="27"/>
      <c r="C9821" s="28" t="s">
        <v>917</v>
      </c>
      <c r="D9821" s="28"/>
      <c r="E9821" s="28"/>
      <c r="F9821" s="29">
        <v>9635.56</v>
      </c>
    </row>
    <row r="9822" spans="1:6" ht="33.75" customHeight="1" x14ac:dyDescent="0.2">
      <c r="A9822" s="21">
        <v>77</v>
      </c>
      <c r="B9822" s="22" t="s">
        <v>6679</v>
      </c>
      <c r="C9822" s="23" t="s">
        <v>6680</v>
      </c>
      <c r="D9822" s="31">
        <v>7</v>
      </c>
      <c r="E9822" s="25">
        <v>16.91</v>
      </c>
      <c r="F9822" s="25">
        <v>5351.51</v>
      </c>
    </row>
    <row r="9823" spans="1:6" x14ac:dyDescent="0.2">
      <c r="A9823" s="26"/>
      <c r="B9823" s="27"/>
      <c r="C9823" s="28" t="s">
        <v>6723</v>
      </c>
      <c r="D9823" s="28"/>
      <c r="E9823" s="28"/>
      <c r="F9823" s="29">
        <v>3960.12</v>
      </c>
    </row>
    <row r="9824" spans="1:6" x14ac:dyDescent="0.2">
      <c r="A9824" s="26"/>
      <c r="B9824" s="27"/>
      <c r="C9824" s="28" t="s">
        <v>6724</v>
      </c>
      <c r="D9824" s="28"/>
      <c r="E9824" s="28"/>
      <c r="F9824" s="29">
        <v>1926.54</v>
      </c>
    </row>
    <row r="9825" spans="1:6" x14ac:dyDescent="0.2">
      <c r="A9825" s="26"/>
      <c r="B9825" s="27"/>
      <c r="C9825" s="28" t="s">
        <v>917</v>
      </c>
      <c r="D9825" s="28"/>
      <c r="E9825" s="28"/>
      <c r="F9825" s="29">
        <v>11238.17</v>
      </c>
    </row>
    <row r="9826" spans="1:6" ht="33.75" customHeight="1" x14ac:dyDescent="0.2">
      <c r="A9826" s="21">
        <v>78</v>
      </c>
      <c r="B9826" s="22" t="s">
        <v>6637</v>
      </c>
      <c r="C9826" s="23" t="s">
        <v>6638</v>
      </c>
      <c r="D9826" s="31">
        <v>2</v>
      </c>
      <c r="E9826" s="25">
        <v>12.21</v>
      </c>
      <c r="F9826" s="25">
        <v>1104.03</v>
      </c>
    </row>
    <row r="9827" spans="1:6" x14ac:dyDescent="0.2">
      <c r="A9827" s="26"/>
      <c r="B9827" s="27"/>
      <c r="C9827" s="28" t="s">
        <v>6702</v>
      </c>
      <c r="D9827" s="28"/>
      <c r="E9827" s="28"/>
      <c r="F9827" s="29">
        <v>816.98</v>
      </c>
    </row>
    <row r="9828" spans="1:6" x14ac:dyDescent="0.2">
      <c r="A9828" s="26"/>
      <c r="B9828" s="27"/>
      <c r="C9828" s="28" t="s">
        <v>6703</v>
      </c>
      <c r="D9828" s="28"/>
      <c r="E9828" s="28"/>
      <c r="F9828" s="29">
        <v>397.45</v>
      </c>
    </row>
    <row r="9829" spans="1:6" x14ac:dyDescent="0.2">
      <c r="A9829" s="26"/>
      <c r="B9829" s="27"/>
      <c r="C9829" s="28" t="s">
        <v>917</v>
      </c>
      <c r="D9829" s="28"/>
      <c r="E9829" s="28"/>
      <c r="F9829" s="29">
        <v>2318.46</v>
      </c>
    </row>
    <row r="9830" spans="1:6" ht="33.75" customHeight="1" x14ac:dyDescent="0.2">
      <c r="A9830" s="21">
        <v>79</v>
      </c>
      <c r="B9830" s="22" t="s">
        <v>6594</v>
      </c>
      <c r="C9830" s="23" t="s">
        <v>6657</v>
      </c>
      <c r="D9830" s="31">
        <v>10</v>
      </c>
      <c r="E9830" s="25">
        <v>4.0999999999999996</v>
      </c>
      <c r="F9830" s="25">
        <v>1853.61</v>
      </c>
    </row>
    <row r="9831" spans="1:6" x14ac:dyDescent="0.2">
      <c r="A9831" s="26"/>
      <c r="B9831" s="27"/>
      <c r="C9831" s="28" t="s">
        <v>6716</v>
      </c>
      <c r="D9831" s="28"/>
      <c r="E9831" s="28"/>
      <c r="F9831" s="29">
        <v>1371.67</v>
      </c>
    </row>
    <row r="9832" spans="1:6" x14ac:dyDescent="0.2">
      <c r="A9832" s="26"/>
      <c r="B9832" s="27"/>
      <c r="C9832" s="28" t="s">
        <v>6717</v>
      </c>
      <c r="D9832" s="28"/>
      <c r="E9832" s="28"/>
      <c r="F9832" s="29">
        <v>667.3</v>
      </c>
    </row>
    <row r="9833" spans="1:6" x14ac:dyDescent="0.2">
      <c r="A9833" s="26"/>
      <c r="B9833" s="27"/>
      <c r="C9833" s="28" t="s">
        <v>917</v>
      </c>
      <c r="D9833" s="28"/>
      <c r="E9833" s="28"/>
      <c r="F9833" s="29">
        <v>3892.58</v>
      </c>
    </row>
    <row r="9834" spans="1:6" ht="22.5" customHeight="1" x14ac:dyDescent="0.2">
      <c r="A9834" s="21">
        <v>80</v>
      </c>
      <c r="B9834" s="22" t="s">
        <v>6598</v>
      </c>
      <c r="C9834" s="23" t="s">
        <v>6599</v>
      </c>
      <c r="D9834" s="31">
        <v>10</v>
      </c>
      <c r="E9834" s="25">
        <v>12.81</v>
      </c>
      <c r="F9834" s="25">
        <v>5791.4</v>
      </c>
    </row>
    <row r="9835" spans="1:6" x14ac:dyDescent="0.2">
      <c r="A9835" s="26"/>
      <c r="B9835" s="27"/>
      <c r="C9835" s="28" t="s">
        <v>6718</v>
      </c>
      <c r="D9835" s="28"/>
      <c r="E9835" s="28"/>
      <c r="F9835" s="29">
        <v>4285.6400000000003</v>
      </c>
    </row>
    <row r="9836" spans="1:6" x14ac:dyDescent="0.2">
      <c r="A9836" s="26"/>
      <c r="B9836" s="27"/>
      <c r="C9836" s="28" t="s">
        <v>6719</v>
      </c>
      <c r="D9836" s="28"/>
      <c r="E9836" s="28"/>
      <c r="F9836" s="29">
        <v>2084.9</v>
      </c>
    </row>
    <row r="9837" spans="1:6" x14ac:dyDescent="0.2">
      <c r="A9837" s="26"/>
      <c r="B9837" s="27"/>
      <c r="C9837" s="28" t="s">
        <v>917</v>
      </c>
      <c r="D9837" s="28"/>
      <c r="E9837" s="28"/>
      <c r="F9837" s="29">
        <v>12161.94</v>
      </c>
    </row>
    <row r="9838" spans="1:6" ht="33.75" customHeight="1" x14ac:dyDescent="0.2">
      <c r="A9838" s="21">
        <v>81</v>
      </c>
      <c r="B9838" s="22" t="s">
        <v>6624</v>
      </c>
      <c r="C9838" s="23" t="s">
        <v>6625</v>
      </c>
      <c r="D9838" s="31">
        <v>3</v>
      </c>
      <c r="E9838" s="25">
        <v>10.5</v>
      </c>
      <c r="F9838" s="25">
        <v>1424.12</v>
      </c>
    </row>
    <row r="9839" spans="1:6" x14ac:dyDescent="0.2">
      <c r="A9839" s="26"/>
      <c r="B9839" s="27"/>
      <c r="C9839" s="28" t="s">
        <v>6725</v>
      </c>
      <c r="D9839" s="28"/>
      <c r="E9839" s="28"/>
      <c r="F9839" s="29">
        <v>1053.8499999999999</v>
      </c>
    </row>
    <row r="9840" spans="1:6" x14ac:dyDescent="0.2">
      <c r="A9840" s="26"/>
      <c r="B9840" s="27"/>
      <c r="C9840" s="28" t="s">
        <v>6726</v>
      </c>
      <c r="D9840" s="28"/>
      <c r="E9840" s="28"/>
      <c r="F9840" s="29">
        <v>512.67999999999995</v>
      </c>
    </row>
    <row r="9841" spans="1:6" x14ac:dyDescent="0.2">
      <c r="A9841" s="26"/>
      <c r="B9841" s="27"/>
      <c r="C9841" s="28" t="s">
        <v>917</v>
      </c>
      <c r="D9841" s="28"/>
      <c r="E9841" s="28"/>
      <c r="F9841" s="29">
        <v>2990.65</v>
      </c>
    </row>
    <row r="9842" spans="1:6" ht="12" customHeight="1" x14ac:dyDescent="0.2">
      <c r="A9842" s="443" t="s">
        <v>6727</v>
      </c>
      <c r="B9842" s="444"/>
      <c r="C9842" s="444"/>
      <c r="D9842" s="444"/>
      <c r="E9842" s="444"/>
      <c r="F9842" s="445"/>
    </row>
    <row r="9843" spans="1:6" ht="45" customHeight="1" x14ac:dyDescent="0.2">
      <c r="A9843" s="21">
        <v>82</v>
      </c>
      <c r="B9843" s="22" t="s">
        <v>6614</v>
      </c>
      <c r="C9843" s="23" t="s">
        <v>6615</v>
      </c>
      <c r="D9843" s="31">
        <v>2</v>
      </c>
      <c r="E9843" s="25">
        <v>25.37</v>
      </c>
      <c r="F9843" s="25">
        <v>2293.96</v>
      </c>
    </row>
    <row r="9844" spans="1:6" x14ac:dyDescent="0.2">
      <c r="A9844" s="26"/>
      <c r="B9844" s="27"/>
      <c r="C9844" s="28" t="s">
        <v>6728</v>
      </c>
      <c r="D9844" s="28"/>
      <c r="E9844" s="28"/>
      <c r="F9844" s="29">
        <v>1697.53</v>
      </c>
    </row>
    <row r="9845" spans="1:6" x14ac:dyDescent="0.2">
      <c r="A9845" s="26"/>
      <c r="B9845" s="27"/>
      <c r="C9845" s="28" t="s">
        <v>6729</v>
      </c>
      <c r="D9845" s="28"/>
      <c r="E9845" s="28"/>
      <c r="F9845" s="29">
        <v>825.83</v>
      </c>
    </row>
    <row r="9846" spans="1:6" x14ac:dyDescent="0.2">
      <c r="A9846" s="26"/>
      <c r="B9846" s="27"/>
      <c r="C9846" s="28" t="s">
        <v>917</v>
      </c>
      <c r="D9846" s="28"/>
      <c r="E9846" s="28"/>
      <c r="F9846" s="29">
        <v>4817.32</v>
      </c>
    </row>
    <row r="9847" spans="1:6" ht="45" customHeight="1" x14ac:dyDescent="0.2">
      <c r="A9847" s="21">
        <v>83</v>
      </c>
      <c r="B9847" s="22" t="s">
        <v>6610</v>
      </c>
      <c r="C9847" s="23" t="s">
        <v>6611</v>
      </c>
      <c r="D9847" s="31">
        <v>4</v>
      </c>
      <c r="E9847" s="25">
        <v>16.91</v>
      </c>
      <c r="F9847" s="25">
        <v>3058</v>
      </c>
    </row>
    <row r="9848" spans="1:6" x14ac:dyDescent="0.2">
      <c r="A9848" s="26"/>
      <c r="B9848" s="27"/>
      <c r="C9848" s="28" t="s">
        <v>6705</v>
      </c>
      <c r="D9848" s="28"/>
      <c r="E9848" s="28"/>
      <c r="F9848" s="29">
        <v>2262.92</v>
      </c>
    </row>
    <row r="9849" spans="1:6" x14ac:dyDescent="0.2">
      <c r="A9849" s="26"/>
      <c r="B9849" s="27"/>
      <c r="C9849" s="28" t="s">
        <v>6706</v>
      </c>
      <c r="D9849" s="28"/>
      <c r="E9849" s="28"/>
      <c r="F9849" s="29">
        <v>1100.8800000000001</v>
      </c>
    </row>
    <row r="9850" spans="1:6" x14ac:dyDescent="0.2">
      <c r="A9850" s="26"/>
      <c r="B9850" s="27"/>
      <c r="C9850" s="28" t="s">
        <v>917</v>
      </c>
      <c r="D9850" s="28"/>
      <c r="E9850" s="28"/>
      <c r="F9850" s="29">
        <v>6421.8</v>
      </c>
    </row>
    <row r="9851" spans="1:6" ht="33.75" customHeight="1" x14ac:dyDescent="0.2">
      <c r="A9851" s="21">
        <v>84</v>
      </c>
      <c r="B9851" s="22" t="s">
        <v>6677</v>
      </c>
      <c r="C9851" s="23" t="s">
        <v>6678</v>
      </c>
      <c r="D9851" s="31">
        <v>1</v>
      </c>
      <c r="E9851" s="25">
        <v>33.83</v>
      </c>
      <c r="F9851" s="25">
        <v>1529.45</v>
      </c>
    </row>
    <row r="9852" spans="1:6" x14ac:dyDescent="0.2">
      <c r="A9852" s="26"/>
      <c r="B9852" s="27"/>
      <c r="C9852" s="28" t="s">
        <v>6690</v>
      </c>
      <c r="D9852" s="28"/>
      <c r="E9852" s="28"/>
      <c r="F9852" s="29">
        <v>1131.79</v>
      </c>
    </row>
    <row r="9853" spans="1:6" x14ac:dyDescent="0.2">
      <c r="A9853" s="26"/>
      <c r="B9853" s="27"/>
      <c r="C9853" s="28" t="s">
        <v>6691</v>
      </c>
      <c r="D9853" s="28"/>
      <c r="E9853" s="28"/>
      <c r="F9853" s="29">
        <v>550.6</v>
      </c>
    </row>
    <row r="9854" spans="1:6" x14ac:dyDescent="0.2">
      <c r="A9854" s="26"/>
      <c r="B9854" s="27"/>
      <c r="C9854" s="28" t="s">
        <v>917</v>
      </c>
      <c r="D9854" s="28"/>
      <c r="E9854" s="28"/>
      <c r="F9854" s="29">
        <v>3211.84</v>
      </c>
    </row>
    <row r="9855" spans="1:6" ht="33.75" customHeight="1" x14ac:dyDescent="0.2">
      <c r="A9855" s="21">
        <v>85</v>
      </c>
      <c r="B9855" s="22" t="s">
        <v>6679</v>
      </c>
      <c r="C9855" s="23" t="s">
        <v>6680</v>
      </c>
      <c r="D9855" s="31">
        <v>3</v>
      </c>
      <c r="E9855" s="25">
        <v>16.91</v>
      </c>
      <c r="F9855" s="25">
        <v>2293.5</v>
      </c>
    </row>
    <row r="9856" spans="1:6" x14ac:dyDescent="0.2">
      <c r="A9856" s="26"/>
      <c r="B9856" s="27"/>
      <c r="C9856" s="28" t="s">
        <v>6633</v>
      </c>
      <c r="D9856" s="28"/>
      <c r="E9856" s="28"/>
      <c r="F9856" s="29">
        <v>1697.19</v>
      </c>
    </row>
    <row r="9857" spans="1:6" x14ac:dyDescent="0.2">
      <c r="A9857" s="26"/>
      <c r="B9857" s="27"/>
      <c r="C9857" s="28" t="s">
        <v>6634</v>
      </c>
      <c r="D9857" s="28"/>
      <c r="E9857" s="28"/>
      <c r="F9857" s="29">
        <v>825.66</v>
      </c>
    </row>
    <row r="9858" spans="1:6" x14ac:dyDescent="0.2">
      <c r="A9858" s="26"/>
      <c r="B9858" s="27"/>
      <c r="C9858" s="28" t="s">
        <v>917</v>
      </c>
      <c r="D9858" s="28"/>
      <c r="E9858" s="28"/>
      <c r="F9858" s="29">
        <v>4816.3500000000004</v>
      </c>
    </row>
    <row r="9859" spans="1:6" ht="33.75" customHeight="1" x14ac:dyDescent="0.2">
      <c r="A9859" s="21">
        <v>86</v>
      </c>
      <c r="B9859" s="22" t="s">
        <v>6637</v>
      </c>
      <c r="C9859" s="23" t="s">
        <v>6638</v>
      </c>
      <c r="D9859" s="31">
        <v>3</v>
      </c>
      <c r="E9859" s="25">
        <v>12.21</v>
      </c>
      <c r="F9859" s="25">
        <v>1656.04</v>
      </c>
    </row>
    <row r="9860" spans="1:6" x14ac:dyDescent="0.2">
      <c r="A9860" s="26"/>
      <c r="B9860" s="27"/>
      <c r="C9860" s="28" t="s">
        <v>6681</v>
      </c>
      <c r="D9860" s="28"/>
      <c r="E9860" s="28"/>
      <c r="F9860" s="29">
        <v>1225.47</v>
      </c>
    </row>
    <row r="9861" spans="1:6" x14ac:dyDescent="0.2">
      <c r="A9861" s="26"/>
      <c r="B9861" s="27"/>
      <c r="C9861" s="28" t="s">
        <v>6682</v>
      </c>
      <c r="D9861" s="28"/>
      <c r="E9861" s="28"/>
      <c r="F9861" s="29">
        <v>596.16999999999996</v>
      </c>
    </row>
    <row r="9862" spans="1:6" x14ac:dyDescent="0.2">
      <c r="A9862" s="26"/>
      <c r="B9862" s="27"/>
      <c r="C9862" s="28" t="s">
        <v>917</v>
      </c>
      <c r="D9862" s="28"/>
      <c r="E9862" s="28"/>
      <c r="F9862" s="29">
        <v>3477.68</v>
      </c>
    </row>
    <row r="9863" spans="1:6" ht="33.75" customHeight="1" x14ac:dyDescent="0.2">
      <c r="A9863" s="21">
        <v>87</v>
      </c>
      <c r="B9863" s="22" t="s">
        <v>6594</v>
      </c>
      <c r="C9863" s="23" t="s">
        <v>6657</v>
      </c>
      <c r="D9863" s="31">
        <v>10</v>
      </c>
      <c r="E9863" s="25">
        <v>4.0999999999999996</v>
      </c>
      <c r="F9863" s="25">
        <v>1853.61</v>
      </c>
    </row>
    <row r="9864" spans="1:6" x14ac:dyDescent="0.2">
      <c r="A9864" s="26"/>
      <c r="B9864" s="27"/>
      <c r="C9864" s="28" t="s">
        <v>6716</v>
      </c>
      <c r="D9864" s="28"/>
      <c r="E9864" s="28"/>
      <c r="F9864" s="29">
        <v>1371.67</v>
      </c>
    </row>
    <row r="9865" spans="1:6" x14ac:dyDescent="0.2">
      <c r="A9865" s="26"/>
      <c r="B9865" s="27"/>
      <c r="C9865" s="28" t="s">
        <v>6717</v>
      </c>
      <c r="D9865" s="28"/>
      <c r="E9865" s="28"/>
      <c r="F9865" s="29">
        <v>667.3</v>
      </c>
    </row>
    <row r="9866" spans="1:6" x14ac:dyDescent="0.2">
      <c r="A9866" s="26"/>
      <c r="B9866" s="27"/>
      <c r="C9866" s="28" t="s">
        <v>917</v>
      </c>
      <c r="D9866" s="28"/>
      <c r="E9866" s="28"/>
      <c r="F9866" s="29">
        <v>3892.58</v>
      </c>
    </row>
    <row r="9867" spans="1:6" ht="22.5" customHeight="1" x14ac:dyDescent="0.2">
      <c r="A9867" s="21">
        <v>88</v>
      </c>
      <c r="B9867" s="22" t="s">
        <v>6598</v>
      </c>
      <c r="C9867" s="23" t="s">
        <v>6599</v>
      </c>
      <c r="D9867" s="31">
        <v>10</v>
      </c>
      <c r="E9867" s="25">
        <v>12.81</v>
      </c>
      <c r="F9867" s="25">
        <v>5791.4</v>
      </c>
    </row>
    <row r="9868" spans="1:6" x14ac:dyDescent="0.2">
      <c r="A9868" s="26"/>
      <c r="B9868" s="27"/>
      <c r="C9868" s="28" t="s">
        <v>6718</v>
      </c>
      <c r="D9868" s="28"/>
      <c r="E9868" s="28"/>
      <c r="F9868" s="29">
        <v>4285.6400000000003</v>
      </c>
    </row>
    <row r="9869" spans="1:6" x14ac:dyDescent="0.2">
      <c r="A9869" s="26"/>
      <c r="B9869" s="27"/>
      <c r="C9869" s="28" t="s">
        <v>6719</v>
      </c>
      <c r="D9869" s="28"/>
      <c r="E9869" s="28"/>
      <c r="F9869" s="29">
        <v>2084.9</v>
      </c>
    </row>
    <row r="9870" spans="1:6" x14ac:dyDescent="0.2">
      <c r="A9870" s="26"/>
      <c r="B9870" s="27"/>
      <c r="C9870" s="28" t="s">
        <v>917</v>
      </c>
      <c r="D9870" s="28"/>
      <c r="E9870" s="28"/>
      <c r="F9870" s="29">
        <v>12161.94</v>
      </c>
    </row>
    <row r="9871" spans="1:6" ht="33.75" customHeight="1" x14ac:dyDescent="0.2">
      <c r="A9871" s="21">
        <v>89</v>
      </c>
      <c r="B9871" s="22" t="s">
        <v>6624</v>
      </c>
      <c r="C9871" s="23" t="s">
        <v>6625</v>
      </c>
      <c r="D9871" s="31">
        <v>6</v>
      </c>
      <c r="E9871" s="25">
        <v>10.5</v>
      </c>
      <c r="F9871" s="25">
        <v>2848.23</v>
      </c>
    </row>
    <row r="9872" spans="1:6" x14ac:dyDescent="0.2">
      <c r="A9872" s="26"/>
      <c r="B9872" s="27"/>
      <c r="C9872" s="28" t="s">
        <v>6687</v>
      </c>
      <c r="D9872" s="28"/>
      <c r="E9872" s="28"/>
      <c r="F9872" s="29">
        <v>2107.69</v>
      </c>
    </row>
    <row r="9873" spans="1:6" x14ac:dyDescent="0.2">
      <c r="A9873" s="26"/>
      <c r="B9873" s="27"/>
      <c r="C9873" s="28" t="s">
        <v>6688</v>
      </c>
      <c r="D9873" s="28"/>
      <c r="E9873" s="28"/>
      <c r="F9873" s="29">
        <v>1025.3599999999999</v>
      </c>
    </row>
    <row r="9874" spans="1:6" x14ac:dyDescent="0.2">
      <c r="A9874" s="26"/>
      <c r="B9874" s="27"/>
      <c r="C9874" s="28" t="s">
        <v>917</v>
      </c>
      <c r="D9874" s="28"/>
      <c r="E9874" s="28"/>
      <c r="F9874" s="29">
        <v>5981.28</v>
      </c>
    </row>
    <row r="9875" spans="1:6" ht="12" customHeight="1" x14ac:dyDescent="0.2">
      <c r="A9875" s="443" t="s">
        <v>6730</v>
      </c>
      <c r="B9875" s="444"/>
      <c r="C9875" s="444"/>
      <c r="D9875" s="444"/>
      <c r="E9875" s="444"/>
      <c r="F9875" s="445"/>
    </row>
    <row r="9876" spans="1:6" ht="45" customHeight="1" x14ac:dyDescent="0.2">
      <c r="A9876" s="21">
        <v>90</v>
      </c>
      <c r="B9876" s="22" t="s">
        <v>6614</v>
      </c>
      <c r="C9876" s="23" t="s">
        <v>6615</v>
      </c>
      <c r="D9876" s="31">
        <v>1</v>
      </c>
      <c r="E9876" s="25">
        <v>25.37</v>
      </c>
      <c r="F9876" s="25">
        <v>1146.98</v>
      </c>
    </row>
    <row r="9877" spans="1:6" x14ac:dyDescent="0.2">
      <c r="A9877" s="26"/>
      <c r="B9877" s="27"/>
      <c r="C9877" s="28" t="s">
        <v>6731</v>
      </c>
      <c r="D9877" s="28"/>
      <c r="E9877" s="28"/>
      <c r="F9877" s="29">
        <v>848.77</v>
      </c>
    </row>
    <row r="9878" spans="1:6" x14ac:dyDescent="0.2">
      <c r="A9878" s="26"/>
      <c r="B9878" s="27"/>
      <c r="C9878" s="28" t="s">
        <v>6732</v>
      </c>
      <c r="D9878" s="28"/>
      <c r="E9878" s="28"/>
      <c r="F9878" s="29">
        <v>412.91</v>
      </c>
    </row>
    <row r="9879" spans="1:6" x14ac:dyDescent="0.2">
      <c r="A9879" s="26"/>
      <c r="B9879" s="27"/>
      <c r="C9879" s="28" t="s">
        <v>917</v>
      </c>
      <c r="D9879" s="28"/>
      <c r="E9879" s="28"/>
      <c r="F9879" s="29">
        <v>2408.66</v>
      </c>
    </row>
    <row r="9880" spans="1:6" ht="45" customHeight="1" x14ac:dyDescent="0.2">
      <c r="A9880" s="21">
        <v>91</v>
      </c>
      <c r="B9880" s="22" t="s">
        <v>6610</v>
      </c>
      <c r="C9880" s="23" t="s">
        <v>6611</v>
      </c>
      <c r="D9880" s="31">
        <v>12</v>
      </c>
      <c r="E9880" s="25">
        <v>16.91</v>
      </c>
      <c r="F9880" s="25">
        <v>9174.01</v>
      </c>
    </row>
    <row r="9881" spans="1:6" x14ac:dyDescent="0.2">
      <c r="A9881" s="26"/>
      <c r="B9881" s="27"/>
      <c r="C9881" s="28" t="s">
        <v>6733</v>
      </c>
      <c r="D9881" s="28"/>
      <c r="E9881" s="28"/>
      <c r="F9881" s="29">
        <v>6788.77</v>
      </c>
    </row>
    <row r="9882" spans="1:6" x14ac:dyDescent="0.2">
      <c r="A9882" s="26"/>
      <c r="B9882" s="27"/>
      <c r="C9882" s="28" t="s">
        <v>6734</v>
      </c>
      <c r="D9882" s="28"/>
      <c r="E9882" s="28"/>
      <c r="F9882" s="29">
        <v>3302.64</v>
      </c>
    </row>
    <row r="9883" spans="1:6" x14ac:dyDescent="0.2">
      <c r="A9883" s="26"/>
      <c r="B9883" s="27"/>
      <c r="C9883" s="28" t="s">
        <v>917</v>
      </c>
      <c r="D9883" s="28"/>
      <c r="E9883" s="28"/>
      <c r="F9883" s="29">
        <v>19265.419999999998</v>
      </c>
    </row>
    <row r="9884" spans="1:6" ht="33.75" customHeight="1" x14ac:dyDescent="0.2">
      <c r="A9884" s="21">
        <v>92</v>
      </c>
      <c r="B9884" s="22" t="s">
        <v>6637</v>
      </c>
      <c r="C9884" s="23" t="s">
        <v>6638</v>
      </c>
      <c r="D9884" s="31">
        <v>14</v>
      </c>
      <c r="E9884" s="25">
        <v>12.21</v>
      </c>
      <c r="F9884" s="25">
        <v>7728.2</v>
      </c>
    </row>
    <row r="9885" spans="1:6" x14ac:dyDescent="0.2">
      <c r="A9885" s="26"/>
      <c r="B9885" s="27"/>
      <c r="C9885" s="28" t="s">
        <v>6735</v>
      </c>
      <c r="D9885" s="28"/>
      <c r="E9885" s="28"/>
      <c r="F9885" s="29">
        <v>5718.87</v>
      </c>
    </row>
    <row r="9886" spans="1:6" x14ac:dyDescent="0.2">
      <c r="A9886" s="26"/>
      <c r="B9886" s="27"/>
      <c r="C9886" s="28" t="s">
        <v>6736</v>
      </c>
      <c r="D9886" s="28"/>
      <c r="E9886" s="28"/>
      <c r="F9886" s="29">
        <v>2782.15</v>
      </c>
    </row>
    <row r="9887" spans="1:6" x14ac:dyDescent="0.2">
      <c r="A9887" s="26"/>
      <c r="B9887" s="27"/>
      <c r="C9887" s="28" t="s">
        <v>917</v>
      </c>
      <c r="D9887" s="28"/>
      <c r="E9887" s="28"/>
      <c r="F9887" s="29">
        <v>16229.22</v>
      </c>
    </row>
    <row r="9888" spans="1:6" ht="33.75" customHeight="1" x14ac:dyDescent="0.2">
      <c r="A9888" s="21">
        <v>93</v>
      </c>
      <c r="B9888" s="22" t="s">
        <v>6594</v>
      </c>
      <c r="C9888" s="23" t="s">
        <v>6657</v>
      </c>
      <c r="D9888" s="31">
        <v>23</v>
      </c>
      <c r="E9888" s="25">
        <v>4.0999999999999996</v>
      </c>
      <c r="F9888" s="25">
        <v>4263.3</v>
      </c>
    </row>
    <row r="9889" spans="1:6" x14ac:dyDescent="0.2">
      <c r="A9889" s="26"/>
      <c r="B9889" s="27"/>
      <c r="C9889" s="28" t="s">
        <v>6737</v>
      </c>
      <c r="D9889" s="28"/>
      <c r="E9889" s="28"/>
      <c r="F9889" s="29">
        <v>3154.84</v>
      </c>
    </row>
    <row r="9890" spans="1:6" x14ac:dyDescent="0.2">
      <c r="A9890" s="26"/>
      <c r="B9890" s="27"/>
      <c r="C9890" s="28" t="s">
        <v>6738</v>
      </c>
      <c r="D9890" s="28"/>
      <c r="E9890" s="28"/>
      <c r="F9890" s="29">
        <v>1534.79</v>
      </c>
    </row>
    <row r="9891" spans="1:6" x14ac:dyDescent="0.2">
      <c r="A9891" s="26"/>
      <c r="B9891" s="27"/>
      <c r="C9891" s="28" t="s">
        <v>917</v>
      </c>
      <c r="D9891" s="28"/>
      <c r="E9891" s="28"/>
      <c r="F9891" s="29">
        <v>8952.93</v>
      </c>
    </row>
    <row r="9892" spans="1:6" ht="22.5" customHeight="1" x14ac:dyDescent="0.2">
      <c r="A9892" s="21">
        <v>94</v>
      </c>
      <c r="B9892" s="22" t="s">
        <v>6598</v>
      </c>
      <c r="C9892" s="23" t="s">
        <v>6599</v>
      </c>
      <c r="D9892" s="31">
        <v>23</v>
      </c>
      <c r="E9892" s="25">
        <v>12.81</v>
      </c>
      <c r="F9892" s="25">
        <v>13320.22</v>
      </c>
    </row>
    <row r="9893" spans="1:6" x14ac:dyDescent="0.2">
      <c r="A9893" s="26"/>
      <c r="B9893" s="27"/>
      <c r="C9893" s="28" t="s">
        <v>6739</v>
      </c>
      <c r="D9893" s="28"/>
      <c r="E9893" s="28"/>
      <c r="F9893" s="29">
        <v>9856.9599999999991</v>
      </c>
    </row>
    <row r="9894" spans="1:6" x14ac:dyDescent="0.2">
      <c r="A9894" s="26"/>
      <c r="B9894" s="27"/>
      <c r="C9894" s="28" t="s">
        <v>6740</v>
      </c>
      <c r="D9894" s="28"/>
      <c r="E9894" s="28"/>
      <c r="F9894" s="29">
        <v>4795.28</v>
      </c>
    </row>
    <row r="9895" spans="1:6" x14ac:dyDescent="0.2">
      <c r="A9895" s="26"/>
      <c r="B9895" s="27"/>
      <c r="C9895" s="28" t="s">
        <v>917</v>
      </c>
      <c r="D9895" s="28"/>
      <c r="E9895" s="28"/>
      <c r="F9895" s="29">
        <v>27972.46</v>
      </c>
    </row>
    <row r="9896" spans="1:6" ht="33.75" customHeight="1" x14ac:dyDescent="0.2">
      <c r="A9896" s="21">
        <v>95</v>
      </c>
      <c r="B9896" s="22" t="s">
        <v>6624</v>
      </c>
      <c r="C9896" s="23" t="s">
        <v>6625</v>
      </c>
      <c r="D9896" s="31">
        <v>11</v>
      </c>
      <c r="E9896" s="25">
        <v>10.5</v>
      </c>
      <c r="F9896" s="25">
        <v>5221.76</v>
      </c>
    </row>
    <row r="9897" spans="1:6" x14ac:dyDescent="0.2">
      <c r="A9897" s="26"/>
      <c r="B9897" s="27"/>
      <c r="C9897" s="28" t="s">
        <v>6741</v>
      </c>
      <c r="D9897" s="28"/>
      <c r="E9897" s="28"/>
      <c r="F9897" s="29">
        <v>3864.1</v>
      </c>
    </row>
    <row r="9898" spans="1:6" x14ac:dyDescent="0.2">
      <c r="A9898" s="26"/>
      <c r="B9898" s="27"/>
      <c r="C9898" s="28" t="s">
        <v>6742</v>
      </c>
      <c r="D9898" s="28"/>
      <c r="E9898" s="28"/>
      <c r="F9898" s="29">
        <v>1879.83</v>
      </c>
    </row>
    <row r="9899" spans="1:6" x14ac:dyDescent="0.2">
      <c r="A9899" s="26"/>
      <c r="B9899" s="27"/>
      <c r="C9899" s="28" t="s">
        <v>917</v>
      </c>
      <c r="D9899" s="28"/>
      <c r="E9899" s="28"/>
      <c r="F9899" s="29">
        <v>10965.69</v>
      </c>
    </row>
    <row r="9900" spans="1:6" ht="12" customHeight="1" x14ac:dyDescent="0.2">
      <c r="A9900" s="443" t="s">
        <v>6743</v>
      </c>
      <c r="B9900" s="444"/>
      <c r="C9900" s="444"/>
      <c r="D9900" s="444"/>
      <c r="E9900" s="444"/>
      <c r="F9900" s="445"/>
    </row>
    <row r="9901" spans="1:6" ht="45" customHeight="1" x14ac:dyDescent="0.2">
      <c r="A9901" s="21">
        <v>96</v>
      </c>
      <c r="B9901" s="22" t="s">
        <v>6614</v>
      </c>
      <c r="C9901" s="23" t="s">
        <v>6615</v>
      </c>
      <c r="D9901" s="31">
        <v>1</v>
      </c>
      <c r="E9901" s="25">
        <v>25.37</v>
      </c>
      <c r="F9901" s="25">
        <v>1146.98</v>
      </c>
    </row>
    <row r="9902" spans="1:6" x14ac:dyDescent="0.2">
      <c r="A9902" s="26"/>
      <c r="B9902" s="27"/>
      <c r="C9902" s="28" t="s">
        <v>6731</v>
      </c>
      <c r="D9902" s="28"/>
      <c r="E9902" s="28"/>
      <c r="F9902" s="29">
        <v>848.77</v>
      </c>
    </row>
    <row r="9903" spans="1:6" x14ac:dyDescent="0.2">
      <c r="A9903" s="26"/>
      <c r="B9903" s="27"/>
      <c r="C9903" s="28" t="s">
        <v>6732</v>
      </c>
      <c r="D9903" s="28"/>
      <c r="E9903" s="28"/>
      <c r="F9903" s="29">
        <v>412.91</v>
      </c>
    </row>
    <row r="9904" spans="1:6" x14ac:dyDescent="0.2">
      <c r="A9904" s="26"/>
      <c r="B9904" s="27"/>
      <c r="C9904" s="28" t="s">
        <v>917</v>
      </c>
      <c r="D9904" s="28"/>
      <c r="E9904" s="28"/>
      <c r="F9904" s="29">
        <v>2408.66</v>
      </c>
    </row>
    <row r="9905" spans="1:6" ht="45" customHeight="1" x14ac:dyDescent="0.2">
      <c r="A9905" s="21">
        <v>97</v>
      </c>
      <c r="B9905" s="22" t="s">
        <v>6610</v>
      </c>
      <c r="C9905" s="23" t="s">
        <v>6611</v>
      </c>
      <c r="D9905" s="31">
        <v>7</v>
      </c>
      <c r="E9905" s="25">
        <v>16.91</v>
      </c>
      <c r="F9905" s="25">
        <v>5351.51</v>
      </c>
    </row>
    <row r="9906" spans="1:6" x14ac:dyDescent="0.2">
      <c r="A9906" s="26"/>
      <c r="B9906" s="27"/>
      <c r="C9906" s="28" t="s">
        <v>6723</v>
      </c>
      <c r="D9906" s="28"/>
      <c r="E9906" s="28"/>
      <c r="F9906" s="29">
        <v>3960.12</v>
      </c>
    </row>
    <row r="9907" spans="1:6" x14ac:dyDescent="0.2">
      <c r="A9907" s="26"/>
      <c r="B9907" s="27"/>
      <c r="C9907" s="28" t="s">
        <v>6724</v>
      </c>
      <c r="D9907" s="28"/>
      <c r="E9907" s="28"/>
      <c r="F9907" s="29">
        <v>1926.54</v>
      </c>
    </row>
    <row r="9908" spans="1:6" x14ac:dyDescent="0.2">
      <c r="A9908" s="26"/>
      <c r="B9908" s="27"/>
      <c r="C9908" s="28" t="s">
        <v>917</v>
      </c>
      <c r="D9908" s="28"/>
      <c r="E9908" s="28"/>
      <c r="F9908" s="29">
        <v>11238.17</v>
      </c>
    </row>
    <row r="9909" spans="1:6" ht="33.75" customHeight="1" x14ac:dyDescent="0.2">
      <c r="A9909" s="21">
        <v>98</v>
      </c>
      <c r="B9909" s="22" t="s">
        <v>6637</v>
      </c>
      <c r="C9909" s="23" t="s">
        <v>6638</v>
      </c>
      <c r="D9909" s="31">
        <v>13</v>
      </c>
      <c r="E9909" s="25">
        <v>12.21</v>
      </c>
      <c r="F9909" s="25">
        <v>7176.18</v>
      </c>
    </row>
    <row r="9910" spans="1:6" x14ac:dyDescent="0.2">
      <c r="A9910" s="26"/>
      <c r="B9910" s="27"/>
      <c r="C9910" s="28" t="s">
        <v>6744</v>
      </c>
      <c r="D9910" s="28"/>
      <c r="E9910" s="28"/>
      <c r="F9910" s="29">
        <v>5310.37</v>
      </c>
    </row>
    <row r="9911" spans="1:6" x14ac:dyDescent="0.2">
      <c r="A9911" s="26"/>
      <c r="B9911" s="27"/>
      <c r="C9911" s="28" t="s">
        <v>6745</v>
      </c>
      <c r="D9911" s="28"/>
      <c r="E9911" s="28"/>
      <c r="F9911" s="29">
        <v>2583.42</v>
      </c>
    </row>
    <row r="9912" spans="1:6" x14ac:dyDescent="0.2">
      <c r="A9912" s="26"/>
      <c r="B9912" s="27"/>
      <c r="C9912" s="28" t="s">
        <v>917</v>
      </c>
      <c r="D9912" s="28"/>
      <c r="E9912" s="28"/>
      <c r="F9912" s="29">
        <v>15069.97</v>
      </c>
    </row>
    <row r="9913" spans="1:6" ht="33.75" customHeight="1" x14ac:dyDescent="0.2">
      <c r="A9913" s="21">
        <v>99</v>
      </c>
      <c r="B9913" s="22" t="s">
        <v>6594</v>
      </c>
      <c r="C9913" s="23" t="s">
        <v>6657</v>
      </c>
      <c r="D9913" s="31">
        <v>17</v>
      </c>
      <c r="E9913" s="25">
        <v>4.0999999999999996</v>
      </c>
      <c r="F9913" s="25">
        <v>3151.14</v>
      </c>
    </row>
    <row r="9914" spans="1:6" x14ac:dyDescent="0.2">
      <c r="A9914" s="26"/>
      <c r="B9914" s="27"/>
      <c r="C9914" s="28" t="s">
        <v>6746</v>
      </c>
      <c r="D9914" s="28"/>
      <c r="E9914" s="28"/>
      <c r="F9914" s="29">
        <v>2331.84</v>
      </c>
    </row>
    <row r="9915" spans="1:6" x14ac:dyDescent="0.2">
      <c r="A9915" s="26"/>
      <c r="B9915" s="27"/>
      <c r="C9915" s="28" t="s">
        <v>6747</v>
      </c>
      <c r="D9915" s="28"/>
      <c r="E9915" s="28"/>
      <c r="F9915" s="29">
        <v>1134.4100000000001</v>
      </c>
    </row>
    <row r="9916" spans="1:6" x14ac:dyDescent="0.2">
      <c r="A9916" s="26"/>
      <c r="B9916" s="27"/>
      <c r="C9916" s="28" t="s">
        <v>917</v>
      </c>
      <c r="D9916" s="28"/>
      <c r="E9916" s="28"/>
      <c r="F9916" s="29">
        <v>6617.39</v>
      </c>
    </row>
    <row r="9917" spans="1:6" ht="22.5" customHeight="1" x14ac:dyDescent="0.2">
      <c r="A9917" s="21">
        <v>100</v>
      </c>
      <c r="B9917" s="22" t="s">
        <v>6598</v>
      </c>
      <c r="C9917" s="23" t="s">
        <v>6599</v>
      </c>
      <c r="D9917" s="31">
        <v>17</v>
      </c>
      <c r="E9917" s="25">
        <v>12.81</v>
      </c>
      <c r="F9917" s="25">
        <v>9845.3799999999992</v>
      </c>
    </row>
    <row r="9918" spans="1:6" x14ac:dyDescent="0.2">
      <c r="A9918" s="26"/>
      <c r="B9918" s="27"/>
      <c r="C9918" s="28" t="s">
        <v>6748</v>
      </c>
      <c r="D9918" s="28"/>
      <c r="E9918" s="28"/>
      <c r="F9918" s="29">
        <v>7285.58</v>
      </c>
    </row>
    <row r="9919" spans="1:6" x14ac:dyDescent="0.2">
      <c r="A9919" s="26"/>
      <c r="B9919" s="27"/>
      <c r="C9919" s="28" t="s">
        <v>6749</v>
      </c>
      <c r="D9919" s="28"/>
      <c r="E9919" s="28"/>
      <c r="F9919" s="29">
        <v>3544.34</v>
      </c>
    </row>
    <row r="9920" spans="1:6" x14ac:dyDescent="0.2">
      <c r="A9920" s="26"/>
      <c r="B9920" s="27"/>
      <c r="C9920" s="28" t="s">
        <v>917</v>
      </c>
      <c r="D9920" s="28"/>
      <c r="E9920" s="28"/>
      <c r="F9920" s="29">
        <v>20675.3</v>
      </c>
    </row>
    <row r="9921" spans="1:6" ht="33.75" customHeight="1" x14ac:dyDescent="0.2">
      <c r="A9921" s="21">
        <v>101</v>
      </c>
      <c r="B9921" s="22" t="s">
        <v>6624</v>
      </c>
      <c r="C9921" s="23" t="s">
        <v>6625</v>
      </c>
      <c r="D9921" s="31">
        <v>6</v>
      </c>
      <c r="E9921" s="25">
        <v>10.5</v>
      </c>
      <c r="F9921" s="25">
        <v>2848.23</v>
      </c>
    </row>
    <row r="9922" spans="1:6" x14ac:dyDescent="0.2">
      <c r="A9922" s="26"/>
      <c r="B9922" s="27"/>
      <c r="C9922" s="28" t="s">
        <v>6687</v>
      </c>
      <c r="D9922" s="28"/>
      <c r="E9922" s="28"/>
      <c r="F9922" s="29">
        <v>2107.69</v>
      </c>
    </row>
    <row r="9923" spans="1:6" x14ac:dyDescent="0.2">
      <c r="A9923" s="26"/>
      <c r="B9923" s="27"/>
      <c r="C9923" s="28" t="s">
        <v>6688</v>
      </c>
      <c r="D9923" s="28"/>
      <c r="E9923" s="28"/>
      <c r="F9923" s="29">
        <v>1025.3599999999999</v>
      </c>
    </row>
    <row r="9924" spans="1:6" x14ac:dyDescent="0.2">
      <c r="A9924" s="26"/>
      <c r="B9924" s="27"/>
      <c r="C9924" s="28" t="s">
        <v>917</v>
      </c>
      <c r="D9924" s="28"/>
      <c r="E9924" s="28"/>
      <c r="F9924" s="29">
        <v>5981.28</v>
      </c>
    </row>
    <row r="9925" spans="1:6" ht="12" customHeight="1" x14ac:dyDescent="0.2">
      <c r="A9925" s="443" t="s">
        <v>6750</v>
      </c>
      <c r="B9925" s="444"/>
      <c r="C9925" s="444"/>
      <c r="D9925" s="444"/>
      <c r="E9925" s="444"/>
      <c r="F9925" s="445"/>
    </row>
    <row r="9926" spans="1:6" ht="45" customHeight="1" x14ac:dyDescent="0.2">
      <c r="A9926" s="21">
        <v>102</v>
      </c>
      <c r="B9926" s="22" t="s">
        <v>6614</v>
      </c>
      <c r="C9926" s="23" t="s">
        <v>6615</v>
      </c>
      <c r="D9926" s="31">
        <v>4</v>
      </c>
      <c r="E9926" s="25">
        <v>25.37</v>
      </c>
      <c r="F9926" s="25">
        <v>4587.91</v>
      </c>
    </row>
    <row r="9927" spans="1:6" x14ac:dyDescent="0.2">
      <c r="A9927" s="26"/>
      <c r="B9927" s="27"/>
      <c r="C9927" s="28" t="s">
        <v>6663</v>
      </c>
      <c r="D9927" s="28"/>
      <c r="E9927" s="28"/>
      <c r="F9927" s="29">
        <v>3395.05</v>
      </c>
    </row>
    <row r="9928" spans="1:6" x14ac:dyDescent="0.2">
      <c r="A9928" s="26"/>
      <c r="B9928" s="27"/>
      <c r="C9928" s="28" t="s">
        <v>6664</v>
      </c>
      <c r="D9928" s="28"/>
      <c r="E9928" s="28"/>
      <c r="F9928" s="29">
        <v>1651.65</v>
      </c>
    </row>
    <row r="9929" spans="1:6" x14ac:dyDescent="0.2">
      <c r="A9929" s="26"/>
      <c r="B9929" s="27"/>
      <c r="C9929" s="28" t="s">
        <v>917</v>
      </c>
      <c r="D9929" s="28"/>
      <c r="E9929" s="28"/>
      <c r="F9929" s="29">
        <v>9634.61</v>
      </c>
    </row>
    <row r="9930" spans="1:6" ht="45" customHeight="1" x14ac:dyDescent="0.2">
      <c r="A9930" s="21">
        <v>103</v>
      </c>
      <c r="B9930" s="22" t="s">
        <v>6610</v>
      </c>
      <c r="C9930" s="23" t="s">
        <v>6611</v>
      </c>
      <c r="D9930" s="31">
        <v>4</v>
      </c>
      <c r="E9930" s="25">
        <v>16.91</v>
      </c>
      <c r="F9930" s="25">
        <v>3058</v>
      </c>
    </row>
    <row r="9931" spans="1:6" x14ac:dyDescent="0.2">
      <c r="A9931" s="26"/>
      <c r="B9931" s="27"/>
      <c r="C9931" s="28" t="s">
        <v>6705</v>
      </c>
      <c r="D9931" s="28"/>
      <c r="E9931" s="28"/>
      <c r="F9931" s="29">
        <v>2262.92</v>
      </c>
    </row>
    <row r="9932" spans="1:6" x14ac:dyDescent="0.2">
      <c r="A9932" s="26"/>
      <c r="B9932" s="27"/>
      <c r="C9932" s="28" t="s">
        <v>6706</v>
      </c>
      <c r="D9932" s="28"/>
      <c r="E9932" s="28"/>
      <c r="F9932" s="29">
        <v>1100.8800000000001</v>
      </c>
    </row>
    <row r="9933" spans="1:6" x14ac:dyDescent="0.2">
      <c r="A9933" s="26"/>
      <c r="B9933" s="27"/>
      <c r="C9933" s="28" t="s">
        <v>917</v>
      </c>
      <c r="D9933" s="28"/>
      <c r="E9933" s="28"/>
      <c r="F9933" s="29">
        <v>6421.8</v>
      </c>
    </row>
    <row r="9934" spans="1:6" ht="33.75" customHeight="1" x14ac:dyDescent="0.2">
      <c r="A9934" s="21">
        <v>104</v>
      </c>
      <c r="B9934" s="22" t="s">
        <v>6637</v>
      </c>
      <c r="C9934" s="23" t="s">
        <v>6638</v>
      </c>
      <c r="D9934" s="31">
        <v>12</v>
      </c>
      <c r="E9934" s="25">
        <v>12.21</v>
      </c>
      <c r="F9934" s="25">
        <v>6624.17</v>
      </c>
    </row>
    <row r="9935" spans="1:6" x14ac:dyDescent="0.2">
      <c r="A9935" s="26"/>
      <c r="B9935" s="27"/>
      <c r="C9935" s="28" t="s">
        <v>6751</v>
      </c>
      <c r="D9935" s="28"/>
      <c r="E9935" s="28"/>
      <c r="F9935" s="29">
        <v>4901.8900000000003</v>
      </c>
    </row>
    <row r="9936" spans="1:6" x14ac:dyDescent="0.2">
      <c r="A9936" s="26"/>
      <c r="B9936" s="27"/>
      <c r="C9936" s="28" t="s">
        <v>6752</v>
      </c>
      <c r="D9936" s="28"/>
      <c r="E9936" s="28"/>
      <c r="F9936" s="29">
        <v>2384.6999999999998</v>
      </c>
    </row>
    <row r="9937" spans="1:6" x14ac:dyDescent="0.2">
      <c r="A9937" s="26"/>
      <c r="B9937" s="27"/>
      <c r="C9937" s="28" t="s">
        <v>917</v>
      </c>
      <c r="D9937" s="28"/>
      <c r="E9937" s="28"/>
      <c r="F9937" s="29">
        <v>13910.76</v>
      </c>
    </row>
    <row r="9938" spans="1:6" ht="12" customHeight="1" x14ac:dyDescent="0.2">
      <c r="A9938" s="443" t="s">
        <v>6753</v>
      </c>
      <c r="B9938" s="444"/>
      <c r="C9938" s="444"/>
      <c r="D9938" s="444"/>
      <c r="E9938" s="444"/>
      <c r="F9938" s="445"/>
    </row>
    <row r="9939" spans="1:6" ht="45" customHeight="1" x14ac:dyDescent="0.2">
      <c r="A9939" s="21">
        <v>105</v>
      </c>
      <c r="B9939" s="22" t="s">
        <v>6614</v>
      </c>
      <c r="C9939" s="23" t="s">
        <v>6615</v>
      </c>
      <c r="D9939" s="31">
        <v>1</v>
      </c>
      <c r="E9939" s="25">
        <v>25.37</v>
      </c>
      <c r="F9939" s="25">
        <v>1146.98</v>
      </c>
    </row>
    <row r="9940" spans="1:6" x14ac:dyDescent="0.2">
      <c r="A9940" s="26"/>
      <c r="B9940" s="27"/>
      <c r="C9940" s="28" t="s">
        <v>6731</v>
      </c>
      <c r="D9940" s="28"/>
      <c r="E9940" s="28"/>
      <c r="F9940" s="29">
        <v>848.77</v>
      </c>
    </row>
    <row r="9941" spans="1:6" x14ac:dyDescent="0.2">
      <c r="A9941" s="26"/>
      <c r="B9941" s="27"/>
      <c r="C9941" s="28" t="s">
        <v>6732</v>
      </c>
      <c r="D9941" s="28"/>
      <c r="E9941" s="28"/>
      <c r="F9941" s="29">
        <v>412.91</v>
      </c>
    </row>
    <row r="9942" spans="1:6" x14ac:dyDescent="0.2">
      <c r="A9942" s="26"/>
      <c r="B9942" s="27"/>
      <c r="C9942" s="28" t="s">
        <v>917</v>
      </c>
      <c r="D9942" s="28"/>
      <c r="E9942" s="28"/>
      <c r="F9942" s="29">
        <v>2408.66</v>
      </c>
    </row>
    <row r="9943" spans="1:6" ht="45" customHeight="1" x14ac:dyDescent="0.2">
      <c r="A9943" s="21">
        <v>106</v>
      </c>
      <c r="B9943" s="22" t="s">
        <v>6610</v>
      </c>
      <c r="C9943" s="23" t="s">
        <v>6611</v>
      </c>
      <c r="D9943" s="31">
        <v>12</v>
      </c>
      <c r="E9943" s="25">
        <v>16.91</v>
      </c>
      <c r="F9943" s="25">
        <v>9174.01</v>
      </c>
    </row>
    <row r="9944" spans="1:6" x14ac:dyDescent="0.2">
      <c r="A9944" s="26"/>
      <c r="B9944" s="27"/>
      <c r="C9944" s="28" t="s">
        <v>6733</v>
      </c>
      <c r="D9944" s="28"/>
      <c r="E9944" s="28"/>
      <c r="F9944" s="29">
        <v>6788.77</v>
      </c>
    </row>
    <row r="9945" spans="1:6" x14ac:dyDescent="0.2">
      <c r="A9945" s="26"/>
      <c r="B9945" s="27"/>
      <c r="C9945" s="28" t="s">
        <v>6734</v>
      </c>
      <c r="D9945" s="28"/>
      <c r="E9945" s="28"/>
      <c r="F9945" s="29">
        <v>3302.64</v>
      </c>
    </row>
    <row r="9946" spans="1:6" x14ac:dyDescent="0.2">
      <c r="A9946" s="26"/>
      <c r="B9946" s="27"/>
      <c r="C9946" s="28" t="s">
        <v>917</v>
      </c>
      <c r="D9946" s="28"/>
      <c r="E9946" s="28"/>
      <c r="F9946" s="29">
        <v>19265.419999999998</v>
      </c>
    </row>
    <row r="9947" spans="1:6" ht="33.75" customHeight="1" x14ac:dyDescent="0.2">
      <c r="A9947" s="21">
        <v>107</v>
      </c>
      <c r="B9947" s="22" t="s">
        <v>6637</v>
      </c>
      <c r="C9947" s="23" t="s">
        <v>6638</v>
      </c>
      <c r="D9947" s="31">
        <v>1</v>
      </c>
      <c r="E9947" s="25">
        <v>12.21</v>
      </c>
      <c r="F9947" s="25">
        <v>552.01</v>
      </c>
    </row>
    <row r="9948" spans="1:6" x14ac:dyDescent="0.2">
      <c r="A9948" s="26"/>
      <c r="B9948" s="27"/>
      <c r="C9948" s="28" t="s">
        <v>6754</v>
      </c>
      <c r="D9948" s="28"/>
      <c r="E9948" s="28"/>
      <c r="F9948" s="29">
        <v>408.49</v>
      </c>
    </row>
    <row r="9949" spans="1:6" x14ac:dyDescent="0.2">
      <c r="A9949" s="26"/>
      <c r="B9949" s="27"/>
      <c r="C9949" s="28" t="s">
        <v>6755</v>
      </c>
      <c r="D9949" s="28"/>
      <c r="E9949" s="28"/>
      <c r="F9949" s="29">
        <v>198.72</v>
      </c>
    </row>
    <row r="9950" spans="1:6" x14ac:dyDescent="0.2">
      <c r="A9950" s="26"/>
      <c r="B9950" s="27"/>
      <c r="C9950" s="28" t="s">
        <v>917</v>
      </c>
      <c r="D9950" s="28"/>
      <c r="E9950" s="28"/>
      <c r="F9950" s="29">
        <v>1159.22</v>
      </c>
    </row>
    <row r="9951" spans="1:6" ht="22.5" customHeight="1" x14ac:dyDescent="0.2">
      <c r="A9951" s="21">
        <v>108</v>
      </c>
      <c r="B9951" s="22" t="s">
        <v>6756</v>
      </c>
      <c r="C9951" s="23" t="s">
        <v>6757</v>
      </c>
      <c r="D9951" s="31">
        <v>8</v>
      </c>
      <c r="E9951" s="25">
        <v>19.52</v>
      </c>
      <c r="F9951" s="25">
        <v>7059.99</v>
      </c>
    </row>
    <row r="9952" spans="1:6" x14ac:dyDescent="0.2">
      <c r="A9952" s="26"/>
      <c r="B9952" s="27"/>
      <c r="C9952" s="28" t="s">
        <v>6758</v>
      </c>
      <c r="D9952" s="28"/>
      <c r="E9952" s="28"/>
      <c r="F9952" s="29">
        <v>5224.3900000000003</v>
      </c>
    </row>
    <row r="9953" spans="1:6" x14ac:dyDescent="0.2">
      <c r="A9953" s="26"/>
      <c r="B9953" s="27"/>
      <c r="C9953" s="28" t="s">
        <v>6759</v>
      </c>
      <c r="D9953" s="28"/>
      <c r="E9953" s="28"/>
      <c r="F9953" s="29">
        <v>2541.6</v>
      </c>
    </row>
    <row r="9954" spans="1:6" x14ac:dyDescent="0.2">
      <c r="A9954" s="26"/>
      <c r="B9954" s="27"/>
      <c r="C9954" s="28" t="s">
        <v>917</v>
      </c>
      <c r="D9954" s="28"/>
      <c r="E9954" s="28"/>
      <c r="F9954" s="29">
        <v>14825.98</v>
      </c>
    </row>
    <row r="9955" spans="1:6" ht="33.75" customHeight="1" x14ac:dyDescent="0.2">
      <c r="A9955" s="21">
        <v>109</v>
      </c>
      <c r="B9955" s="22" t="s">
        <v>6594</v>
      </c>
      <c r="C9955" s="23" t="s">
        <v>6657</v>
      </c>
      <c r="D9955" s="31">
        <v>4</v>
      </c>
      <c r="E9955" s="25">
        <v>4.0999999999999996</v>
      </c>
      <c r="F9955" s="25">
        <v>741.44</v>
      </c>
    </row>
    <row r="9956" spans="1:6" x14ac:dyDescent="0.2">
      <c r="A9956" s="26"/>
      <c r="B9956" s="27"/>
      <c r="C9956" s="28" t="s">
        <v>6667</v>
      </c>
      <c r="D9956" s="28"/>
      <c r="E9956" s="28"/>
      <c r="F9956" s="29">
        <v>548.66999999999996</v>
      </c>
    </row>
    <row r="9957" spans="1:6" x14ac:dyDescent="0.2">
      <c r="A9957" s="26"/>
      <c r="B9957" s="27"/>
      <c r="C9957" s="28" t="s">
        <v>6668</v>
      </c>
      <c r="D9957" s="28"/>
      <c r="E9957" s="28"/>
      <c r="F9957" s="29">
        <v>266.92</v>
      </c>
    </row>
    <row r="9958" spans="1:6" x14ac:dyDescent="0.2">
      <c r="A9958" s="26"/>
      <c r="B9958" s="27"/>
      <c r="C9958" s="28" t="s">
        <v>917</v>
      </c>
      <c r="D9958" s="28"/>
      <c r="E9958" s="28"/>
      <c r="F9958" s="29">
        <v>1557.03</v>
      </c>
    </row>
    <row r="9959" spans="1:6" ht="22.5" customHeight="1" x14ac:dyDescent="0.2">
      <c r="A9959" s="21">
        <v>110</v>
      </c>
      <c r="B9959" s="22" t="s">
        <v>6598</v>
      </c>
      <c r="C9959" s="23" t="s">
        <v>6599</v>
      </c>
      <c r="D9959" s="31">
        <v>4</v>
      </c>
      <c r="E9959" s="25">
        <v>12.81</v>
      </c>
      <c r="F9959" s="25">
        <v>2316.56</v>
      </c>
    </row>
    <row r="9960" spans="1:6" x14ac:dyDescent="0.2">
      <c r="A9960" s="26"/>
      <c r="B9960" s="27"/>
      <c r="C9960" s="28" t="s">
        <v>6669</v>
      </c>
      <c r="D9960" s="28"/>
      <c r="E9960" s="28"/>
      <c r="F9960" s="29">
        <v>1714.25</v>
      </c>
    </row>
    <row r="9961" spans="1:6" x14ac:dyDescent="0.2">
      <c r="A9961" s="26"/>
      <c r="B9961" s="27"/>
      <c r="C9961" s="28" t="s">
        <v>6670</v>
      </c>
      <c r="D9961" s="28"/>
      <c r="E9961" s="28"/>
      <c r="F9961" s="29">
        <v>833.96</v>
      </c>
    </row>
    <row r="9962" spans="1:6" x14ac:dyDescent="0.2">
      <c r="A9962" s="26"/>
      <c r="B9962" s="27"/>
      <c r="C9962" s="28" t="s">
        <v>917</v>
      </c>
      <c r="D9962" s="28"/>
      <c r="E9962" s="28"/>
      <c r="F9962" s="29">
        <v>4864.7700000000004</v>
      </c>
    </row>
    <row r="9963" spans="1:6" ht="33.75" customHeight="1" x14ac:dyDescent="0.2">
      <c r="A9963" s="21">
        <v>111</v>
      </c>
      <c r="B9963" s="22" t="s">
        <v>6624</v>
      </c>
      <c r="C9963" s="23" t="s">
        <v>6625</v>
      </c>
      <c r="D9963" s="31">
        <v>4</v>
      </c>
      <c r="E9963" s="25">
        <v>10.5</v>
      </c>
      <c r="F9963" s="25">
        <v>1898.82</v>
      </c>
    </row>
    <row r="9964" spans="1:6" x14ac:dyDescent="0.2">
      <c r="A9964" s="26"/>
      <c r="B9964" s="27"/>
      <c r="C9964" s="28" t="s">
        <v>6671</v>
      </c>
      <c r="D9964" s="28"/>
      <c r="E9964" s="28"/>
      <c r="F9964" s="29">
        <v>1405.13</v>
      </c>
    </row>
    <row r="9965" spans="1:6" x14ac:dyDescent="0.2">
      <c r="A9965" s="26"/>
      <c r="B9965" s="27"/>
      <c r="C9965" s="28" t="s">
        <v>6672</v>
      </c>
      <c r="D9965" s="28"/>
      <c r="E9965" s="28"/>
      <c r="F9965" s="29">
        <v>683.58</v>
      </c>
    </row>
    <row r="9966" spans="1:6" x14ac:dyDescent="0.2">
      <c r="A9966" s="26"/>
      <c r="B9966" s="27"/>
      <c r="C9966" s="28" t="s">
        <v>917</v>
      </c>
      <c r="D9966" s="28"/>
      <c r="E9966" s="28"/>
      <c r="F9966" s="29">
        <v>3987.53</v>
      </c>
    </row>
    <row r="9967" spans="1:6" ht="12" customHeight="1" x14ac:dyDescent="0.2">
      <c r="A9967" s="443" t="s">
        <v>6760</v>
      </c>
      <c r="B9967" s="444"/>
      <c r="C9967" s="444"/>
      <c r="D9967" s="444"/>
      <c r="E9967" s="444"/>
      <c r="F9967" s="445"/>
    </row>
    <row r="9968" spans="1:6" ht="45" customHeight="1" x14ac:dyDescent="0.2">
      <c r="A9968" s="21">
        <v>112</v>
      </c>
      <c r="B9968" s="22" t="s">
        <v>6610</v>
      </c>
      <c r="C9968" s="23" t="s">
        <v>6611</v>
      </c>
      <c r="D9968" s="31">
        <v>1</v>
      </c>
      <c r="E9968" s="25">
        <v>16.91</v>
      </c>
      <c r="F9968" s="25">
        <v>764.5</v>
      </c>
    </row>
    <row r="9969" spans="1:6" x14ac:dyDescent="0.2">
      <c r="A9969" s="26"/>
      <c r="B9969" s="27"/>
      <c r="C9969" s="28" t="s">
        <v>6665</v>
      </c>
      <c r="D9969" s="28"/>
      <c r="E9969" s="28"/>
      <c r="F9969" s="29">
        <v>565.73</v>
      </c>
    </row>
    <row r="9970" spans="1:6" x14ac:dyDescent="0.2">
      <c r="A9970" s="26"/>
      <c r="B9970" s="27"/>
      <c r="C9970" s="28" t="s">
        <v>6666</v>
      </c>
      <c r="D9970" s="28"/>
      <c r="E9970" s="28"/>
      <c r="F9970" s="29">
        <v>275.22000000000003</v>
      </c>
    </row>
    <row r="9971" spans="1:6" x14ac:dyDescent="0.2">
      <c r="A9971" s="26"/>
      <c r="B9971" s="27"/>
      <c r="C9971" s="28" t="s">
        <v>917</v>
      </c>
      <c r="D9971" s="28"/>
      <c r="E9971" s="28"/>
      <c r="F9971" s="29">
        <v>1605.45</v>
      </c>
    </row>
    <row r="9972" spans="1:6" ht="33.75" customHeight="1" x14ac:dyDescent="0.2">
      <c r="A9972" s="21">
        <v>113</v>
      </c>
      <c r="B9972" s="22" t="s">
        <v>6677</v>
      </c>
      <c r="C9972" s="23" t="s">
        <v>6678</v>
      </c>
      <c r="D9972" s="31">
        <v>8</v>
      </c>
      <c r="E9972" s="25">
        <v>33.83</v>
      </c>
      <c r="F9972" s="25">
        <v>12235.63</v>
      </c>
    </row>
    <row r="9973" spans="1:6" x14ac:dyDescent="0.2">
      <c r="A9973" s="26"/>
      <c r="B9973" s="27"/>
      <c r="C9973" s="28" t="s">
        <v>6761</v>
      </c>
      <c r="D9973" s="28"/>
      <c r="E9973" s="28"/>
      <c r="F9973" s="29">
        <v>9054.3700000000008</v>
      </c>
    </row>
    <row r="9974" spans="1:6" x14ac:dyDescent="0.2">
      <c r="A9974" s="26"/>
      <c r="B9974" s="27"/>
      <c r="C9974" s="28" t="s">
        <v>6762</v>
      </c>
      <c r="D9974" s="28"/>
      <c r="E9974" s="28"/>
      <c r="F9974" s="29">
        <v>4404.83</v>
      </c>
    </row>
    <row r="9975" spans="1:6" x14ac:dyDescent="0.2">
      <c r="A9975" s="26"/>
      <c r="B9975" s="27"/>
      <c r="C9975" s="28" t="s">
        <v>917</v>
      </c>
      <c r="D9975" s="28"/>
      <c r="E9975" s="28"/>
      <c r="F9975" s="29">
        <v>25694.83</v>
      </c>
    </row>
    <row r="9976" spans="1:6" ht="33.75" customHeight="1" x14ac:dyDescent="0.2">
      <c r="A9976" s="21">
        <v>114</v>
      </c>
      <c r="B9976" s="22" t="s">
        <v>6679</v>
      </c>
      <c r="C9976" s="23" t="s">
        <v>6680</v>
      </c>
      <c r="D9976" s="31">
        <v>8</v>
      </c>
      <c r="E9976" s="25">
        <v>16.91</v>
      </c>
      <c r="F9976" s="25">
        <v>6116.01</v>
      </c>
    </row>
    <row r="9977" spans="1:6" x14ac:dyDescent="0.2">
      <c r="A9977" s="26"/>
      <c r="B9977" s="27"/>
      <c r="C9977" s="28" t="s">
        <v>6714</v>
      </c>
      <c r="D9977" s="28"/>
      <c r="E9977" s="28"/>
      <c r="F9977" s="29">
        <v>4525.8500000000004</v>
      </c>
    </row>
    <row r="9978" spans="1:6" x14ac:dyDescent="0.2">
      <c r="A9978" s="26"/>
      <c r="B9978" s="27"/>
      <c r="C9978" s="28" t="s">
        <v>6715</v>
      </c>
      <c r="D9978" s="28"/>
      <c r="E9978" s="28"/>
      <c r="F9978" s="29">
        <v>2201.7600000000002</v>
      </c>
    </row>
    <row r="9979" spans="1:6" x14ac:dyDescent="0.2">
      <c r="A9979" s="26"/>
      <c r="B9979" s="27"/>
      <c r="C9979" s="28" t="s">
        <v>917</v>
      </c>
      <c r="D9979" s="28"/>
      <c r="E9979" s="28"/>
      <c r="F9979" s="29">
        <v>12843.62</v>
      </c>
    </row>
    <row r="9980" spans="1:6" ht="33.75" customHeight="1" x14ac:dyDescent="0.2">
      <c r="A9980" s="21">
        <v>115</v>
      </c>
      <c r="B9980" s="22" t="s">
        <v>6637</v>
      </c>
      <c r="C9980" s="23" t="s">
        <v>6638</v>
      </c>
      <c r="D9980" s="31">
        <v>1</v>
      </c>
      <c r="E9980" s="25">
        <v>12.21</v>
      </c>
      <c r="F9980" s="25">
        <v>552.01</v>
      </c>
    </row>
    <row r="9981" spans="1:6" x14ac:dyDescent="0.2">
      <c r="A9981" s="26"/>
      <c r="B9981" s="27"/>
      <c r="C9981" s="28" t="s">
        <v>6754</v>
      </c>
      <c r="D9981" s="28"/>
      <c r="E9981" s="28"/>
      <c r="F9981" s="29">
        <v>408.49</v>
      </c>
    </row>
    <row r="9982" spans="1:6" x14ac:dyDescent="0.2">
      <c r="A9982" s="26"/>
      <c r="B9982" s="27"/>
      <c r="C9982" s="28" t="s">
        <v>6755</v>
      </c>
      <c r="D9982" s="28"/>
      <c r="E9982" s="28"/>
      <c r="F9982" s="29">
        <v>198.72</v>
      </c>
    </row>
    <row r="9983" spans="1:6" x14ac:dyDescent="0.2">
      <c r="A9983" s="26"/>
      <c r="B9983" s="27"/>
      <c r="C9983" s="28" t="s">
        <v>917</v>
      </c>
      <c r="D9983" s="28"/>
      <c r="E9983" s="28"/>
      <c r="F9983" s="29">
        <v>1159.22</v>
      </c>
    </row>
    <row r="9984" spans="1:6" ht="22.5" customHeight="1" x14ac:dyDescent="0.2">
      <c r="A9984" s="21">
        <v>116</v>
      </c>
      <c r="B9984" s="22" t="s">
        <v>6756</v>
      </c>
      <c r="C9984" s="23" t="s">
        <v>6757</v>
      </c>
      <c r="D9984" s="31">
        <v>4</v>
      </c>
      <c r="E9984" s="25">
        <v>19.52</v>
      </c>
      <c r="F9984" s="25">
        <v>3530</v>
      </c>
    </row>
    <row r="9985" spans="1:6" x14ac:dyDescent="0.2">
      <c r="A9985" s="26"/>
      <c r="B9985" s="27"/>
      <c r="C9985" s="28" t="s">
        <v>6763</v>
      </c>
      <c r="D9985" s="28"/>
      <c r="E9985" s="28"/>
      <c r="F9985" s="29">
        <v>2612.1999999999998</v>
      </c>
    </row>
    <row r="9986" spans="1:6" x14ac:dyDescent="0.2">
      <c r="A9986" s="26"/>
      <c r="B9986" s="27"/>
      <c r="C9986" s="28" t="s">
        <v>6764</v>
      </c>
      <c r="D9986" s="28"/>
      <c r="E9986" s="28"/>
      <c r="F9986" s="29">
        <v>1270.8</v>
      </c>
    </row>
    <row r="9987" spans="1:6" x14ac:dyDescent="0.2">
      <c r="A9987" s="26"/>
      <c r="B9987" s="27"/>
      <c r="C9987" s="28" t="s">
        <v>917</v>
      </c>
      <c r="D9987" s="28"/>
      <c r="E9987" s="28"/>
      <c r="F9987" s="29">
        <v>7413</v>
      </c>
    </row>
    <row r="9988" spans="1:6" ht="33.75" customHeight="1" x14ac:dyDescent="0.2">
      <c r="A9988" s="21">
        <v>117</v>
      </c>
      <c r="B9988" s="22" t="s">
        <v>6594</v>
      </c>
      <c r="C9988" s="23" t="s">
        <v>6657</v>
      </c>
      <c r="D9988" s="31">
        <v>8</v>
      </c>
      <c r="E9988" s="25">
        <v>4.0999999999999996</v>
      </c>
      <c r="F9988" s="25">
        <v>1482.89</v>
      </c>
    </row>
    <row r="9989" spans="1:6" x14ac:dyDescent="0.2">
      <c r="A9989" s="26"/>
      <c r="B9989" s="27"/>
      <c r="C9989" s="28" t="s">
        <v>6709</v>
      </c>
      <c r="D9989" s="28"/>
      <c r="E9989" s="28"/>
      <c r="F9989" s="29">
        <v>1097.3399999999999</v>
      </c>
    </row>
    <row r="9990" spans="1:6" x14ac:dyDescent="0.2">
      <c r="A9990" s="26"/>
      <c r="B9990" s="27"/>
      <c r="C9990" s="28" t="s">
        <v>6710</v>
      </c>
      <c r="D9990" s="28"/>
      <c r="E9990" s="28"/>
      <c r="F9990" s="29">
        <v>533.84</v>
      </c>
    </row>
    <row r="9991" spans="1:6" x14ac:dyDescent="0.2">
      <c r="A9991" s="26"/>
      <c r="B9991" s="27"/>
      <c r="C9991" s="28" t="s">
        <v>917</v>
      </c>
      <c r="D9991" s="28"/>
      <c r="E9991" s="28"/>
      <c r="F9991" s="29">
        <v>3114.07</v>
      </c>
    </row>
    <row r="9992" spans="1:6" ht="22.5" customHeight="1" x14ac:dyDescent="0.2">
      <c r="A9992" s="21">
        <v>118</v>
      </c>
      <c r="B9992" s="22" t="s">
        <v>6598</v>
      </c>
      <c r="C9992" s="23" t="s">
        <v>6599</v>
      </c>
      <c r="D9992" s="31">
        <v>8</v>
      </c>
      <c r="E9992" s="25">
        <v>12.81</v>
      </c>
      <c r="F9992" s="25">
        <v>4633.12</v>
      </c>
    </row>
    <row r="9993" spans="1:6" x14ac:dyDescent="0.2">
      <c r="A9993" s="26"/>
      <c r="B9993" s="27"/>
      <c r="C9993" s="28" t="s">
        <v>6711</v>
      </c>
      <c r="D9993" s="28"/>
      <c r="E9993" s="28"/>
      <c r="F9993" s="29">
        <v>3428.51</v>
      </c>
    </row>
    <row r="9994" spans="1:6" x14ac:dyDescent="0.2">
      <c r="A9994" s="26"/>
      <c r="B9994" s="27"/>
      <c r="C9994" s="28" t="s">
        <v>6712</v>
      </c>
      <c r="D9994" s="28"/>
      <c r="E9994" s="28"/>
      <c r="F9994" s="29">
        <v>1667.92</v>
      </c>
    </row>
    <row r="9995" spans="1:6" x14ac:dyDescent="0.2">
      <c r="A9995" s="26"/>
      <c r="B9995" s="27"/>
      <c r="C9995" s="28" t="s">
        <v>917</v>
      </c>
      <c r="D9995" s="28"/>
      <c r="E9995" s="28"/>
      <c r="F9995" s="29">
        <v>9729.5499999999993</v>
      </c>
    </row>
    <row r="9996" spans="1:6" ht="33.75" customHeight="1" x14ac:dyDescent="0.2">
      <c r="A9996" s="21">
        <v>119</v>
      </c>
      <c r="B9996" s="22" t="s">
        <v>6624</v>
      </c>
      <c r="C9996" s="23" t="s">
        <v>6625</v>
      </c>
      <c r="D9996" s="31">
        <v>4</v>
      </c>
      <c r="E9996" s="25">
        <v>10.5</v>
      </c>
      <c r="F9996" s="25">
        <v>1898.82</v>
      </c>
    </row>
    <row r="9997" spans="1:6" x14ac:dyDescent="0.2">
      <c r="A9997" s="26"/>
      <c r="B9997" s="27"/>
      <c r="C9997" s="28" t="s">
        <v>6671</v>
      </c>
      <c r="D9997" s="28"/>
      <c r="E9997" s="28"/>
      <c r="F9997" s="29">
        <v>1405.13</v>
      </c>
    </row>
    <row r="9998" spans="1:6" x14ac:dyDescent="0.2">
      <c r="A9998" s="26"/>
      <c r="B9998" s="27"/>
      <c r="C9998" s="28" t="s">
        <v>6672</v>
      </c>
      <c r="D9998" s="28"/>
      <c r="E9998" s="28"/>
      <c r="F9998" s="29">
        <v>683.58</v>
      </c>
    </row>
    <row r="9999" spans="1:6" x14ac:dyDescent="0.2">
      <c r="A9999" s="26"/>
      <c r="B9999" s="27"/>
      <c r="C9999" s="28" t="s">
        <v>917</v>
      </c>
      <c r="D9999" s="28"/>
      <c r="E9999" s="28"/>
      <c r="F9999" s="29">
        <v>3987.53</v>
      </c>
    </row>
    <row r="10000" spans="1:6" ht="12" customHeight="1" x14ac:dyDescent="0.2">
      <c r="A10000" s="443" t="s">
        <v>6765</v>
      </c>
      <c r="B10000" s="444"/>
      <c r="C10000" s="444"/>
      <c r="D10000" s="444"/>
      <c r="E10000" s="444"/>
      <c r="F10000" s="445"/>
    </row>
    <row r="10001" spans="1:6" ht="45" customHeight="1" x14ac:dyDescent="0.2">
      <c r="A10001" s="21">
        <v>120</v>
      </c>
      <c r="B10001" s="22" t="s">
        <v>6610</v>
      </c>
      <c r="C10001" s="23" t="s">
        <v>6611</v>
      </c>
      <c r="D10001" s="31">
        <v>1</v>
      </c>
      <c r="E10001" s="25">
        <v>16.91</v>
      </c>
      <c r="F10001" s="25">
        <v>764.5</v>
      </c>
    </row>
    <row r="10002" spans="1:6" x14ac:dyDescent="0.2">
      <c r="A10002" s="26"/>
      <c r="B10002" s="27"/>
      <c r="C10002" s="28" t="s">
        <v>6665</v>
      </c>
      <c r="D10002" s="28"/>
      <c r="E10002" s="28"/>
      <c r="F10002" s="29">
        <v>565.73</v>
      </c>
    </row>
    <row r="10003" spans="1:6" x14ac:dyDescent="0.2">
      <c r="A10003" s="26"/>
      <c r="B10003" s="27"/>
      <c r="C10003" s="28" t="s">
        <v>6666</v>
      </c>
      <c r="D10003" s="28"/>
      <c r="E10003" s="28"/>
      <c r="F10003" s="29">
        <v>275.22000000000003</v>
      </c>
    </row>
    <row r="10004" spans="1:6" x14ac:dyDescent="0.2">
      <c r="A10004" s="26"/>
      <c r="B10004" s="27"/>
      <c r="C10004" s="28" t="s">
        <v>917</v>
      </c>
      <c r="D10004" s="28"/>
      <c r="E10004" s="28"/>
      <c r="F10004" s="29">
        <v>1605.45</v>
      </c>
    </row>
    <row r="10005" spans="1:6" ht="33.75" customHeight="1" x14ac:dyDescent="0.2">
      <c r="A10005" s="21">
        <v>121</v>
      </c>
      <c r="B10005" s="22" t="s">
        <v>6637</v>
      </c>
      <c r="C10005" s="23" t="s">
        <v>6638</v>
      </c>
      <c r="D10005" s="31">
        <v>9</v>
      </c>
      <c r="E10005" s="25">
        <v>12.21</v>
      </c>
      <c r="F10005" s="25">
        <v>4968.13</v>
      </c>
    </row>
    <row r="10006" spans="1:6" x14ac:dyDescent="0.2">
      <c r="A10006" s="26"/>
      <c r="B10006" s="27"/>
      <c r="C10006" s="28" t="s">
        <v>6766</v>
      </c>
      <c r="D10006" s="28"/>
      <c r="E10006" s="28"/>
      <c r="F10006" s="29">
        <v>3676.42</v>
      </c>
    </row>
    <row r="10007" spans="1:6" x14ac:dyDescent="0.2">
      <c r="A10007" s="26"/>
      <c r="B10007" s="27"/>
      <c r="C10007" s="28" t="s">
        <v>6767</v>
      </c>
      <c r="D10007" s="28"/>
      <c r="E10007" s="28"/>
      <c r="F10007" s="29">
        <v>1788.53</v>
      </c>
    </row>
    <row r="10008" spans="1:6" x14ac:dyDescent="0.2">
      <c r="A10008" s="26"/>
      <c r="B10008" s="27"/>
      <c r="C10008" s="28" t="s">
        <v>917</v>
      </c>
      <c r="D10008" s="28"/>
      <c r="E10008" s="28"/>
      <c r="F10008" s="29">
        <v>10433.08</v>
      </c>
    </row>
    <row r="10009" spans="1:6" ht="33.75" customHeight="1" x14ac:dyDescent="0.2">
      <c r="A10009" s="21">
        <v>122</v>
      </c>
      <c r="B10009" s="22" t="s">
        <v>6594</v>
      </c>
      <c r="C10009" s="23" t="s">
        <v>6657</v>
      </c>
      <c r="D10009" s="31">
        <v>7</v>
      </c>
      <c r="E10009" s="25">
        <v>4.0999999999999996</v>
      </c>
      <c r="F10009" s="25">
        <v>1297.53</v>
      </c>
    </row>
    <row r="10010" spans="1:6" x14ac:dyDescent="0.2">
      <c r="A10010" s="26"/>
      <c r="B10010" s="27"/>
      <c r="C10010" s="28" t="s">
        <v>6697</v>
      </c>
      <c r="D10010" s="28"/>
      <c r="E10010" s="28"/>
      <c r="F10010" s="29">
        <v>960.17</v>
      </c>
    </row>
    <row r="10011" spans="1:6" x14ac:dyDescent="0.2">
      <c r="A10011" s="26"/>
      <c r="B10011" s="27"/>
      <c r="C10011" s="28" t="s">
        <v>6698</v>
      </c>
      <c r="D10011" s="28"/>
      <c r="E10011" s="28"/>
      <c r="F10011" s="29">
        <v>467.11</v>
      </c>
    </row>
    <row r="10012" spans="1:6" x14ac:dyDescent="0.2">
      <c r="A10012" s="26"/>
      <c r="B10012" s="27"/>
      <c r="C10012" s="28" t="s">
        <v>917</v>
      </c>
      <c r="D10012" s="28"/>
      <c r="E10012" s="28"/>
      <c r="F10012" s="29">
        <v>2724.81</v>
      </c>
    </row>
    <row r="10013" spans="1:6" ht="22.5" customHeight="1" x14ac:dyDescent="0.2">
      <c r="A10013" s="21">
        <v>123</v>
      </c>
      <c r="B10013" s="22" t="s">
        <v>6598</v>
      </c>
      <c r="C10013" s="23" t="s">
        <v>6599</v>
      </c>
      <c r="D10013" s="31">
        <v>7</v>
      </c>
      <c r="E10013" s="25">
        <v>12.81</v>
      </c>
      <c r="F10013" s="25">
        <v>4053.98</v>
      </c>
    </row>
    <row r="10014" spans="1:6" x14ac:dyDescent="0.2">
      <c r="A10014" s="26"/>
      <c r="B10014" s="27"/>
      <c r="C10014" s="28" t="s">
        <v>6699</v>
      </c>
      <c r="D10014" s="28"/>
      <c r="E10014" s="28"/>
      <c r="F10014" s="29">
        <v>2999.95</v>
      </c>
    </row>
    <row r="10015" spans="1:6" x14ac:dyDescent="0.2">
      <c r="A10015" s="26"/>
      <c r="B10015" s="27"/>
      <c r="C10015" s="28" t="s">
        <v>6700</v>
      </c>
      <c r="D10015" s="28"/>
      <c r="E10015" s="28"/>
      <c r="F10015" s="29">
        <v>1459.43</v>
      </c>
    </row>
    <row r="10016" spans="1:6" x14ac:dyDescent="0.2">
      <c r="A10016" s="26"/>
      <c r="B10016" s="27"/>
      <c r="C10016" s="28" t="s">
        <v>917</v>
      </c>
      <c r="D10016" s="28"/>
      <c r="E10016" s="28"/>
      <c r="F10016" s="29">
        <v>8513.36</v>
      </c>
    </row>
    <row r="10017" spans="1:6" ht="12" customHeight="1" x14ac:dyDescent="0.2">
      <c r="A10017" s="443" t="s">
        <v>6768</v>
      </c>
      <c r="B10017" s="444"/>
      <c r="C10017" s="444"/>
      <c r="D10017" s="444"/>
      <c r="E10017" s="444"/>
      <c r="F10017" s="445"/>
    </row>
    <row r="10018" spans="1:6" ht="45" customHeight="1" x14ac:dyDescent="0.2">
      <c r="A10018" s="21">
        <v>124</v>
      </c>
      <c r="B10018" s="22" t="s">
        <v>6610</v>
      </c>
      <c r="C10018" s="23" t="s">
        <v>6611</v>
      </c>
      <c r="D10018" s="31">
        <v>7</v>
      </c>
      <c r="E10018" s="25">
        <v>16.91</v>
      </c>
      <c r="F10018" s="25">
        <v>5351.51</v>
      </c>
    </row>
    <row r="10019" spans="1:6" x14ac:dyDescent="0.2">
      <c r="A10019" s="26"/>
      <c r="B10019" s="27"/>
      <c r="C10019" s="28" t="s">
        <v>6723</v>
      </c>
      <c r="D10019" s="28"/>
      <c r="E10019" s="28"/>
      <c r="F10019" s="29">
        <v>3960.12</v>
      </c>
    </row>
    <row r="10020" spans="1:6" x14ac:dyDescent="0.2">
      <c r="A10020" s="26"/>
      <c r="B10020" s="27"/>
      <c r="C10020" s="28" t="s">
        <v>6724</v>
      </c>
      <c r="D10020" s="28"/>
      <c r="E10020" s="28"/>
      <c r="F10020" s="29">
        <v>1926.54</v>
      </c>
    </row>
    <row r="10021" spans="1:6" x14ac:dyDescent="0.2">
      <c r="A10021" s="26"/>
      <c r="B10021" s="27"/>
      <c r="C10021" s="28" t="s">
        <v>917</v>
      </c>
      <c r="D10021" s="28"/>
      <c r="E10021" s="28"/>
      <c r="F10021" s="29">
        <v>11238.17</v>
      </c>
    </row>
    <row r="10022" spans="1:6" ht="33.75" customHeight="1" x14ac:dyDescent="0.2">
      <c r="A10022" s="21">
        <v>125</v>
      </c>
      <c r="B10022" s="22" t="s">
        <v>6637</v>
      </c>
      <c r="C10022" s="23" t="s">
        <v>6638</v>
      </c>
      <c r="D10022" s="31">
        <v>13</v>
      </c>
      <c r="E10022" s="25">
        <v>12.21</v>
      </c>
      <c r="F10022" s="25">
        <v>7176.18</v>
      </c>
    </row>
    <row r="10023" spans="1:6" x14ac:dyDescent="0.2">
      <c r="A10023" s="26"/>
      <c r="B10023" s="27"/>
      <c r="C10023" s="28" t="s">
        <v>6744</v>
      </c>
      <c r="D10023" s="28"/>
      <c r="E10023" s="28"/>
      <c r="F10023" s="29">
        <v>5310.37</v>
      </c>
    </row>
    <row r="10024" spans="1:6" x14ac:dyDescent="0.2">
      <c r="A10024" s="26"/>
      <c r="B10024" s="27"/>
      <c r="C10024" s="28" t="s">
        <v>6745</v>
      </c>
      <c r="D10024" s="28"/>
      <c r="E10024" s="28"/>
      <c r="F10024" s="29">
        <v>2583.42</v>
      </c>
    </row>
    <row r="10025" spans="1:6" x14ac:dyDescent="0.2">
      <c r="A10025" s="26"/>
      <c r="B10025" s="27"/>
      <c r="C10025" s="28" t="s">
        <v>917</v>
      </c>
      <c r="D10025" s="28"/>
      <c r="E10025" s="28"/>
      <c r="F10025" s="29">
        <v>15069.97</v>
      </c>
    </row>
    <row r="10026" spans="1:6" ht="22.5" customHeight="1" x14ac:dyDescent="0.2">
      <c r="A10026" s="21">
        <v>126</v>
      </c>
      <c r="B10026" s="22" t="s">
        <v>6756</v>
      </c>
      <c r="C10026" s="23" t="s">
        <v>6757</v>
      </c>
      <c r="D10026" s="31">
        <v>6</v>
      </c>
      <c r="E10026" s="25">
        <v>19.52</v>
      </c>
      <c r="F10026" s="25">
        <v>5295</v>
      </c>
    </row>
    <row r="10027" spans="1:6" x14ac:dyDescent="0.2">
      <c r="A10027" s="26"/>
      <c r="B10027" s="27"/>
      <c r="C10027" s="28" t="s">
        <v>6769</v>
      </c>
      <c r="D10027" s="28"/>
      <c r="E10027" s="28"/>
      <c r="F10027" s="29">
        <v>3918.3</v>
      </c>
    </row>
    <row r="10028" spans="1:6" x14ac:dyDescent="0.2">
      <c r="A10028" s="26"/>
      <c r="B10028" s="27"/>
      <c r="C10028" s="28" t="s">
        <v>6770</v>
      </c>
      <c r="D10028" s="28"/>
      <c r="E10028" s="28"/>
      <c r="F10028" s="29">
        <v>1906.2</v>
      </c>
    </row>
    <row r="10029" spans="1:6" x14ac:dyDescent="0.2">
      <c r="A10029" s="26"/>
      <c r="B10029" s="27"/>
      <c r="C10029" s="28" t="s">
        <v>917</v>
      </c>
      <c r="D10029" s="28"/>
      <c r="E10029" s="28"/>
      <c r="F10029" s="29">
        <v>11119.5</v>
      </c>
    </row>
    <row r="10030" spans="1:6" ht="33.75" customHeight="1" x14ac:dyDescent="0.2">
      <c r="A10030" s="21">
        <v>127</v>
      </c>
      <c r="B10030" s="22" t="s">
        <v>6594</v>
      </c>
      <c r="C10030" s="23" t="s">
        <v>6657</v>
      </c>
      <c r="D10030" s="31">
        <v>14</v>
      </c>
      <c r="E10030" s="25">
        <v>4.0999999999999996</v>
      </c>
      <c r="F10030" s="25">
        <v>2595.0500000000002</v>
      </c>
    </row>
    <row r="10031" spans="1:6" x14ac:dyDescent="0.2">
      <c r="A10031" s="26"/>
      <c r="B10031" s="27"/>
      <c r="C10031" s="28" t="s">
        <v>6771</v>
      </c>
      <c r="D10031" s="28"/>
      <c r="E10031" s="28"/>
      <c r="F10031" s="29">
        <v>1920.34</v>
      </c>
    </row>
    <row r="10032" spans="1:6" x14ac:dyDescent="0.2">
      <c r="A10032" s="26"/>
      <c r="B10032" s="27"/>
      <c r="C10032" s="28" t="s">
        <v>6772</v>
      </c>
      <c r="D10032" s="28"/>
      <c r="E10032" s="28"/>
      <c r="F10032" s="29">
        <v>934.22</v>
      </c>
    </row>
    <row r="10033" spans="1:6" x14ac:dyDescent="0.2">
      <c r="A10033" s="26"/>
      <c r="B10033" s="27"/>
      <c r="C10033" s="28" t="s">
        <v>917</v>
      </c>
      <c r="D10033" s="28"/>
      <c r="E10033" s="28"/>
      <c r="F10033" s="29">
        <v>5449.61</v>
      </c>
    </row>
    <row r="10034" spans="1:6" ht="22.5" customHeight="1" x14ac:dyDescent="0.2">
      <c r="A10034" s="21">
        <v>128</v>
      </c>
      <c r="B10034" s="22" t="s">
        <v>6598</v>
      </c>
      <c r="C10034" s="23" t="s">
        <v>6599</v>
      </c>
      <c r="D10034" s="31">
        <v>14</v>
      </c>
      <c r="E10034" s="25">
        <v>12.81</v>
      </c>
      <c r="F10034" s="25">
        <v>8107.96</v>
      </c>
    </row>
    <row r="10035" spans="1:6" x14ac:dyDescent="0.2">
      <c r="A10035" s="26"/>
      <c r="B10035" s="27"/>
      <c r="C10035" s="28" t="s">
        <v>6773</v>
      </c>
      <c r="D10035" s="28"/>
      <c r="E10035" s="28"/>
      <c r="F10035" s="29">
        <v>5999.89</v>
      </c>
    </row>
    <row r="10036" spans="1:6" x14ac:dyDescent="0.2">
      <c r="A10036" s="26"/>
      <c r="B10036" s="27"/>
      <c r="C10036" s="28" t="s">
        <v>6774</v>
      </c>
      <c r="D10036" s="28"/>
      <c r="E10036" s="28"/>
      <c r="F10036" s="29">
        <v>2918.87</v>
      </c>
    </row>
    <row r="10037" spans="1:6" x14ac:dyDescent="0.2">
      <c r="A10037" s="26"/>
      <c r="B10037" s="27"/>
      <c r="C10037" s="28" t="s">
        <v>917</v>
      </c>
      <c r="D10037" s="28"/>
      <c r="E10037" s="28"/>
      <c r="F10037" s="29">
        <v>17026.72</v>
      </c>
    </row>
    <row r="10038" spans="1:6" ht="33.75" customHeight="1" x14ac:dyDescent="0.2">
      <c r="A10038" s="21">
        <v>129</v>
      </c>
      <c r="B10038" s="22" t="s">
        <v>6624</v>
      </c>
      <c r="C10038" s="23" t="s">
        <v>6625</v>
      </c>
      <c r="D10038" s="31">
        <v>4</v>
      </c>
      <c r="E10038" s="25">
        <v>10.5</v>
      </c>
      <c r="F10038" s="25">
        <v>1898.82</v>
      </c>
    </row>
    <row r="10039" spans="1:6" x14ac:dyDescent="0.2">
      <c r="A10039" s="26"/>
      <c r="B10039" s="27"/>
      <c r="C10039" s="28" t="s">
        <v>6671</v>
      </c>
      <c r="D10039" s="28"/>
      <c r="E10039" s="28"/>
      <c r="F10039" s="29">
        <v>1405.13</v>
      </c>
    </row>
    <row r="10040" spans="1:6" x14ac:dyDescent="0.2">
      <c r="A10040" s="26"/>
      <c r="B10040" s="27"/>
      <c r="C10040" s="28" t="s">
        <v>6672</v>
      </c>
      <c r="D10040" s="28"/>
      <c r="E10040" s="28"/>
      <c r="F10040" s="29">
        <v>683.58</v>
      </c>
    </row>
    <row r="10041" spans="1:6" x14ac:dyDescent="0.2">
      <c r="A10041" s="26"/>
      <c r="B10041" s="27"/>
      <c r="C10041" s="28" t="s">
        <v>917</v>
      </c>
      <c r="D10041" s="28"/>
      <c r="E10041" s="28"/>
      <c r="F10041" s="29">
        <v>3987.53</v>
      </c>
    </row>
    <row r="10042" spans="1:6" ht="12" customHeight="1" x14ac:dyDescent="0.2">
      <c r="A10042" s="443" t="s">
        <v>6775</v>
      </c>
      <c r="B10042" s="444"/>
      <c r="C10042" s="444"/>
      <c r="D10042" s="444"/>
      <c r="E10042" s="444"/>
      <c r="F10042" s="445"/>
    </row>
    <row r="10043" spans="1:6" ht="33.75" customHeight="1" x14ac:dyDescent="0.2">
      <c r="A10043" s="21">
        <v>130</v>
      </c>
      <c r="B10043" s="22" t="s">
        <v>6756</v>
      </c>
      <c r="C10043" s="23" t="s">
        <v>6776</v>
      </c>
      <c r="D10043" s="31">
        <v>8</v>
      </c>
      <c r="E10043" s="25">
        <v>19.52</v>
      </c>
      <c r="F10043" s="25">
        <v>7059.99</v>
      </c>
    </row>
    <row r="10044" spans="1:6" x14ac:dyDescent="0.2">
      <c r="A10044" s="26"/>
      <c r="B10044" s="27"/>
      <c r="C10044" s="28" t="s">
        <v>6758</v>
      </c>
      <c r="D10044" s="28"/>
      <c r="E10044" s="28"/>
      <c r="F10044" s="29">
        <v>5224.3900000000003</v>
      </c>
    </row>
    <row r="10045" spans="1:6" x14ac:dyDescent="0.2">
      <c r="A10045" s="26"/>
      <c r="B10045" s="27"/>
      <c r="C10045" s="28" t="s">
        <v>6759</v>
      </c>
      <c r="D10045" s="28"/>
      <c r="E10045" s="28"/>
      <c r="F10045" s="29">
        <v>2541.6</v>
      </c>
    </row>
    <row r="10046" spans="1:6" x14ac:dyDescent="0.2">
      <c r="A10046" s="26"/>
      <c r="B10046" s="27"/>
      <c r="C10046" s="28" t="s">
        <v>917</v>
      </c>
      <c r="D10046" s="28"/>
      <c r="E10046" s="28"/>
      <c r="F10046" s="29">
        <v>14825.98</v>
      </c>
    </row>
    <row r="10047" spans="1:6" ht="12" customHeight="1" x14ac:dyDescent="0.2">
      <c r="A10047" s="443" t="s">
        <v>6777</v>
      </c>
      <c r="B10047" s="444"/>
      <c r="C10047" s="444"/>
      <c r="D10047" s="444"/>
      <c r="E10047" s="444"/>
      <c r="F10047" s="445"/>
    </row>
    <row r="10048" spans="1:6" ht="22.5" customHeight="1" x14ac:dyDescent="0.2">
      <c r="A10048" s="21">
        <v>131</v>
      </c>
      <c r="B10048" s="22" t="s">
        <v>6778</v>
      </c>
      <c r="C10048" s="23" t="s">
        <v>6779</v>
      </c>
      <c r="D10048" s="31">
        <v>1</v>
      </c>
      <c r="E10048" s="25">
        <v>12.81</v>
      </c>
      <c r="F10048" s="25">
        <v>579.14</v>
      </c>
    </row>
    <row r="10049" spans="1:6" x14ac:dyDescent="0.2">
      <c r="A10049" s="26"/>
      <c r="B10049" s="27"/>
      <c r="C10049" s="28" t="s">
        <v>6780</v>
      </c>
      <c r="D10049" s="28"/>
      <c r="E10049" s="28"/>
      <c r="F10049" s="29">
        <v>428.56</v>
      </c>
    </row>
    <row r="10050" spans="1:6" x14ac:dyDescent="0.2">
      <c r="A10050" s="26"/>
      <c r="B10050" s="27"/>
      <c r="C10050" s="28" t="s">
        <v>6781</v>
      </c>
      <c r="D10050" s="28"/>
      <c r="E10050" s="28"/>
      <c r="F10050" s="29">
        <v>208.49</v>
      </c>
    </row>
    <row r="10051" spans="1:6" x14ac:dyDescent="0.2">
      <c r="A10051" s="26"/>
      <c r="B10051" s="27"/>
      <c r="C10051" s="28" t="s">
        <v>917</v>
      </c>
      <c r="D10051" s="28"/>
      <c r="E10051" s="28"/>
      <c r="F10051" s="29">
        <v>1216.19</v>
      </c>
    </row>
    <row r="10052" spans="1:6" ht="33.75" customHeight="1" x14ac:dyDescent="0.2">
      <c r="A10052" s="21">
        <v>132</v>
      </c>
      <c r="B10052" s="22" t="s">
        <v>6782</v>
      </c>
      <c r="C10052" s="23" t="s">
        <v>6783</v>
      </c>
      <c r="D10052" s="30">
        <v>4.2699999999999996</v>
      </c>
      <c r="E10052" s="25">
        <v>165.95</v>
      </c>
      <c r="F10052" s="25">
        <v>32036.1</v>
      </c>
    </row>
    <row r="10053" spans="1:6" x14ac:dyDescent="0.2">
      <c r="A10053" s="26"/>
      <c r="B10053" s="27"/>
      <c r="C10053" s="28" t="s">
        <v>6784</v>
      </c>
      <c r="D10053" s="28"/>
      <c r="E10053" s="28"/>
      <c r="F10053" s="29">
        <v>23706.71</v>
      </c>
    </row>
    <row r="10054" spans="1:6" x14ac:dyDescent="0.2">
      <c r="A10054" s="26"/>
      <c r="B10054" s="27"/>
      <c r="C10054" s="28" t="s">
        <v>6785</v>
      </c>
      <c r="D10054" s="28"/>
      <c r="E10054" s="28"/>
      <c r="F10054" s="29">
        <v>11533</v>
      </c>
    </row>
    <row r="10055" spans="1:6" x14ac:dyDescent="0.2">
      <c r="A10055" s="26"/>
      <c r="B10055" s="27"/>
      <c r="C10055" s="28" t="s">
        <v>917</v>
      </c>
      <c r="D10055" s="28"/>
      <c r="E10055" s="28"/>
      <c r="F10055" s="29">
        <v>67275.81</v>
      </c>
    </row>
    <row r="10056" spans="1:6" ht="11.25" customHeight="1" x14ac:dyDescent="0.2">
      <c r="A10056" s="435" t="s">
        <v>1023</v>
      </c>
      <c r="B10056" s="436"/>
      <c r="C10056" s="436"/>
      <c r="D10056" s="436"/>
      <c r="E10056" s="437"/>
      <c r="F10056" s="36">
        <v>515791.64</v>
      </c>
    </row>
    <row r="10057" spans="1:6" x14ac:dyDescent="0.2">
      <c r="A10057" s="435" t="s">
        <v>1008</v>
      </c>
      <c r="B10057" s="436"/>
      <c r="C10057" s="436"/>
      <c r="D10057" s="436"/>
      <c r="E10057" s="437"/>
      <c r="F10057" s="36">
        <v>381685.81</v>
      </c>
    </row>
    <row r="10058" spans="1:6" x14ac:dyDescent="0.2">
      <c r="A10058" s="435" t="s">
        <v>1009</v>
      </c>
      <c r="B10058" s="436"/>
      <c r="C10058" s="436"/>
      <c r="D10058" s="436"/>
      <c r="E10058" s="437"/>
      <c r="F10058" s="36">
        <v>185684.99</v>
      </c>
    </row>
    <row r="10059" spans="1:6" x14ac:dyDescent="0.2">
      <c r="A10059" s="435" t="s">
        <v>1024</v>
      </c>
      <c r="B10059" s="436"/>
      <c r="C10059" s="436"/>
      <c r="D10059" s="436"/>
      <c r="E10059" s="437"/>
      <c r="F10059" s="36">
        <v>1083162.44</v>
      </c>
    </row>
    <row r="10060" spans="1:6" x14ac:dyDescent="0.2">
      <c r="A10060" s="38"/>
      <c r="B10060" s="38"/>
      <c r="C10060" s="38"/>
      <c r="D10060" s="38"/>
      <c r="E10060" s="38"/>
      <c r="F10060" s="38"/>
    </row>
    <row r="10061" spans="1:6" ht="14.4" x14ac:dyDescent="0.3">
      <c r="A10061" s="3"/>
      <c r="B10061" s="3"/>
      <c r="C10061" s="3"/>
      <c r="D10061" s="3"/>
      <c r="E10061" s="3"/>
      <c r="F10061" s="3"/>
    </row>
    <row r="10062" spans="1:6" x14ac:dyDescent="0.2">
      <c r="A10062" s="41" t="s">
        <v>1025</v>
      </c>
      <c r="B10062" s="428" t="s">
        <v>6588</v>
      </c>
      <c r="C10062" s="428"/>
      <c r="D10062" s="428"/>
      <c r="E10062" s="428"/>
      <c r="F10062" s="428"/>
    </row>
    <row r="10063" spans="1:6" x14ac:dyDescent="0.2">
      <c r="A10063" s="4"/>
      <c r="B10063" s="427" t="s">
        <v>1027</v>
      </c>
      <c r="C10063" s="427"/>
      <c r="D10063" s="427"/>
      <c r="E10063" s="427"/>
      <c r="F10063" s="427"/>
    </row>
    <row r="10064" spans="1:6" x14ac:dyDescent="0.2">
      <c r="A10064" s="41" t="s">
        <v>1028</v>
      </c>
      <c r="B10064" s="428" t="s">
        <v>6589</v>
      </c>
      <c r="C10064" s="428"/>
      <c r="D10064" s="428"/>
      <c r="E10064" s="428"/>
      <c r="F10064" s="428"/>
    </row>
    <row r="10065" spans="1:6" x14ac:dyDescent="0.2">
      <c r="A10065" s="10"/>
      <c r="B10065" s="427" t="s">
        <v>1027</v>
      </c>
      <c r="C10065" s="427"/>
      <c r="D10065" s="427"/>
      <c r="E10065" s="427"/>
      <c r="F10065" s="427"/>
    </row>
    <row r="10066" spans="1:6" ht="14.4" x14ac:dyDescent="0.3">
      <c r="A10066" s="3"/>
      <c r="B10066" s="3"/>
      <c r="C10066" s="3"/>
      <c r="D10066" s="3"/>
      <c r="E10066" s="3"/>
      <c r="F10066" s="3"/>
    </row>
    <row r="10067" spans="1:6" ht="17.399999999999999" x14ac:dyDescent="0.3">
      <c r="A10067" s="438" t="s">
        <v>6786</v>
      </c>
      <c r="B10067" s="438"/>
      <c r="C10067" s="438"/>
      <c r="D10067" s="438"/>
      <c r="E10067" s="438"/>
      <c r="F10067" s="438"/>
    </row>
    <row r="10068" spans="1:6" x14ac:dyDescent="0.2">
      <c r="A10068" s="6"/>
      <c r="B10068" s="6"/>
      <c r="C10068" s="6"/>
      <c r="D10068" s="6"/>
      <c r="E10068" s="6"/>
      <c r="F10068" s="6"/>
    </row>
    <row r="10069" spans="1:6" ht="12.75" customHeight="1" x14ac:dyDescent="0.25">
      <c r="A10069" s="439" t="s">
        <v>6787</v>
      </c>
      <c r="B10069" s="439"/>
      <c r="C10069" s="439"/>
      <c r="D10069" s="439"/>
      <c r="E10069" s="439"/>
      <c r="F10069" s="439"/>
    </row>
    <row r="10070" spans="1:6" x14ac:dyDescent="0.2">
      <c r="A10070" s="440" t="s">
        <v>903</v>
      </c>
      <c r="B10070" s="440"/>
      <c r="C10070" s="440"/>
      <c r="D10070" s="440"/>
      <c r="E10070" s="440"/>
      <c r="F10070" s="440"/>
    </row>
    <row r="10071" spans="1:6" x14ac:dyDescent="0.2">
      <c r="A10071" s="9"/>
      <c r="B10071" s="9"/>
      <c r="C10071" s="9"/>
      <c r="D10071" s="9"/>
      <c r="E10071" s="9"/>
      <c r="F10071" s="9"/>
    </row>
    <row r="10072" spans="1:6" ht="14.4" x14ac:dyDescent="0.3">
      <c r="A10072" s="10" t="s">
        <v>904</v>
      </c>
      <c r="B10072" s="10"/>
      <c r="C10072" s="11" t="s">
        <v>905</v>
      </c>
      <c r="D10072" s="12"/>
      <c r="E10072" s="12"/>
      <c r="F10072" s="3"/>
    </row>
    <row r="10073" spans="1:6" ht="14.4" x14ac:dyDescent="0.3">
      <c r="A10073" s="10"/>
      <c r="B10073" s="10"/>
      <c r="C10073" s="3"/>
      <c r="D10073" s="15"/>
      <c r="E10073" s="16"/>
      <c r="F10073" s="3"/>
    </row>
    <row r="10074" spans="1:6" ht="14.4" x14ac:dyDescent="0.3">
      <c r="A10074" s="18"/>
      <c r="B10074" s="3"/>
      <c r="C10074" s="3"/>
      <c r="D10074" s="3"/>
      <c r="E10074" s="3"/>
      <c r="F10074" s="3"/>
    </row>
    <row r="10075" spans="1:6" ht="11.25" customHeight="1" x14ac:dyDescent="0.2">
      <c r="A10075" s="441" t="s">
        <v>906</v>
      </c>
      <c r="B10075" s="441" t="s">
        <v>907</v>
      </c>
      <c r="C10075" s="441" t="s">
        <v>908</v>
      </c>
      <c r="D10075" s="441" t="s">
        <v>909</v>
      </c>
      <c r="E10075" s="441" t="s">
        <v>910</v>
      </c>
      <c r="F10075" s="441" t="s">
        <v>911</v>
      </c>
    </row>
    <row r="10076" spans="1:6" ht="11.25" customHeight="1" x14ac:dyDescent="0.2">
      <c r="A10076" s="442"/>
      <c r="B10076" s="442"/>
      <c r="C10076" s="442"/>
      <c r="D10076" s="442"/>
      <c r="E10076" s="442"/>
      <c r="F10076" s="442"/>
    </row>
    <row r="10077" spans="1:6" ht="11.4" x14ac:dyDescent="0.2">
      <c r="A10077" s="19">
        <v>1</v>
      </c>
      <c r="B10077" s="19">
        <v>2</v>
      </c>
      <c r="C10077" s="429">
        <v>3</v>
      </c>
      <c r="D10077" s="430"/>
      <c r="E10077" s="431"/>
      <c r="F10077" s="19">
        <v>4</v>
      </c>
    </row>
    <row r="10078" spans="1:6" ht="12.75" customHeight="1" x14ac:dyDescent="0.2">
      <c r="A10078" s="432" t="s">
        <v>6788</v>
      </c>
      <c r="B10078" s="433"/>
      <c r="C10078" s="433"/>
      <c r="D10078" s="433"/>
      <c r="E10078" s="433"/>
      <c r="F10078" s="434"/>
    </row>
    <row r="10079" spans="1:6" ht="33.75" customHeight="1" x14ac:dyDescent="0.2">
      <c r="A10079" s="21">
        <v>1</v>
      </c>
      <c r="B10079" s="22" t="s">
        <v>6789</v>
      </c>
      <c r="C10079" s="23" t="s">
        <v>6790</v>
      </c>
      <c r="D10079" s="30">
        <v>5380.86</v>
      </c>
      <c r="E10079" s="25">
        <v>43.37</v>
      </c>
      <c r="F10079" s="25">
        <v>2914765.05</v>
      </c>
    </row>
    <row r="10080" spans="1:6" ht="33.75" customHeight="1" x14ac:dyDescent="0.2">
      <c r="A10080" s="21">
        <v>2</v>
      </c>
      <c r="B10080" s="22" t="s">
        <v>6789</v>
      </c>
      <c r="C10080" s="23" t="s">
        <v>6791</v>
      </c>
      <c r="D10080" s="30">
        <v>85.76</v>
      </c>
      <c r="E10080" s="25">
        <v>43.37</v>
      </c>
      <c r="F10080" s="25">
        <v>46455.45</v>
      </c>
    </row>
    <row r="10081" spans="1:6" ht="33.75" customHeight="1" x14ac:dyDescent="0.2">
      <c r="A10081" s="21">
        <v>3</v>
      </c>
      <c r="B10081" s="22" t="s">
        <v>6789</v>
      </c>
      <c r="C10081" s="23" t="s">
        <v>6792</v>
      </c>
      <c r="D10081" s="30">
        <v>35.840000000000003</v>
      </c>
      <c r="E10081" s="25">
        <v>43.37</v>
      </c>
      <c r="F10081" s="25">
        <v>19414.22</v>
      </c>
    </row>
    <row r="10082" spans="1:6" ht="33.75" customHeight="1" x14ac:dyDescent="0.2">
      <c r="A10082" s="21">
        <v>4</v>
      </c>
      <c r="B10082" s="22" t="s">
        <v>6789</v>
      </c>
      <c r="C10082" s="23" t="s">
        <v>6793</v>
      </c>
      <c r="D10082" s="32">
        <v>185.4</v>
      </c>
      <c r="E10082" s="25">
        <v>43.37</v>
      </c>
      <c r="F10082" s="25">
        <v>100429.57</v>
      </c>
    </row>
    <row r="10083" spans="1:6" ht="33.75" customHeight="1" x14ac:dyDescent="0.2">
      <c r="A10083" s="21">
        <v>5</v>
      </c>
      <c r="B10083" s="22" t="s">
        <v>6789</v>
      </c>
      <c r="C10083" s="23" t="s">
        <v>6794</v>
      </c>
      <c r="D10083" s="30">
        <v>139.38999999999999</v>
      </c>
      <c r="E10083" s="25">
        <v>43.37</v>
      </c>
      <c r="F10083" s="25">
        <v>75506.350000000006</v>
      </c>
    </row>
    <row r="10084" spans="1:6" ht="33.75" customHeight="1" x14ac:dyDescent="0.2">
      <c r="A10084" s="21">
        <v>6</v>
      </c>
      <c r="B10084" s="22" t="s">
        <v>6789</v>
      </c>
      <c r="C10084" s="23" t="s">
        <v>6795</v>
      </c>
      <c r="D10084" s="30">
        <v>11.79</v>
      </c>
      <c r="E10084" s="25">
        <v>43.37</v>
      </c>
      <c r="F10084" s="25">
        <v>6386.54</v>
      </c>
    </row>
    <row r="10085" spans="1:6" ht="33.75" customHeight="1" x14ac:dyDescent="0.2">
      <c r="A10085" s="21">
        <v>7</v>
      </c>
      <c r="B10085" s="22" t="s">
        <v>6789</v>
      </c>
      <c r="C10085" s="23" t="s">
        <v>6796</v>
      </c>
      <c r="D10085" s="24">
        <v>1412.4960000000001</v>
      </c>
      <c r="E10085" s="25">
        <v>43.37</v>
      </c>
      <c r="F10085" s="25">
        <v>765136.79</v>
      </c>
    </row>
    <row r="10086" spans="1:6" ht="11.25" customHeight="1" x14ac:dyDescent="0.2">
      <c r="A10086" s="435" t="s">
        <v>1023</v>
      </c>
      <c r="B10086" s="436"/>
      <c r="C10086" s="436"/>
      <c r="D10086" s="436"/>
      <c r="E10086" s="437"/>
      <c r="F10086" s="36">
        <v>3928093.97</v>
      </c>
    </row>
    <row r="10087" spans="1:6" x14ac:dyDescent="0.2">
      <c r="A10087" s="435" t="s">
        <v>1024</v>
      </c>
      <c r="B10087" s="436"/>
      <c r="C10087" s="436"/>
      <c r="D10087" s="436"/>
      <c r="E10087" s="437"/>
      <c r="F10087" s="36">
        <v>3928093.97</v>
      </c>
    </row>
    <row r="10088" spans="1:6" x14ac:dyDescent="0.2">
      <c r="A10088" s="38"/>
      <c r="B10088" s="38"/>
      <c r="C10088" s="38"/>
      <c r="D10088" s="38"/>
      <c r="E10088" s="38"/>
      <c r="F10088" s="38"/>
    </row>
    <row r="10089" spans="1:6" ht="14.4" x14ac:dyDescent="0.3">
      <c r="A10089" s="3"/>
      <c r="B10089" s="3"/>
      <c r="C10089" s="3"/>
      <c r="D10089" s="3"/>
      <c r="E10089" s="3"/>
      <c r="F10089" s="3"/>
    </row>
    <row r="10090" spans="1:6" x14ac:dyDescent="0.2">
      <c r="A10090" s="41" t="s">
        <v>1025</v>
      </c>
      <c r="B10090" s="428"/>
      <c r="C10090" s="428"/>
      <c r="D10090" s="428"/>
      <c r="E10090" s="428"/>
      <c r="F10090" s="428"/>
    </row>
    <row r="10091" spans="1:6" x14ac:dyDescent="0.2">
      <c r="A10091" s="4"/>
      <c r="B10091" s="427" t="s">
        <v>1027</v>
      </c>
      <c r="C10091" s="427"/>
      <c r="D10091" s="427"/>
      <c r="E10091" s="427"/>
      <c r="F10091" s="427"/>
    </row>
    <row r="10092" spans="1:6" x14ac:dyDescent="0.2">
      <c r="A10092" s="41" t="s">
        <v>1028</v>
      </c>
      <c r="B10092" s="428"/>
      <c r="C10092" s="428"/>
      <c r="D10092" s="428"/>
      <c r="E10092" s="428"/>
      <c r="F10092" s="428"/>
    </row>
    <row r="10093" spans="1:6" x14ac:dyDescent="0.2">
      <c r="A10093" s="10"/>
      <c r="B10093" s="427" t="s">
        <v>1027</v>
      </c>
      <c r="C10093" s="427"/>
      <c r="D10093" s="427"/>
      <c r="E10093" s="427"/>
      <c r="F10093" s="427"/>
    </row>
  </sheetData>
  <mergeCells count="1434">
    <mergeCell ref="I114:K114"/>
    <mergeCell ref="A106:E106"/>
    <mergeCell ref="A107:E107"/>
    <mergeCell ref="B110:F110"/>
    <mergeCell ref="B111:F111"/>
    <mergeCell ref="B112:F112"/>
    <mergeCell ref="A116:F116"/>
    <mergeCell ref="A118:F118"/>
    <mergeCell ref="A119:F119"/>
    <mergeCell ref="A124:A125"/>
    <mergeCell ref="B124:B125"/>
    <mergeCell ref="C124:C125"/>
    <mergeCell ref="D124:D125"/>
    <mergeCell ref="E124:E125"/>
    <mergeCell ref="F124:F125"/>
    <mergeCell ref="A2:F2"/>
    <mergeCell ref="A4:F4"/>
    <mergeCell ref="A5:F5"/>
    <mergeCell ref="A10:A11"/>
    <mergeCell ref="B10:B11"/>
    <mergeCell ref="C10:C11"/>
    <mergeCell ref="D10:D11"/>
    <mergeCell ref="E10:E11"/>
    <mergeCell ref="F10:F11"/>
    <mergeCell ref="C12:E12"/>
    <mergeCell ref="A13:F13"/>
    <mergeCell ref="A46:F46"/>
    <mergeCell ref="A74:F74"/>
    <mergeCell ref="A91:E91"/>
    <mergeCell ref="A92:E92"/>
    <mergeCell ref="A93:E93"/>
    <mergeCell ref="A94:E94"/>
    <mergeCell ref="A95:F95"/>
    <mergeCell ref="A96:F96"/>
    <mergeCell ref="A99:F99"/>
    <mergeCell ref="A102:E102"/>
    <mergeCell ref="A103:E103"/>
    <mergeCell ref="A104:E104"/>
    <mergeCell ref="B221:F221"/>
    <mergeCell ref="A214:E214"/>
    <mergeCell ref="A215:E215"/>
    <mergeCell ref="B218:F218"/>
    <mergeCell ref="B219:F219"/>
    <mergeCell ref="B220:F220"/>
    <mergeCell ref="A207:F207"/>
    <mergeCell ref="A210:E210"/>
    <mergeCell ref="A211:E211"/>
    <mergeCell ref="A212:E212"/>
    <mergeCell ref="A213:E213"/>
    <mergeCell ref="A200:E200"/>
    <mergeCell ref="A201:E201"/>
    <mergeCell ref="A202:E202"/>
    <mergeCell ref="A203:F203"/>
    <mergeCell ref="A204:F204"/>
    <mergeCell ref="C126:E126"/>
    <mergeCell ref="A127:F127"/>
    <mergeCell ref="A160:F160"/>
    <mergeCell ref="A182:F182"/>
    <mergeCell ref="A199:E199"/>
    <mergeCell ref="A105:E105"/>
    <mergeCell ref="B113:F113"/>
    <mergeCell ref="A281:E281"/>
    <mergeCell ref="A282:F282"/>
    <mergeCell ref="A298:E298"/>
    <mergeCell ref="A299:E299"/>
    <mergeCell ref="A300:E300"/>
    <mergeCell ref="A257:E257"/>
    <mergeCell ref="A258:F258"/>
    <mergeCell ref="A278:E278"/>
    <mergeCell ref="A279:E279"/>
    <mergeCell ref="A280:E280"/>
    <mergeCell ref="C233:E233"/>
    <mergeCell ref="A234:F234"/>
    <mergeCell ref="A254:E254"/>
    <mergeCell ref="A255:E255"/>
    <mergeCell ref="A256:E256"/>
    <mergeCell ref="A223:F223"/>
    <mergeCell ref="A225:F225"/>
    <mergeCell ref="A226:F226"/>
    <mergeCell ref="A231:A232"/>
    <mergeCell ref="B231:B232"/>
    <mergeCell ref="C231:C232"/>
    <mergeCell ref="D231:D232"/>
    <mergeCell ref="E231:E232"/>
    <mergeCell ref="F231:F232"/>
    <mergeCell ref="A356:E356"/>
    <mergeCell ref="A357:F357"/>
    <mergeCell ref="A372:E372"/>
    <mergeCell ref="A373:E373"/>
    <mergeCell ref="A374:E374"/>
    <mergeCell ref="A336:E336"/>
    <mergeCell ref="A337:F337"/>
    <mergeCell ref="A353:E353"/>
    <mergeCell ref="A354:E354"/>
    <mergeCell ref="A355:E355"/>
    <mergeCell ref="A322:E322"/>
    <mergeCell ref="A323:F323"/>
    <mergeCell ref="A333:E333"/>
    <mergeCell ref="A334:E334"/>
    <mergeCell ref="A335:E335"/>
    <mergeCell ref="A301:E301"/>
    <mergeCell ref="A302:F302"/>
    <mergeCell ref="A319:E319"/>
    <mergeCell ref="A320:E320"/>
    <mergeCell ref="A321:E321"/>
    <mergeCell ref="A479:F479"/>
    <mergeCell ref="A499:E499"/>
    <mergeCell ref="A500:E500"/>
    <mergeCell ref="A501:E501"/>
    <mergeCell ref="A502:E502"/>
    <mergeCell ref="A452:F452"/>
    <mergeCell ref="A475:E475"/>
    <mergeCell ref="A476:E476"/>
    <mergeCell ref="A477:E477"/>
    <mergeCell ref="A478:E478"/>
    <mergeCell ref="A437:F437"/>
    <mergeCell ref="A448:E448"/>
    <mergeCell ref="A449:E449"/>
    <mergeCell ref="A450:E450"/>
    <mergeCell ref="A451:E451"/>
    <mergeCell ref="A375:E375"/>
    <mergeCell ref="A376:F376"/>
    <mergeCell ref="A377:F377"/>
    <mergeCell ref="A389:F389"/>
    <mergeCell ref="A399:F399"/>
    <mergeCell ref="B563:F563"/>
    <mergeCell ref="B564:F564"/>
    <mergeCell ref="B565:F565"/>
    <mergeCell ref="A567:F567"/>
    <mergeCell ref="A569:F569"/>
    <mergeCell ref="A556:E556"/>
    <mergeCell ref="A557:E557"/>
    <mergeCell ref="A558:E558"/>
    <mergeCell ref="A559:E559"/>
    <mergeCell ref="B562:F562"/>
    <mergeCell ref="A527:F527"/>
    <mergeCell ref="A552:E552"/>
    <mergeCell ref="A553:E553"/>
    <mergeCell ref="A554:E554"/>
    <mergeCell ref="A555:E555"/>
    <mergeCell ref="A503:F503"/>
    <mergeCell ref="A523:E523"/>
    <mergeCell ref="A524:E524"/>
    <mergeCell ref="A525:E525"/>
    <mergeCell ref="A526:E526"/>
    <mergeCell ref="A603:E603"/>
    <mergeCell ref="A604:E604"/>
    <mergeCell ref="A605:E605"/>
    <mergeCell ref="A606:F606"/>
    <mergeCell ref="A634:E634"/>
    <mergeCell ref="C577:E577"/>
    <mergeCell ref="A578:F578"/>
    <mergeCell ref="A579:F579"/>
    <mergeCell ref="A591:F591"/>
    <mergeCell ref="A602:E602"/>
    <mergeCell ref="A570:F570"/>
    <mergeCell ref="A575:A576"/>
    <mergeCell ref="B575:B576"/>
    <mergeCell ref="C575:C576"/>
    <mergeCell ref="D575:D576"/>
    <mergeCell ref="E575:E576"/>
    <mergeCell ref="F575:F576"/>
    <mergeCell ref="A736:F736"/>
    <mergeCell ref="A739:E739"/>
    <mergeCell ref="A740:E740"/>
    <mergeCell ref="A741:E741"/>
    <mergeCell ref="A742:E742"/>
    <mergeCell ref="A708:E708"/>
    <mergeCell ref="A709:E709"/>
    <mergeCell ref="A710:E710"/>
    <mergeCell ref="A711:F711"/>
    <mergeCell ref="A732:F732"/>
    <mergeCell ref="A654:E654"/>
    <mergeCell ref="A655:E655"/>
    <mergeCell ref="A656:E656"/>
    <mergeCell ref="A657:F657"/>
    <mergeCell ref="A707:E707"/>
    <mergeCell ref="A635:E635"/>
    <mergeCell ref="A636:E636"/>
    <mergeCell ref="A637:E637"/>
    <mergeCell ref="A638:F638"/>
    <mergeCell ref="A653:E653"/>
    <mergeCell ref="B790:F790"/>
    <mergeCell ref="B791:F791"/>
    <mergeCell ref="B792:F792"/>
    <mergeCell ref="A794:F794"/>
    <mergeCell ref="A796:F796"/>
    <mergeCell ref="A783:E783"/>
    <mergeCell ref="A784:E784"/>
    <mergeCell ref="A785:E785"/>
    <mergeCell ref="A786:E786"/>
    <mergeCell ref="B789:F789"/>
    <mergeCell ref="A768:F768"/>
    <mergeCell ref="A779:E779"/>
    <mergeCell ref="A780:E780"/>
    <mergeCell ref="A781:E781"/>
    <mergeCell ref="A782:E782"/>
    <mergeCell ref="A743:F743"/>
    <mergeCell ref="A764:E764"/>
    <mergeCell ref="A765:E765"/>
    <mergeCell ref="A766:E766"/>
    <mergeCell ref="A767:E767"/>
    <mergeCell ref="A887:F887"/>
    <mergeCell ref="A914:F914"/>
    <mergeCell ref="A941:F941"/>
    <mergeCell ref="A967:F967"/>
    <mergeCell ref="A973:E973"/>
    <mergeCell ref="C804:E804"/>
    <mergeCell ref="A805:F805"/>
    <mergeCell ref="A806:F806"/>
    <mergeCell ref="A833:F833"/>
    <mergeCell ref="A860:F860"/>
    <mergeCell ref="A797:F797"/>
    <mergeCell ref="A802:A803"/>
    <mergeCell ref="B802:B803"/>
    <mergeCell ref="C802:C803"/>
    <mergeCell ref="D802:D803"/>
    <mergeCell ref="E802:E803"/>
    <mergeCell ref="F802:F803"/>
    <mergeCell ref="A1064:F1064"/>
    <mergeCell ref="A1070:F1070"/>
    <mergeCell ref="A1071:F1071"/>
    <mergeCell ref="A1077:F1077"/>
    <mergeCell ref="A1083:F1083"/>
    <mergeCell ref="A1012:F1012"/>
    <mergeCell ref="A1018:F1018"/>
    <mergeCell ref="A1024:F1024"/>
    <mergeCell ref="A1038:F1038"/>
    <mergeCell ref="A1053:F1053"/>
    <mergeCell ref="A979:F979"/>
    <mergeCell ref="A985:F985"/>
    <mergeCell ref="A991:F991"/>
    <mergeCell ref="A1005:F1005"/>
    <mergeCell ref="A1011:F1011"/>
    <mergeCell ref="A974:E974"/>
    <mergeCell ref="A975:E975"/>
    <mergeCell ref="A976:E976"/>
    <mergeCell ref="A977:F977"/>
    <mergeCell ref="A978:F978"/>
    <mergeCell ref="A1197:F1197"/>
    <mergeCell ref="A1209:E1209"/>
    <mergeCell ref="A1210:E1210"/>
    <mergeCell ref="A1211:E1211"/>
    <mergeCell ref="A1212:E1212"/>
    <mergeCell ref="A1162:F1162"/>
    <mergeCell ref="A1168:F1168"/>
    <mergeCell ref="A1182:F1182"/>
    <mergeCell ref="A1183:F1183"/>
    <mergeCell ref="A1190:F1190"/>
    <mergeCell ref="A1132:F1132"/>
    <mergeCell ref="A1138:F1138"/>
    <mergeCell ref="A1149:F1149"/>
    <mergeCell ref="A1150:F1150"/>
    <mergeCell ref="A1156:F1156"/>
    <mergeCell ref="A1098:F1098"/>
    <mergeCell ref="A1104:F1104"/>
    <mergeCell ref="A1105:F1105"/>
    <mergeCell ref="A1111:F1111"/>
    <mergeCell ref="A1117:F1117"/>
    <mergeCell ref="A1316:F1316"/>
    <mergeCell ref="A1332:E1332"/>
    <mergeCell ref="A1333:E1333"/>
    <mergeCell ref="A1334:E1334"/>
    <mergeCell ref="A1335:E1335"/>
    <mergeCell ref="A1300:F1300"/>
    <mergeCell ref="A1312:E1312"/>
    <mergeCell ref="A1313:E1313"/>
    <mergeCell ref="A1314:E1314"/>
    <mergeCell ref="A1315:E1315"/>
    <mergeCell ref="A1223:F1223"/>
    <mergeCell ref="A1224:F1224"/>
    <mergeCell ref="A1225:F1225"/>
    <mergeCell ref="A1243:F1243"/>
    <mergeCell ref="A1271:F1271"/>
    <mergeCell ref="A1213:F1213"/>
    <mergeCell ref="A1219:E1219"/>
    <mergeCell ref="A1220:E1220"/>
    <mergeCell ref="A1221:E1221"/>
    <mergeCell ref="A1222:E1222"/>
    <mergeCell ref="A1351:F1351"/>
    <mergeCell ref="A1356:A1357"/>
    <mergeCell ref="B1356:B1357"/>
    <mergeCell ref="C1356:C1357"/>
    <mergeCell ref="D1356:D1357"/>
    <mergeCell ref="E1356:E1357"/>
    <mergeCell ref="F1356:F1357"/>
    <mergeCell ref="B1343:F1343"/>
    <mergeCell ref="B1344:F1344"/>
    <mergeCell ref="B1345:F1345"/>
    <mergeCell ref="A1348:F1348"/>
    <mergeCell ref="A1350:F1350"/>
    <mergeCell ref="A1336:E1336"/>
    <mergeCell ref="A1337:E1337"/>
    <mergeCell ref="A1338:E1338"/>
    <mergeCell ref="A1339:E1339"/>
    <mergeCell ref="B1342:F1342"/>
    <mergeCell ref="A1533:F1533"/>
    <mergeCell ref="A1539:F1539"/>
    <mergeCell ref="A1545:F1545"/>
    <mergeCell ref="A1559:F1559"/>
    <mergeCell ref="A1565:F1565"/>
    <mergeCell ref="A1528:E1528"/>
    <mergeCell ref="A1529:E1529"/>
    <mergeCell ref="A1530:E1530"/>
    <mergeCell ref="A1531:F1531"/>
    <mergeCell ref="A1532:F1532"/>
    <mergeCell ref="A1441:F1441"/>
    <mergeCell ref="A1468:F1468"/>
    <mergeCell ref="A1495:F1495"/>
    <mergeCell ref="A1521:F1521"/>
    <mergeCell ref="A1527:E1527"/>
    <mergeCell ref="C1358:E1358"/>
    <mergeCell ref="A1359:F1359"/>
    <mergeCell ref="A1360:F1360"/>
    <mergeCell ref="A1387:F1387"/>
    <mergeCell ref="A1414:F1414"/>
    <mergeCell ref="A1686:F1686"/>
    <mergeCell ref="A1692:F1692"/>
    <mergeCell ref="A1703:F1703"/>
    <mergeCell ref="A1704:F1704"/>
    <mergeCell ref="A1710:F1710"/>
    <mergeCell ref="A1652:F1652"/>
    <mergeCell ref="A1658:F1658"/>
    <mergeCell ref="A1659:F1659"/>
    <mergeCell ref="A1665:F1665"/>
    <mergeCell ref="A1671:F1671"/>
    <mergeCell ref="A1618:F1618"/>
    <mergeCell ref="A1624:F1624"/>
    <mergeCell ref="A1625:F1625"/>
    <mergeCell ref="A1631:F1631"/>
    <mergeCell ref="A1637:F1637"/>
    <mergeCell ref="A1566:F1566"/>
    <mergeCell ref="A1572:F1572"/>
    <mergeCell ref="A1578:F1578"/>
    <mergeCell ref="A1592:F1592"/>
    <mergeCell ref="A1607:F1607"/>
    <mergeCell ref="A1777:F1777"/>
    <mergeCell ref="A1778:F1778"/>
    <mergeCell ref="A1779:F1779"/>
    <mergeCell ref="A1795:F1795"/>
    <mergeCell ref="A1823:F1823"/>
    <mergeCell ref="A1767:F1767"/>
    <mergeCell ref="A1773:E1773"/>
    <mergeCell ref="A1774:E1774"/>
    <mergeCell ref="A1775:E1775"/>
    <mergeCell ref="A1776:E1776"/>
    <mergeCell ref="A1751:F1751"/>
    <mergeCell ref="A1763:E1763"/>
    <mergeCell ref="A1764:E1764"/>
    <mergeCell ref="A1765:E1765"/>
    <mergeCell ref="A1766:E1766"/>
    <mergeCell ref="A1716:F1716"/>
    <mergeCell ref="A1722:F1722"/>
    <mergeCell ref="A1736:F1736"/>
    <mergeCell ref="A1737:F1737"/>
    <mergeCell ref="A1744:F1744"/>
    <mergeCell ref="B1905:F1905"/>
    <mergeCell ref="B1906:F1906"/>
    <mergeCell ref="B1907:F1907"/>
    <mergeCell ref="A1909:F1909"/>
    <mergeCell ref="A1911:F1911"/>
    <mergeCell ref="A1898:E1898"/>
    <mergeCell ref="A1899:E1899"/>
    <mergeCell ref="A1900:E1900"/>
    <mergeCell ref="A1901:E1901"/>
    <mergeCell ref="B1904:F1904"/>
    <mergeCell ref="A1868:F1868"/>
    <mergeCell ref="A1894:E1894"/>
    <mergeCell ref="A1895:E1895"/>
    <mergeCell ref="A1896:E1896"/>
    <mergeCell ref="A1897:E1897"/>
    <mergeCell ref="A1852:F1852"/>
    <mergeCell ref="A1864:E1864"/>
    <mergeCell ref="A1865:E1865"/>
    <mergeCell ref="A1866:E1866"/>
    <mergeCell ref="A1867:E1867"/>
    <mergeCell ref="A2013:F2013"/>
    <mergeCell ref="A2034:F2034"/>
    <mergeCell ref="A2059:F2059"/>
    <mergeCell ref="A2081:E2081"/>
    <mergeCell ref="A2082:E2082"/>
    <mergeCell ref="C1919:E1919"/>
    <mergeCell ref="A1920:F1920"/>
    <mergeCell ref="A1921:F1921"/>
    <mergeCell ref="A1940:F1940"/>
    <mergeCell ref="A1965:F1965"/>
    <mergeCell ref="A1912:F1912"/>
    <mergeCell ref="A1917:A1918"/>
    <mergeCell ref="B1917:B1918"/>
    <mergeCell ref="C1917:C1918"/>
    <mergeCell ref="D1917:D1918"/>
    <mergeCell ref="E1917:E1918"/>
    <mergeCell ref="F1917:F1918"/>
    <mergeCell ref="A2246:E2246"/>
    <mergeCell ref="A2247:E2247"/>
    <mergeCell ref="A2248:E2248"/>
    <mergeCell ref="A2249:F2249"/>
    <mergeCell ref="A2255:E2255"/>
    <mergeCell ref="A2231:E2231"/>
    <mergeCell ref="A2232:E2232"/>
    <mergeCell ref="A2233:E2233"/>
    <mergeCell ref="A2234:F2234"/>
    <mergeCell ref="A2245:E2245"/>
    <mergeCell ref="A2124:F2124"/>
    <mergeCell ref="A2145:F2145"/>
    <mergeCell ref="A2169:F2169"/>
    <mergeCell ref="A2198:F2198"/>
    <mergeCell ref="A2230:E2230"/>
    <mergeCell ref="A2083:E2083"/>
    <mergeCell ref="A2084:E2084"/>
    <mergeCell ref="A2085:F2085"/>
    <mergeCell ref="A2086:F2086"/>
    <mergeCell ref="A2098:F2098"/>
    <mergeCell ref="A2337:E2337"/>
    <mergeCell ref="A2338:E2338"/>
    <mergeCell ref="A2339:F2339"/>
    <mergeCell ref="A2340:F2340"/>
    <mergeCell ref="A2347:F2347"/>
    <mergeCell ref="A2307:F2307"/>
    <mergeCell ref="A2308:F2308"/>
    <mergeCell ref="A2317:F2317"/>
    <mergeCell ref="A2335:E2335"/>
    <mergeCell ref="A2336:E2336"/>
    <mergeCell ref="A2270:E2270"/>
    <mergeCell ref="A2271:E2271"/>
    <mergeCell ref="A2272:E2272"/>
    <mergeCell ref="A2273:F2273"/>
    <mergeCell ref="A2274:F2274"/>
    <mergeCell ref="A2256:E2256"/>
    <mergeCell ref="A2257:E2257"/>
    <mergeCell ref="A2258:E2258"/>
    <mergeCell ref="A2259:F2259"/>
    <mergeCell ref="A2269:E2269"/>
    <mergeCell ref="A2485:E2485"/>
    <mergeCell ref="A2486:E2486"/>
    <mergeCell ref="A2487:E2487"/>
    <mergeCell ref="A2488:E2488"/>
    <mergeCell ref="A2489:F2489"/>
    <mergeCell ref="A2465:E2465"/>
    <mergeCell ref="A2466:E2466"/>
    <mergeCell ref="A2467:E2467"/>
    <mergeCell ref="A2468:E2468"/>
    <mergeCell ref="A2469:F2469"/>
    <mergeCell ref="A2373:F2373"/>
    <mergeCell ref="A2417:F2417"/>
    <mergeCell ref="A2433:F2433"/>
    <mergeCell ref="A2443:F2443"/>
    <mergeCell ref="A2450:F2450"/>
    <mergeCell ref="A2363:F2363"/>
    <mergeCell ref="A2369:E2369"/>
    <mergeCell ref="A2370:E2370"/>
    <mergeCell ref="A2371:E2371"/>
    <mergeCell ref="A2372:E2372"/>
    <mergeCell ref="B2527:F2527"/>
    <mergeCell ref="B2528:F2528"/>
    <mergeCell ref="A2530:F2530"/>
    <mergeCell ref="A2532:F2532"/>
    <mergeCell ref="A2533:F2533"/>
    <mergeCell ref="A2520:E2520"/>
    <mergeCell ref="A2521:E2521"/>
    <mergeCell ref="A2522:E2522"/>
    <mergeCell ref="B2525:F2525"/>
    <mergeCell ref="B2526:F2526"/>
    <mergeCell ref="A2511:F2511"/>
    <mergeCell ref="A2514:F2514"/>
    <mergeCell ref="A2517:E2517"/>
    <mergeCell ref="A2518:E2518"/>
    <mergeCell ref="A2519:E2519"/>
    <mergeCell ref="A2506:E2506"/>
    <mergeCell ref="A2507:E2507"/>
    <mergeCell ref="A2508:E2508"/>
    <mergeCell ref="A2509:E2509"/>
    <mergeCell ref="A2510:F2510"/>
    <mergeCell ref="A2719:F2719"/>
    <mergeCell ref="A2745:F2745"/>
    <mergeCell ref="A2766:F2766"/>
    <mergeCell ref="A2790:F2790"/>
    <mergeCell ref="A2819:F2819"/>
    <mergeCell ref="A2703:E2703"/>
    <mergeCell ref="A2704:E2704"/>
    <mergeCell ref="A2705:E2705"/>
    <mergeCell ref="A2706:F2706"/>
    <mergeCell ref="A2707:F2707"/>
    <mergeCell ref="A2586:F2586"/>
    <mergeCell ref="A2634:F2634"/>
    <mergeCell ref="A2655:F2655"/>
    <mergeCell ref="A2680:F2680"/>
    <mergeCell ref="A2702:E2702"/>
    <mergeCell ref="F2538:F2539"/>
    <mergeCell ref="C2540:E2540"/>
    <mergeCell ref="A2541:F2541"/>
    <mergeCell ref="A2542:F2542"/>
    <mergeCell ref="A2561:F2561"/>
    <mergeCell ref="A2538:A2539"/>
    <mergeCell ref="B2538:B2539"/>
    <mergeCell ref="C2538:C2539"/>
    <mergeCell ref="D2538:D2539"/>
    <mergeCell ref="E2538:E2539"/>
    <mergeCell ref="A2890:E2890"/>
    <mergeCell ref="A2891:E2891"/>
    <mergeCell ref="A2892:E2892"/>
    <mergeCell ref="A2893:E2893"/>
    <mergeCell ref="A2894:F2894"/>
    <mergeCell ref="A2876:E2876"/>
    <mergeCell ref="A2877:E2877"/>
    <mergeCell ref="A2878:E2878"/>
    <mergeCell ref="A2879:E2879"/>
    <mergeCell ref="A2880:F2880"/>
    <mergeCell ref="A2866:E2866"/>
    <mergeCell ref="A2867:E2867"/>
    <mergeCell ref="A2868:E2868"/>
    <mergeCell ref="A2869:E2869"/>
    <mergeCell ref="A2870:F2870"/>
    <mergeCell ref="A2851:E2851"/>
    <mergeCell ref="A2852:E2852"/>
    <mergeCell ref="A2853:E2853"/>
    <mergeCell ref="A2854:E2854"/>
    <mergeCell ref="A2855:F2855"/>
    <mergeCell ref="A2993:E2993"/>
    <mergeCell ref="A2994:F2994"/>
    <mergeCell ref="A3038:F3038"/>
    <mergeCell ref="A3054:F3054"/>
    <mergeCell ref="A3064:F3064"/>
    <mergeCell ref="A2968:F2968"/>
    <mergeCell ref="A2984:F2984"/>
    <mergeCell ref="A2990:E2990"/>
    <mergeCell ref="A2991:E2991"/>
    <mergeCell ref="A2992:E2992"/>
    <mergeCell ref="A2957:E2957"/>
    <mergeCell ref="A2958:E2958"/>
    <mergeCell ref="A2959:E2959"/>
    <mergeCell ref="A2960:F2960"/>
    <mergeCell ref="A2961:F2961"/>
    <mergeCell ref="A2895:F2895"/>
    <mergeCell ref="A2928:F2928"/>
    <mergeCell ref="A2929:F2929"/>
    <mergeCell ref="A2938:F2938"/>
    <mergeCell ref="A2956:E2956"/>
    <mergeCell ref="A3141:F3141"/>
    <mergeCell ref="A3142:F3142"/>
    <mergeCell ref="A3145:F3145"/>
    <mergeCell ref="A3148:E3148"/>
    <mergeCell ref="A3149:E3149"/>
    <mergeCell ref="A3120:F3120"/>
    <mergeCell ref="A3137:E3137"/>
    <mergeCell ref="A3138:E3138"/>
    <mergeCell ref="A3139:E3139"/>
    <mergeCell ref="A3140:E3140"/>
    <mergeCell ref="A3090:F3090"/>
    <mergeCell ref="A3116:E3116"/>
    <mergeCell ref="A3117:E3117"/>
    <mergeCell ref="A3118:E3118"/>
    <mergeCell ref="A3119:E3119"/>
    <mergeCell ref="A3071:F3071"/>
    <mergeCell ref="A3086:E3086"/>
    <mergeCell ref="A3087:E3087"/>
    <mergeCell ref="A3088:E3088"/>
    <mergeCell ref="A3089:E3089"/>
    <mergeCell ref="A3165:F3165"/>
    <mergeCell ref="A3170:A3171"/>
    <mergeCell ref="B3170:B3171"/>
    <mergeCell ref="C3170:C3171"/>
    <mergeCell ref="D3170:D3171"/>
    <mergeCell ref="E3170:E3171"/>
    <mergeCell ref="F3170:F3171"/>
    <mergeCell ref="B3157:F3157"/>
    <mergeCell ref="B3158:F3158"/>
    <mergeCell ref="B3159:F3159"/>
    <mergeCell ref="A3162:F3162"/>
    <mergeCell ref="A3164:F3164"/>
    <mergeCell ref="A3150:E3150"/>
    <mergeCell ref="A3151:E3151"/>
    <mergeCell ref="A3152:E3152"/>
    <mergeCell ref="A3153:E3153"/>
    <mergeCell ref="B3156:F3156"/>
    <mergeCell ref="A3414:F3414"/>
    <mergeCell ref="A3472:F3472"/>
    <mergeCell ref="A3531:F3531"/>
    <mergeCell ref="A3590:E3590"/>
    <mergeCell ref="A3591:E3591"/>
    <mergeCell ref="A3338:E3338"/>
    <mergeCell ref="A3339:E3339"/>
    <mergeCell ref="A3340:E3340"/>
    <mergeCell ref="A3341:F3341"/>
    <mergeCell ref="A3342:F3342"/>
    <mergeCell ref="A3291:E3291"/>
    <mergeCell ref="A3292:E3292"/>
    <mergeCell ref="A3293:E3293"/>
    <mergeCell ref="A3294:F3294"/>
    <mergeCell ref="A3337:E3337"/>
    <mergeCell ref="C3172:E3172"/>
    <mergeCell ref="A3173:F3173"/>
    <mergeCell ref="A3174:F3174"/>
    <mergeCell ref="A3185:F3185"/>
    <mergeCell ref="A3290:E3290"/>
    <mergeCell ref="A3792:E3792"/>
    <mergeCell ref="A3793:F3793"/>
    <mergeCell ref="A3794:F3794"/>
    <mergeCell ref="A3891:F3891"/>
    <mergeCell ref="A3902:F3902"/>
    <mergeCell ref="A3714:F3714"/>
    <mergeCell ref="A3715:F3715"/>
    <mergeCell ref="A3789:E3789"/>
    <mergeCell ref="A3790:E3790"/>
    <mergeCell ref="A3791:E3791"/>
    <mergeCell ref="A3616:E3616"/>
    <mergeCell ref="A3617:E3617"/>
    <mergeCell ref="A3618:F3618"/>
    <mergeCell ref="A3619:F3619"/>
    <mergeCell ref="A3703:F3703"/>
    <mergeCell ref="A3592:E3592"/>
    <mergeCell ref="A3593:E3593"/>
    <mergeCell ref="A3594:F3594"/>
    <mergeCell ref="A3614:E3614"/>
    <mergeCell ref="A3615:E3615"/>
    <mergeCell ref="A4222:F4222"/>
    <mergeCell ref="A4223:F4223"/>
    <mergeCell ref="A4307:F4307"/>
    <mergeCell ref="A4318:F4318"/>
    <mergeCell ref="A4319:F4319"/>
    <mergeCell ref="A4165:F4165"/>
    <mergeCell ref="A4218:E4218"/>
    <mergeCell ref="A4219:E4219"/>
    <mergeCell ref="A4220:E4220"/>
    <mergeCell ref="A4221:E4221"/>
    <mergeCell ref="A3981:F3981"/>
    <mergeCell ref="A3982:F3982"/>
    <mergeCell ref="A4079:F4079"/>
    <mergeCell ref="A4090:F4090"/>
    <mergeCell ref="A4091:F4091"/>
    <mergeCell ref="A3903:F3903"/>
    <mergeCell ref="A3977:E3977"/>
    <mergeCell ref="A3978:E3978"/>
    <mergeCell ref="A3979:E3979"/>
    <mergeCell ref="A3980:E3980"/>
    <mergeCell ref="A4510:F4510"/>
    <mergeCell ref="A4511:F4511"/>
    <mergeCell ref="A4534:F4534"/>
    <mergeCell ref="A4594:F4594"/>
    <mergeCell ref="A4649:E4649"/>
    <mergeCell ref="A4495:F4495"/>
    <mergeCell ref="A4506:E4506"/>
    <mergeCell ref="A4507:E4507"/>
    <mergeCell ref="A4508:E4508"/>
    <mergeCell ref="A4509:E4509"/>
    <mergeCell ref="A4450:F4450"/>
    <mergeCell ref="A4455:F4455"/>
    <mergeCell ref="A4465:F4465"/>
    <mergeCell ref="A4471:F4471"/>
    <mergeCell ref="A4477:F4477"/>
    <mergeCell ref="A4393:F4393"/>
    <mergeCell ref="A4446:E4446"/>
    <mergeCell ref="A4447:E4447"/>
    <mergeCell ref="A4448:E4448"/>
    <mergeCell ref="A4449:E4449"/>
    <mergeCell ref="B4662:F4662"/>
    <mergeCell ref="A4664:F4664"/>
    <mergeCell ref="A4666:F4666"/>
    <mergeCell ref="A4667:F4667"/>
    <mergeCell ref="A4672:A4673"/>
    <mergeCell ref="B4672:B4673"/>
    <mergeCell ref="C4672:C4673"/>
    <mergeCell ref="D4672:D4673"/>
    <mergeCell ref="E4672:E4673"/>
    <mergeCell ref="F4672:F4673"/>
    <mergeCell ref="A4655:E4655"/>
    <mergeCell ref="A4656:E4656"/>
    <mergeCell ref="B4659:F4659"/>
    <mergeCell ref="B4660:F4660"/>
    <mergeCell ref="B4661:F4661"/>
    <mergeCell ref="A4650:E4650"/>
    <mergeCell ref="A4651:E4651"/>
    <mergeCell ref="A4652:E4652"/>
    <mergeCell ref="A4653:E4653"/>
    <mergeCell ref="A4654:E4654"/>
    <mergeCell ref="A4869:F4869"/>
    <mergeCell ref="A4876:F4876"/>
    <mergeCell ref="A4883:F4883"/>
    <mergeCell ref="A4890:F4890"/>
    <mergeCell ref="A4897:F4897"/>
    <mergeCell ref="A4794:F4794"/>
    <mergeCell ref="A4819:F4819"/>
    <mergeCell ref="A4844:F4844"/>
    <mergeCell ref="A4851:F4851"/>
    <mergeCell ref="A4862:F4862"/>
    <mergeCell ref="A4716:F4716"/>
    <mergeCell ref="A4734:F4734"/>
    <mergeCell ref="A4756:F4756"/>
    <mergeCell ref="A4770:F4770"/>
    <mergeCell ref="A4784:F4784"/>
    <mergeCell ref="C4674:E4674"/>
    <mergeCell ref="A4675:F4675"/>
    <mergeCell ref="A4676:F4676"/>
    <mergeCell ref="A4698:F4698"/>
    <mergeCell ref="A4703:F4703"/>
    <mergeCell ref="A5120:F5120"/>
    <mergeCell ref="A5183:F5183"/>
    <mergeCell ref="A5222:F5222"/>
    <mergeCell ref="A5244:E5244"/>
    <mergeCell ref="A5245:E5245"/>
    <mergeCell ref="A5059:E5059"/>
    <mergeCell ref="A5060:E5060"/>
    <mergeCell ref="A5061:F5061"/>
    <mergeCell ref="A5062:F5062"/>
    <mergeCell ref="A5084:F5084"/>
    <mergeCell ref="A4999:F4999"/>
    <mergeCell ref="A5037:F5037"/>
    <mergeCell ref="A5044:F5044"/>
    <mergeCell ref="A5057:E5057"/>
    <mergeCell ref="A5058:E5058"/>
    <mergeCell ref="A4908:F4908"/>
    <mergeCell ref="A4919:F4919"/>
    <mergeCell ref="A4933:F4933"/>
    <mergeCell ref="A4955:F4955"/>
    <mergeCell ref="A4977:F4977"/>
    <mergeCell ref="A5488:E5488"/>
    <mergeCell ref="A5489:E5489"/>
    <mergeCell ref="A5490:E5490"/>
    <mergeCell ref="A5491:E5491"/>
    <mergeCell ref="A5492:F5492"/>
    <mergeCell ref="A5478:E5478"/>
    <mergeCell ref="A5479:E5479"/>
    <mergeCell ref="A5480:E5480"/>
    <mergeCell ref="A5481:E5481"/>
    <mergeCell ref="A5482:F5482"/>
    <mergeCell ref="A5302:F5302"/>
    <mergeCell ref="A5313:F5313"/>
    <mergeCell ref="A5330:F5330"/>
    <mergeCell ref="A5380:F5380"/>
    <mergeCell ref="A5458:F5458"/>
    <mergeCell ref="A5246:E5246"/>
    <mergeCell ref="A5247:E5247"/>
    <mergeCell ref="A5248:F5248"/>
    <mergeCell ref="A5249:F5249"/>
    <mergeCell ref="A5267:F5267"/>
    <mergeCell ref="B5626:F5626"/>
    <mergeCell ref="B5627:F5627"/>
    <mergeCell ref="B5628:F5628"/>
    <mergeCell ref="B5629:F5629"/>
    <mergeCell ref="A5631:F5631"/>
    <mergeCell ref="A5619:E5619"/>
    <mergeCell ref="A5620:E5620"/>
    <mergeCell ref="A5621:E5621"/>
    <mergeCell ref="A5622:E5622"/>
    <mergeCell ref="A5623:E5623"/>
    <mergeCell ref="A5561:E5561"/>
    <mergeCell ref="A5562:F5562"/>
    <mergeCell ref="A5616:E5616"/>
    <mergeCell ref="A5617:E5617"/>
    <mergeCell ref="A5618:E5618"/>
    <mergeCell ref="A5540:F5540"/>
    <mergeCell ref="A5551:F5551"/>
    <mergeCell ref="A5558:E5558"/>
    <mergeCell ref="A5559:E5559"/>
    <mergeCell ref="A5560:E5560"/>
    <mergeCell ref="A5787:E5787"/>
    <mergeCell ref="A5788:E5788"/>
    <mergeCell ref="A5789:F5789"/>
    <mergeCell ref="A5790:F5790"/>
    <mergeCell ref="A5803:F5803"/>
    <mergeCell ref="A5752:F5752"/>
    <mergeCell ref="A5758:F5758"/>
    <mergeCell ref="A5768:F5768"/>
    <mergeCell ref="A5785:E5785"/>
    <mergeCell ref="A5786:E5786"/>
    <mergeCell ref="C5641:E5641"/>
    <mergeCell ref="A5642:F5642"/>
    <mergeCell ref="A5643:F5643"/>
    <mergeCell ref="A5655:F5655"/>
    <mergeCell ref="A5674:F5674"/>
    <mergeCell ref="A5633:F5633"/>
    <mergeCell ref="A5634:F5634"/>
    <mergeCell ref="A5639:A5640"/>
    <mergeCell ref="B5639:B5640"/>
    <mergeCell ref="C5639:C5640"/>
    <mergeCell ref="D5639:D5640"/>
    <mergeCell ref="E5639:E5640"/>
    <mergeCell ref="F5639:F5640"/>
    <mergeCell ref="A5978:F5978"/>
    <mergeCell ref="A6013:F6013"/>
    <mergeCell ref="A6049:F6049"/>
    <mergeCell ref="A6065:E6065"/>
    <mergeCell ref="A6066:E6066"/>
    <mergeCell ref="A5943:F5943"/>
    <mergeCell ref="A5974:E5974"/>
    <mergeCell ref="A5975:E5975"/>
    <mergeCell ref="A5976:E5976"/>
    <mergeCell ref="A5977:E5977"/>
    <mergeCell ref="A5894:E5894"/>
    <mergeCell ref="A5895:F5895"/>
    <mergeCell ref="A5896:F5896"/>
    <mergeCell ref="A5916:F5916"/>
    <mergeCell ref="A5923:F5923"/>
    <mergeCell ref="A5864:F5864"/>
    <mergeCell ref="A5874:F5874"/>
    <mergeCell ref="A5891:E5891"/>
    <mergeCell ref="A5892:E5892"/>
    <mergeCell ref="A5893:E5893"/>
    <mergeCell ref="A6081:F6081"/>
    <mergeCell ref="A6083:F6083"/>
    <mergeCell ref="A6084:F6084"/>
    <mergeCell ref="A6089:A6090"/>
    <mergeCell ref="B6089:B6090"/>
    <mergeCell ref="C6089:C6090"/>
    <mergeCell ref="D6089:D6090"/>
    <mergeCell ref="E6089:E6090"/>
    <mergeCell ref="F6089:F6090"/>
    <mergeCell ref="A6072:E6072"/>
    <mergeCell ref="B6075:F6075"/>
    <mergeCell ref="B6076:F6076"/>
    <mergeCell ref="B6077:F6077"/>
    <mergeCell ref="B6078:F6078"/>
    <mergeCell ref="A6067:E6067"/>
    <mergeCell ref="A6068:E6068"/>
    <mergeCell ref="A6069:E6069"/>
    <mergeCell ref="A6070:E6070"/>
    <mergeCell ref="A6071:E6071"/>
    <mergeCell ref="A6140:E6140"/>
    <mergeCell ref="B6143:F6143"/>
    <mergeCell ref="B6144:F6144"/>
    <mergeCell ref="B6145:F6145"/>
    <mergeCell ref="B6146:F6146"/>
    <mergeCell ref="A6135:E6135"/>
    <mergeCell ref="A6136:E6136"/>
    <mergeCell ref="A6137:E6137"/>
    <mergeCell ref="A6138:E6138"/>
    <mergeCell ref="A6139:E6139"/>
    <mergeCell ref="A6106:E6106"/>
    <mergeCell ref="A6107:E6107"/>
    <mergeCell ref="A6108:F6108"/>
    <mergeCell ref="A6133:E6133"/>
    <mergeCell ref="A6134:E6134"/>
    <mergeCell ref="C6091:E6091"/>
    <mergeCell ref="A6092:F6092"/>
    <mergeCell ref="A6093:F6093"/>
    <mergeCell ref="A6104:E6104"/>
    <mergeCell ref="A6105:E6105"/>
    <mergeCell ref="A6252:F6252"/>
    <mergeCell ref="A6263:E6263"/>
    <mergeCell ref="A6264:E6264"/>
    <mergeCell ref="A6265:E6265"/>
    <mergeCell ref="A6266:E6266"/>
    <mergeCell ref="A6230:E6230"/>
    <mergeCell ref="A6231:E6231"/>
    <mergeCell ref="A6232:F6232"/>
    <mergeCell ref="A6238:F6238"/>
    <mergeCell ref="A6245:F6245"/>
    <mergeCell ref="C6159:E6159"/>
    <mergeCell ref="A6160:F6160"/>
    <mergeCell ref="A6197:F6197"/>
    <mergeCell ref="A6228:E6228"/>
    <mergeCell ref="A6229:E6229"/>
    <mergeCell ref="A6149:F6149"/>
    <mergeCell ref="A6151:F6151"/>
    <mergeCell ref="A6152:F6152"/>
    <mergeCell ref="A6157:A6158"/>
    <mergeCell ref="B6157:B6158"/>
    <mergeCell ref="C6157:C6158"/>
    <mergeCell ref="D6157:D6158"/>
    <mergeCell ref="E6157:E6158"/>
    <mergeCell ref="F6157:F6158"/>
    <mergeCell ref="B6326:F6326"/>
    <mergeCell ref="B6327:F6327"/>
    <mergeCell ref="A6330:F6330"/>
    <mergeCell ref="A6332:F6332"/>
    <mergeCell ref="A6333:F6333"/>
    <mergeCell ref="A6319:E6319"/>
    <mergeCell ref="A6320:E6320"/>
    <mergeCell ref="A6321:E6321"/>
    <mergeCell ref="B6324:F6324"/>
    <mergeCell ref="B6325:F6325"/>
    <mergeCell ref="A6314:E6314"/>
    <mergeCell ref="A6315:E6315"/>
    <mergeCell ref="A6316:E6316"/>
    <mergeCell ref="A6317:E6317"/>
    <mergeCell ref="A6318:E6318"/>
    <mergeCell ref="A6267:F6267"/>
    <mergeCell ref="A6268:F6268"/>
    <mergeCell ref="A6293:F6293"/>
    <mergeCell ref="A6299:F6299"/>
    <mergeCell ref="A6308:F6308"/>
    <mergeCell ref="B6439:F6439"/>
    <mergeCell ref="B6440:F6440"/>
    <mergeCell ref="B6441:F6441"/>
    <mergeCell ref="A6444:F6444"/>
    <mergeCell ref="A6446:F6446"/>
    <mergeCell ref="A6432:E6432"/>
    <mergeCell ref="A6433:E6433"/>
    <mergeCell ref="A6434:E6434"/>
    <mergeCell ref="A6435:E6435"/>
    <mergeCell ref="B6438:F6438"/>
    <mergeCell ref="F6338:F6339"/>
    <mergeCell ref="C6340:E6340"/>
    <mergeCell ref="A6341:F6341"/>
    <mergeCell ref="A6394:F6394"/>
    <mergeCell ref="A6427:F6427"/>
    <mergeCell ref="A6338:A6339"/>
    <mergeCell ref="B6338:B6339"/>
    <mergeCell ref="C6338:C6339"/>
    <mergeCell ref="D6338:D6339"/>
    <mergeCell ref="E6338:E6339"/>
    <mergeCell ref="A6599:E6599"/>
    <mergeCell ref="A6600:E6600"/>
    <mergeCell ref="A6601:F6601"/>
    <mergeCell ref="A6621:E6621"/>
    <mergeCell ref="A6622:E6622"/>
    <mergeCell ref="A6566:F6566"/>
    <mergeCell ref="A6577:F6577"/>
    <mergeCell ref="A6585:F6585"/>
    <mergeCell ref="A6597:E6597"/>
    <mergeCell ref="A6598:E6598"/>
    <mergeCell ref="C6454:E6454"/>
    <mergeCell ref="A6455:F6455"/>
    <mergeCell ref="A6456:F6456"/>
    <mergeCell ref="A6477:F6477"/>
    <mergeCell ref="A6520:F6520"/>
    <mergeCell ref="A6447:F6447"/>
    <mergeCell ref="A6452:A6453"/>
    <mergeCell ref="B6452:B6453"/>
    <mergeCell ref="C6452:C6453"/>
    <mergeCell ref="D6452:D6453"/>
    <mergeCell ref="E6452:E6453"/>
    <mergeCell ref="F6452:F6453"/>
    <mergeCell ref="A6805:E6805"/>
    <mergeCell ref="B6808:F6808"/>
    <mergeCell ref="B6809:F6809"/>
    <mergeCell ref="B6810:F6810"/>
    <mergeCell ref="B6811:F6811"/>
    <mergeCell ref="A6800:E6800"/>
    <mergeCell ref="A6801:E6801"/>
    <mergeCell ref="A6802:E6802"/>
    <mergeCell ref="A6803:E6803"/>
    <mergeCell ref="A6804:E6804"/>
    <mergeCell ref="A6708:E6708"/>
    <mergeCell ref="A6709:E6709"/>
    <mergeCell ref="A6710:F6710"/>
    <mergeCell ref="A6798:E6798"/>
    <mergeCell ref="A6799:E6799"/>
    <mergeCell ref="A6623:E6623"/>
    <mergeCell ref="A6624:E6624"/>
    <mergeCell ref="A6625:F6625"/>
    <mergeCell ref="A6706:E6706"/>
    <mergeCell ref="A6707:E6707"/>
    <mergeCell ref="A6927:F6927"/>
    <mergeCell ref="A6945:F6945"/>
    <mergeCell ref="A6985:F6985"/>
    <mergeCell ref="A6991:F6991"/>
    <mergeCell ref="A6997:F6997"/>
    <mergeCell ref="A6922:E6922"/>
    <mergeCell ref="A6923:E6923"/>
    <mergeCell ref="A6924:E6924"/>
    <mergeCell ref="A6925:E6925"/>
    <mergeCell ref="A6926:F6926"/>
    <mergeCell ref="C6824:E6824"/>
    <mergeCell ref="A6825:F6825"/>
    <mergeCell ref="A6826:F6826"/>
    <mergeCell ref="A6859:F6859"/>
    <mergeCell ref="A6880:F6880"/>
    <mergeCell ref="A6814:F6814"/>
    <mergeCell ref="A6816:F6816"/>
    <mergeCell ref="A6817:F6817"/>
    <mergeCell ref="A6822:A6823"/>
    <mergeCell ref="B6822:B6823"/>
    <mergeCell ref="C6822:C6823"/>
    <mergeCell ref="D6822:D6823"/>
    <mergeCell ref="E6822:E6823"/>
    <mergeCell ref="F6822:F6823"/>
    <mergeCell ref="A7139:E7139"/>
    <mergeCell ref="A7140:E7140"/>
    <mergeCell ref="B7143:F7143"/>
    <mergeCell ref="B7144:F7144"/>
    <mergeCell ref="B7145:F7145"/>
    <mergeCell ref="A7134:E7134"/>
    <mergeCell ref="A7135:E7135"/>
    <mergeCell ref="A7136:E7136"/>
    <mergeCell ref="A7137:E7137"/>
    <mergeCell ref="A7138:E7138"/>
    <mergeCell ref="A7043:F7043"/>
    <mergeCell ref="A7057:F7057"/>
    <mergeCell ref="A7075:F7075"/>
    <mergeCell ref="A7086:F7086"/>
    <mergeCell ref="A7133:E7133"/>
    <mergeCell ref="A7008:F7008"/>
    <mergeCell ref="A7014:F7014"/>
    <mergeCell ref="A7020:F7020"/>
    <mergeCell ref="A7031:F7031"/>
    <mergeCell ref="A7037:F7037"/>
    <mergeCell ref="A7358:E7358"/>
    <mergeCell ref="B7361:F7361"/>
    <mergeCell ref="B7362:F7362"/>
    <mergeCell ref="B7363:F7363"/>
    <mergeCell ref="B7364:F7364"/>
    <mergeCell ref="A7294:F7294"/>
    <mergeCell ref="A7323:F7323"/>
    <mergeCell ref="A7355:E7355"/>
    <mergeCell ref="A7356:E7356"/>
    <mergeCell ref="A7357:E7357"/>
    <mergeCell ref="C7158:E7158"/>
    <mergeCell ref="A7159:F7159"/>
    <mergeCell ref="A7160:F7160"/>
    <mergeCell ref="A7196:F7196"/>
    <mergeCell ref="A7246:F7246"/>
    <mergeCell ref="B7146:F7146"/>
    <mergeCell ref="A7148:F7148"/>
    <mergeCell ref="A7150:F7150"/>
    <mergeCell ref="A7151:F7151"/>
    <mergeCell ref="A7156:A7157"/>
    <mergeCell ref="B7156:B7157"/>
    <mergeCell ref="C7156:C7157"/>
    <mergeCell ref="D7156:D7157"/>
    <mergeCell ref="E7156:E7157"/>
    <mergeCell ref="F7156:F7157"/>
    <mergeCell ref="A7412:E7412"/>
    <mergeCell ref="B7415:F7415"/>
    <mergeCell ref="B7416:F7416"/>
    <mergeCell ref="B7417:F7417"/>
    <mergeCell ref="B7418:F7418"/>
    <mergeCell ref="C7377:E7377"/>
    <mergeCell ref="A7378:F7378"/>
    <mergeCell ref="A7409:E7409"/>
    <mergeCell ref="A7410:E7410"/>
    <mergeCell ref="A7411:E7411"/>
    <mergeCell ref="A7367:F7367"/>
    <mergeCell ref="A7369:F7369"/>
    <mergeCell ref="A7370:F7370"/>
    <mergeCell ref="A7375:A7376"/>
    <mergeCell ref="B7375:B7376"/>
    <mergeCell ref="C7375:C7376"/>
    <mergeCell ref="D7375:D7376"/>
    <mergeCell ref="E7375:E7376"/>
    <mergeCell ref="F7375:F7376"/>
    <mergeCell ref="B7554:F7554"/>
    <mergeCell ref="B7555:F7555"/>
    <mergeCell ref="A7557:F7557"/>
    <mergeCell ref="A7559:F7559"/>
    <mergeCell ref="A7560:F7560"/>
    <mergeCell ref="A7547:E7547"/>
    <mergeCell ref="A7548:E7548"/>
    <mergeCell ref="A7549:E7549"/>
    <mergeCell ref="B7552:F7552"/>
    <mergeCell ref="B7553:F7553"/>
    <mergeCell ref="C7431:E7431"/>
    <mergeCell ref="A7432:F7432"/>
    <mergeCell ref="A7494:F7494"/>
    <mergeCell ref="A7517:F7517"/>
    <mergeCell ref="A7546:E7546"/>
    <mergeCell ref="A7421:F7421"/>
    <mergeCell ref="A7423:F7423"/>
    <mergeCell ref="A7424:F7424"/>
    <mergeCell ref="A7429:A7430"/>
    <mergeCell ref="B7429:B7430"/>
    <mergeCell ref="C7429:C7430"/>
    <mergeCell ref="D7429:D7430"/>
    <mergeCell ref="E7429:E7430"/>
    <mergeCell ref="F7429:F7430"/>
    <mergeCell ref="A7687:E7687"/>
    <mergeCell ref="A7688:E7688"/>
    <mergeCell ref="A7689:E7689"/>
    <mergeCell ref="B7692:F7692"/>
    <mergeCell ref="B7693:F7693"/>
    <mergeCell ref="A7586:F7586"/>
    <mergeCell ref="A7592:F7592"/>
    <mergeCell ref="A7599:F7599"/>
    <mergeCell ref="A7636:F7636"/>
    <mergeCell ref="A7686:E7686"/>
    <mergeCell ref="F7565:F7566"/>
    <mergeCell ref="C7567:E7567"/>
    <mergeCell ref="A7568:F7568"/>
    <mergeCell ref="A7569:F7569"/>
    <mergeCell ref="A7575:F7575"/>
    <mergeCell ref="A7565:A7566"/>
    <mergeCell ref="B7565:B7566"/>
    <mergeCell ref="C7565:C7566"/>
    <mergeCell ref="D7565:D7566"/>
    <mergeCell ref="E7565:E7566"/>
    <mergeCell ref="A7795:E7795"/>
    <mergeCell ref="A7796:E7796"/>
    <mergeCell ref="B7799:F7799"/>
    <mergeCell ref="B7800:F7800"/>
    <mergeCell ref="B7801:F7801"/>
    <mergeCell ref="F7705:F7706"/>
    <mergeCell ref="C7707:E7707"/>
    <mergeCell ref="A7708:F7708"/>
    <mergeCell ref="A7793:E7793"/>
    <mergeCell ref="A7794:E7794"/>
    <mergeCell ref="A7705:A7706"/>
    <mergeCell ref="B7705:B7706"/>
    <mergeCell ref="C7705:C7706"/>
    <mergeCell ref="D7705:D7706"/>
    <mergeCell ref="E7705:E7706"/>
    <mergeCell ref="B7694:F7694"/>
    <mergeCell ref="B7695:F7695"/>
    <mergeCell ref="A7697:F7697"/>
    <mergeCell ref="A7699:F7699"/>
    <mergeCell ref="A7700:F7700"/>
    <mergeCell ref="A7981:E7981"/>
    <mergeCell ref="B7984:F7984"/>
    <mergeCell ref="B7985:F7985"/>
    <mergeCell ref="B7986:F7986"/>
    <mergeCell ref="B7987:F7987"/>
    <mergeCell ref="A7927:F7927"/>
    <mergeCell ref="A7939:F7939"/>
    <mergeCell ref="A7978:E7978"/>
    <mergeCell ref="A7979:E7979"/>
    <mergeCell ref="A7980:E7980"/>
    <mergeCell ref="C7815:E7815"/>
    <mergeCell ref="A7816:F7816"/>
    <mergeCell ref="A7817:F7817"/>
    <mergeCell ref="A7874:F7874"/>
    <mergeCell ref="A7897:F7897"/>
    <mergeCell ref="B7802:F7802"/>
    <mergeCell ref="A7805:F7805"/>
    <mergeCell ref="A7807:F7807"/>
    <mergeCell ref="A7808:F7808"/>
    <mergeCell ref="A7813:A7814"/>
    <mergeCell ref="B7813:B7814"/>
    <mergeCell ref="C7813:C7814"/>
    <mergeCell ref="D7813:D7814"/>
    <mergeCell ref="E7813:E7814"/>
    <mergeCell ref="F7813:F7814"/>
    <mergeCell ref="A8086:E8086"/>
    <mergeCell ref="B8089:F8089"/>
    <mergeCell ref="B8090:F8090"/>
    <mergeCell ref="B8091:F8091"/>
    <mergeCell ref="B8092:F8092"/>
    <mergeCell ref="A8020:F8020"/>
    <mergeCell ref="A8027:F8027"/>
    <mergeCell ref="A8083:E8083"/>
    <mergeCell ref="A8084:E8084"/>
    <mergeCell ref="A8085:E8085"/>
    <mergeCell ref="C8000:E8000"/>
    <mergeCell ref="A8001:F8001"/>
    <mergeCell ref="A8002:F8002"/>
    <mergeCell ref="A8008:F8008"/>
    <mergeCell ref="A8014:F8014"/>
    <mergeCell ref="A7990:F7990"/>
    <mergeCell ref="A7992:F7992"/>
    <mergeCell ref="A7993:F7993"/>
    <mergeCell ref="A7998:A7999"/>
    <mergeCell ref="B7998:B7999"/>
    <mergeCell ref="C7998:C7999"/>
    <mergeCell ref="D7998:D7999"/>
    <mergeCell ref="E7998:E7999"/>
    <mergeCell ref="F7998:F7999"/>
    <mergeCell ref="A8215:E8215"/>
    <mergeCell ref="A8216:F8216"/>
    <mergeCell ref="A8333:E8333"/>
    <mergeCell ref="A8334:E8334"/>
    <mergeCell ref="A8335:E8335"/>
    <mergeCell ref="A8157:E8157"/>
    <mergeCell ref="A8158:F8158"/>
    <mergeCell ref="A8212:E8212"/>
    <mergeCell ref="A8213:E8213"/>
    <mergeCell ref="A8214:E8214"/>
    <mergeCell ref="C8105:E8105"/>
    <mergeCell ref="A8106:F8106"/>
    <mergeCell ref="A8154:E8154"/>
    <mergeCell ref="A8155:E8155"/>
    <mergeCell ref="A8156:E8156"/>
    <mergeCell ref="A8095:F8095"/>
    <mergeCell ref="A8097:F8097"/>
    <mergeCell ref="A8098:F8098"/>
    <mergeCell ref="A8103:A8104"/>
    <mergeCell ref="B8103:B8104"/>
    <mergeCell ref="C8103:C8104"/>
    <mergeCell ref="D8103:D8104"/>
    <mergeCell ref="E8103:E8104"/>
    <mergeCell ref="F8103:F8104"/>
    <mergeCell ref="A8511:E8511"/>
    <mergeCell ref="A8512:E8512"/>
    <mergeCell ref="A8513:E8513"/>
    <mergeCell ref="A8514:E8514"/>
    <mergeCell ref="B8517:F8517"/>
    <mergeCell ref="A8426:F8426"/>
    <mergeCell ref="A8507:E8507"/>
    <mergeCell ref="A8508:E8508"/>
    <mergeCell ref="A8509:E8509"/>
    <mergeCell ref="A8510:E8510"/>
    <mergeCell ref="A8356:E8356"/>
    <mergeCell ref="A8357:F8357"/>
    <mergeCell ref="A8358:F8358"/>
    <mergeCell ref="A8389:F8389"/>
    <mergeCell ref="A8420:F8420"/>
    <mergeCell ref="A8336:E8336"/>
    <mergeCell ref="A8337:F8337"/>
    <mergeCell ref="A8353:E8353"/>
    <mergeCell ref="A8354:E8354"/>
    <mergeCell ref="A8355:E8355"/>
    <mergeCell ref="C8532:E8532"/>
    <mergeCell ref="A8533:F8533"/>
    <mergeCell ref="A8614:F8614"/>
    <mergeCell ref="A8639:F8639"/>
    <mergeCell ref="A8667:E8667"/>
    <mergeCell ref="A8525:F8525"/>
    <mergeCell ref="A8530:A8531"/>
    <mergeCell ref="B8530:B8531"/>
    <mergeCell ref="C8530:C8531"/>
    <mergeCell ref="D8530:D8531"/>
    <mergeCell ref="E8530:E8531"/>
    <mergeCell ref="F8530:F8531"/>
    <mergeCell ref="B8518:F8518"/>
    <mergeCell ref="B8519:F8519"/>
    <mergeCell ref="B8520:F8520"/>
    <mergeCell ref="A8522:F8522"/>
    <mergeCell ref="A8524:F8524"/>
    <mergeCell ref="B8722:F8722"/>
    <mergeCell ref="B8723:F8723"/>
    <mergeCell ref="B8724:F8724"/>
    <mergeCell ref="A8726:F8726"/>
    <mergeCell ref="A8728:F8728"/>
    <mergeCell ref="A8715:E8715"/>
    <mergeCell ref="A8716:E8716"/>
    <mergeCell ref="A8717:E8717"/>
    <mergeCell ref="A8718:E8718"/>
    <mergeCell ref="B8721:F8721"/>
    <mergeCell ref="A8688:F8688"/>
    <mergeCell ref="A8711:E8711"/>
    <mergeCell ref="A8712:E8712"/>
    <mergeCell ref="A8713:E8713"/>
    <mergeCell ref="A8714:E8714"/>
    <mergeCell ref="A8668:E8668"/>
    <mergeCell ref="A8669:E8669"/>
    <mergeCell ref="A8670:E8670"/>
    <mergeCell ref="A8671:F8671"/>
    <mergeCell ref="A8682:F8682"/>
    <mergeCell ref="A8847:F8847"/>
    <mergeCell ref="A8873:F8873"/>
    <mergeCell ref="A8896:E8896"/>
    <mergeCell ref="A8897:E8897"/>
    <mergeCell ref="A8898:E8898"/>
    <mergeCell ref="A8774:F8774"/>
    <mergeCell ref="A8780:F8780"/>
    <mergeCell ref="A8790:F8790"/>
    <mergeCell ref="A8810:F8810"/>
    <mergeCell ref="A8817:F8817"/>
    <mergeCell ref="C8736:E8736"/>
    <mergeCell ref="A8737:F8737"/>
    <mergeCell ref="A8738:F8738"/>
    <mergeCell ref="A8762:F8762"/>
    <mergeCell ref="A8768:F8768"/>
    <mergeCell ref="A8729:F8729"/>
    <mergeCell ref="A8734:A8735"/>
    <mergeCell ref="B8734:B8735"/>
    <mergeCell ref="C8734:C8735"/>
    <mergeCell ref="D8734:D8735"/>
    <mergeCell ref="E8734:E8735"/>
    <mergeCell ref="F8734:F8735"/>
    <mergeCell ref="A9011:E9011"/>
    <mergeCell ref="A9012:E9012"/>
    <mergeCell ref="A9013:E9013"/>
    <mergeCell ref="A9014:F9014"/>
    <mergeCell ref="A9024:E9024"/>
    <mergeCell ref="A8958:E8958"/>
    <mergeCell ref="A8959:E8959"/>
    <mergeCell ref="A8960:E8960"/>
    <mergeCell ref="A8961:F8961"/>
    <mergeCell ref="A9010:E9010"/>
    <mergeCell ref="A8937:E8937"/>
    <mergeCell ref="A8938:E8938"/>
    <mergeCell ref="A8939:E8939"/>
    <mergeCell ref="A8940:F8940"/>
    <mergeCell ref="A8957:E8957"/>
    <mergeCell ref="A8899:E8899"/>
    <mergeCell ref="A8900:F8900"/>
    <mergeCell ref="A8901:F8901"/>
    <mergeCell ref="A8922:F8922"/>
    <mergeCell ref="A8936:E8936"/>
    <mergeCell ref="B9037:F9037"/>
    <mergeCell ref="A9039:F9039"/>
    <mergeCell ref="A9041:F9041"/>
    <mergeCell ref="A9042:F9042"/>
    <mergeCell ref="A9047:A9048"/>
    <mergeCell ref="B9047:B9048"/>
    <mergeCell ref="C9047:C9048"/>
    <mergeCell ref="D9047:D9048"/>
    <mergeCell ref="E9047:E9048"/>
    <mergeCell ref="F9047:F9048"/>
    <mergeCell ref="A9030:E9030"/>
    <mergeCell ref="A9031:E9031"/>
    <mergeCell ref="B9034:F9034"/>
    <mergeCell ref="B9035:F9035"/>
    <mergeCell ref="B9036:F9036"/>
    <mergeCell ref="A9025:E9025"/>
    <mergeCell ref="A9026:E9026"/>
    <mergeCell ref="A9027:E9027"/>
    <mergeCell ref="A9028:E9028"/>
    <mergeCell ref="A9029:E9029"/>
    <mergeCell ref="A9223:E9223"/>
    <mergeCell ref="A9224:E9224"/>
    <mergeCell ref="A9225:E9225"/>
    <mergeCell ref="A9226:E9226"/>
    <mergeCell ref="A9227:F9227"/>
    <mergeCell ref="A9162:E9162"/>
    <mergeCell ref="A9163:F9163"/>
    <mergeCell ref="A9178:F9178"/>
    <mergeCell ref="A9211:F9211"/>
    <mergeCell ref="A9212:F9212"/>
    <mergeCell ref="A9125:F9125"/>
    <mergeCell ref="A9142:F9142"/>
    <mergeCell ref="A9159:E9159"/>
    <mergeCell ref="A9160:E9160"/>
    <mergeCell ref="A9161:E9161"/>
    <mergeCell ref="C9049:E9049"/>
    <mergeCell ref="A9050:F9050"/>
    <mergeCell ref="A9065:F9065"/>
    <mergeCell ref="A9098:F9098"/>
    <mergeCell ref="A9109:F9109"/>
    <mergeCell ref="A9377:E9377"/>
    <mergeCell ref="B9380:F9380"/>
    <mergeCell ref="B9381:F9381"/>
    <mergeCell ref="B9382:F9382"/>
    <mergeCell ref="B9383:F9383"/>
    <mergeCell ref="A9372:E9372"/>
    <mergeCell ref="A9373:E9373"/>
    <mergeCell ref="A9374:E9374"/>
    <mergeCell ref="A9375:E9375"/>
    <mergeCell ref="A9376:E9376"/>
    <mergeCell ref="A9307:F9307"/>
    <mergeCell ref="A9331:F9331"/>
    <mergeCell ref="A9341:F9341"/>
    <mergeCell ref="A9370:E9370"/>
    <mergeCell ref="A9371:E9371"/>
    <mergeCell ref="A9228:F9228"/>
    <mergeCell ref="A9248:F9248"/>
    <mergeCell ref="A9263:F9263"/>
    <mergeCell ref="A9272:F9272"/>
    <mergeCell ref="A9306:F9306"/>
    <mergeCell ref="B9447:F9447"/>
    <mergeCell ref="B9448:F9448"/>
    <mergeCell ref="A9451:F9451"/>
    <mergeCell ref="A9453:F9453"/>
    <mergeCell ref="A9454:F9454"/>
    <mergeCell ref="A9440:E9440"/>
    <mergeCell ref="A9441:E9441"/>
    <mergeCell ref="A9442:E9442"/>
    <mergeCell ref="B9445:F9445"/>
    <mergeCell ref="B9446:F9446"/>
    <mergeCell ref="C9395:E9395"/>
    <mergeCell ref="A9396:F9396"/>
    <mergeCell ref="A9397:F9397"/>
    <mergeCell ref="A9434:F9434"/>
    <mergeCell ref="A9439:E9439"/>
    <mergeCell ref="A9385:F9385"/>
    <mergeCell ref="A9387:F9387"/>
    <mergeCell ref="A9388:F9388"/>
    <mergeCell ref="A9393:A9394"/>
    <mergeCell ref="B9393:B9394"/>
    <mergeCell ref="C9393:C9394"/>
    <mergeCell ref="D9393:D9394"/>
    <mergeCell ref="E9393:E9394"/>
    <mergeCell ref="F9393:F9394"/>
    <mergeCell ref="B9488:F9488"/>
    <mergeCell ref="B9489:F9489"/>
    <mergeCell ref="A9491:F9491"/>
    <mergeCell ref="A9493:F9493"/>
    <mergeCell ref="A9494:F9494"/>
    <mergeCell ref="A9481:E9481"/>
    <mergeCell ref="A9482:E9482"/>
    <mergeCell ref="A9483:E9483"/>
    <mergeCell ref="B9486:F9486"/>
    <mergeCell ref="B9487:F9487"/>
    <mergeCell ref="A9476:E9476"/>
    <mergeCell ref="A9477:E9477"/>
    <mergeCell ref="A9478:E9478"/>
    <mergeCell ref="A9479:E9479"/>
    <mergeCell ref="A9480:E9480"/>
    <mergeCell ref="F9459:F9460"/>
    <mergeCell ref="C9461:E9461"/>
    <mergeCell ref="A9462:F9462"/>
    <mergeCell ref="A9463:F9463"/>
    <mergeCell ref="A9467:F9467"/>
    <mergeCell ref="A9459:A9460"/>
    <mergeCell ref="B9459:B9460"/>
    <mergeCell ref="C9459:C9460"/>
    <mergeCell ref="D9459:D9460"/>
    <mergeCell ref="E9459:E9460"/>
    <mergeCell ref="A9626:F9626"/>
    <mergeCell ref="A9647:F9647"/>
    <mergeCell ref="A9676:F9676"/>
    <mergeCell ref="A9705:F9705"/>
    <mergeCell ref="A9726:F9726"/>
    <mergeCell ref="A9517:F9517"/>
    <mergeCell ref="A9542:F9542"/>
    <mergeCell ref="A9571:F9571"/>
    <mergeCell ref="A9588:F9588"/>
    <mergeCell ref="A9605:F9605"/>
    <mergeCell ref="F9499:F9500"/>
    <mergeCell ref="C9501:E9501"/>
    <mergeCell ref="A9502:F9502"/>
    <mergeCell ref="A9503:F9503"/>
    <mergeCell ref="A9512:F9512"/>
    <mergeCell ref="A9499:A9500"/>
    <mergeCell ref="B9499:B9500"/>
    <mergeCell ref="C9499:C9500"/>
    <mergeCell ref="D9499:D9500"/>
    <mergeCell ref="E9499:E9500"/>
    <mergeCell ref="A10058:E10058"/>
    <mergeCell ref="A10059:E10059"/>
    <mergeCell ref="B10062:F10062"/>
    <mergeCell ref="B10063:F10063"/>
    <mergeCell ref="B10064:F10064"/>
    <mergeCell ref="A10017:F10017"/>
    <mergeCell ref="A10042:F10042"/>
    <mergeCell ref="A10047:F10047"/>
    <mergeCell ref="A10056:E10056"/>
    <mergeCell ref="A10057:E10057"/>
    <mergeCell ref="A9900:F9900"/>
    <mergeCell ref="A9925:F9925"/>
    <mergeCell ref="A9938:F9938"/>
    <mergeCell ref="A9967:F9967"/>
    <mergeCell ref="A10000:F10000"/>
    <mergeCell ref="A9755:F9755"/>
    <mergeCell ref="A9784:F9784"/>
    <mergeCell ref="A9813:F9813"/>
    <mergeCell ref="A9842:F9842"/>
    <mergeCell ref="A9875:F9875"/>
    <mergeCell ref="B10091:F10091"/>
    <mergeCell ref="B10092:F10092"/>
    <mergeCell ref="B10093:F10093"/>
    <mergeCell ref="C10077:E10077"/>
    <mergeCell ref="A10078:F10078"/>
    <mergeCell ref="A10086:E10086"/>
    <mergeCell ref="A10087:E10087"/>
    <mergeCell ref="B10090:F10090"/>
    <mergeCell ref="B10065:F10065"/>
    <mergeCell ref="A10067:F10067"/>
    <mergeCell ref="A10069:F10069"/>
    <mergeCell ref="A10070:F10070"/>
    <mergeCell ref="A10075:A10076"/>
    <mergeCell ref="B10075:B10076"/>
    <mergeCell ref="C10075:C10076"/>
    <mergeCell ref="D10075:D10076"/>
    <mergeCell ref="E10075:E10076"/>
    <mergeCell ref="F10075:F10076"/>
  </mergeCells>
  <printOptions horizontalCentered="1"/>
  <pageMargins left="0.39370077848434498" right="0.39370077848434498" top="0.78740155696868896" bottom="0.74803149700164795" header="0.118110239505768" footer="0.118110239505768"/>
  <pageSetup paperSize="9" scale="52" fitToHeight="0" orientation="portrait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G1:T108"/>
  <sheetViews>
    <sheetView topLeftCell="A64" workbookViewId="0">
      <selection sqref="A1:I107"/>
    </sheetView>
  </sheetViews>
  <sheetFormatPr defaultColWidth="9.109375" defaultRowHeight="10.5" customHeight="1" x14ac:dyDescent="0.2"/>
  <cols>
    <col min="1" max="1" width="9" style="1" customWidth="1"/>
    <col min="2" max="2" width="20.109375" style="1" customWidth="1"/>
    <col min="3" max="3" width="54.6640625" style="1" customWidth="1"/>
    <col min="4" max="4" width="13.6640625" style="1" customWidth="1"/>
    <col min="5" max="5" width="14.5546875" style="1" customWidth="1"/>
    <col min="6" max="6" width="15.6640625" style="1" customWidth="1"/>
    <col min="7" max="7" width="13" style="55" customWidth="1"/>
    <col min="8" max="8" width="13.88671875" style="1" customWidth="1"/>
    <col min="9" max="9" width="13.44140625" style="1" customWidth="1"/>
    <col min="10" max="10" width="8.109375" style="1" customWidth="1"/>
    <col min="11" max="11" width="8.5546875" style="1" customWidth="1"/>
    <col min="12" max="12" width="11.88671875" style="1" customWidth="1"/>
    <col min="13" max="13" width="9.6640625" style="1" customWidth="1"/>
    <col min="14" max="15" width="9.109375" style="1"/>
    <col min="16" max="18" width="127.88671875" style="2" hidden="1" customWidth="1"/>
    <col min="19" max="20" width="112.109375" style="2" hidden="1" customWidth="1"/>
    <col min="21" max="16384" width="9.109375" style="1"/>
  </cols>
  <sheetData>
    <row r="1" spans="10:17" s="3" customFormat="1" ht="14.4" x14ac:dyDescent="0.3"/>
    <row r="2" spans="10:17" s="3" customFormat="1" ht="28.5" customHeight="1" x14ac:dyDescent="0.3"/>
    <row r="3" spans="10:17" s="3" customFormat="1" ht="10.5" customHeight="1" x14ac:dyDescent="0.3"/>
    <row r="4" spans="10:17" s="3" customFormat="1" ht="14.4" x14ac:dyDescent="0.3">
      <c r="P4" s="7" t="s">
        <v>902</v>
      </c>
    </row>
    <row r="5" spans="10:17" s="3" customFormat="1" ht="15.75" customHeight="1" x14ac:dyDescent="0.3"/>
    <row r="6" spans="10:17" s="3" customFormat="1" ht="15.75" customHeight="1" x14ac:dyDescent="0.3"/>
    <row r="7" spans="10:17" s="3" customFormat="1" ht="12.75" customHeight="1" x14ac:dyDescent="0.3">
      <c r="J7" s="10"/>
      <c r="K7" s="10"/>
      <c r="L7" s="10"/>
      <c r="M7" s="13"/>
      <c r="N7" s="14"/>
    </row>
    <row r="8" spans="10:17" s="3" customFormat="1" ht="12.75" customHeight="1" x14ac:dyDescent="0.3">
      <c r="J8" s="10"/>
      <c r="K8" s="10"/>
      <c r="L8" s="17"/>
      <c r="M8" s="10"/>
    </row>
    <row r="9" spans="10:17" s="3" customFormat="1" ht="14.4" x14ac:dyDescent="0.3"/>
    <row r="10" spans="10:17" s="3" customFormat="1" ht="36" customHeight="1" x14ac:dyDescent="0.3"/>
    <row r="11" spans="10:17" s="3" customFormat="1" ht="11.25" customHeight="1" x14ac:dyDescent="0.3"/>
    <row r="12" spans="10:17" s="3" customFormat="1" ht="14.4" x14ac:dyDescent="0.3"/>
    <row r="13" spans="10:17" s="3" customFormat="1" ht="14.4" x14ac:dyDescent="0.3">
      <c r="Q13" s="20" t="s">
        <v>912</v>
      </c>
    </row>
    <row r="14" spans="10:17" s="3" customFormat="1" ht="14.4" x14ac:dyDescent="0.3">
      <c r="Q14" s="20"/>
    </row>
    <row r="15" spans="10:17" s="3" customFormat="1" ht="14.4" x14ac:dyDescent="0.3">
      <c r="Q15" s="20"/>
    </row>
    <row r="16" spans="10:17" s="3" customFormat="1" ht="14.4" x14ac:dyDescent="0.3">
      <c r="Q16" s="20"/>
    </row>
    <row r="17" spans="17:17" s="3" customFormat="1" ht="14.4" x14ac:dyDescent="0.3">
      <c r="Q17" s="20"/>
    </row>
    <row r="18" spans="17:17" s="3" customFormat="1" ht="14.4" x14ac:dyDescent="0.3">
      <c r="Q18" s="20"/>
    </row>
    <row r="19" spans="17:17" s="3" customFormat="1" ht="14.4" x14ac:dyDescent="0.3">
      <c r="Q19" s="20"/>
    </row>
    <row r="20" spans="17:17" s="3" customFormat="1" ht="14.4" x14ac:dyDescent="0.3">
      <c r="Q20" s="20"/>
    </row>
    <row r="21" spans="17:17" s="3" customFormat="1" ht="14.4" x14ac:dyDescent="0.3">
      <c r="Q21" s="20"/>
    </row>
    <row r="22" spans="17:17" s="3" customFormat="1" ht="14.4" x14ac:dyDescent="0.3">
      <c r="Q22" s="20"/>
    </row>
    <row r="23" spans="17:17" s="3" customFormat="1" ht="14.4" x14ac:dyDescent="0.3">
      <c r="Q23" s="20"/>
    </row>
    <row r="24" spans="17:17" s="3" customFormat="1" ht="14.4" x14ac:dyDescent="0.3">
      <c r="Q24" s="20"/>
    </row>
    <row r="25" spans="17:17" s="3" customFormat="1" ht="14.4" x14ac:dyDescent="0.3">
      <c r="Q25" s="20"/>
    </row>
    <row r="26" spans="17:17" s="3" customFormat="1" ht="14.4" x14ac:dyDescent="0.3">
      <c r="Q26" s="20"/>
    </row>
    <row r="27" spans="17:17" s="3" customFormat="1" ht="14.4" x14ac:dyDescent="0.3">
      <c r="Q27" s="20"/>
    </row>
    <row r="28" spans="17:17" s="3" customFormat="1" ht="14.4" x14ac:dyDescent="0.3">
      <c r="Q28" s="20"/>
    </row>
    <row r="29" spans="17:17" s="3" customFormat="1" ht="14.4" x14ac:dyDescent="0.3">
      <c r="Q29" s="20"/>
    </row>
    <row r="30" spans="17:17" s="3" customFormat="1" ht="14.4" x14ac:dyDescent="0.3">
      <c r="Q30" s="20"/>
    </row>
    <row r="31" spans="17:17" s="3" customFormat="1" ht="14.4" x14ac:dyDescent="0.3">
      <c r="Q31" s="20"/>
    </row>
    <row r="32" spans="17:17" s="3" customFormat="1" ht="14.4" x14ac:dyDescent="0.3">
      <c r="Q32" s="20"/>
    </row>
    <row r="33" spans="17:18" s="3" customFormat="1" ht="14.4" x14ac:dyDescent="0.3">
      <c r="Q33" s="20"/>
    </row>
    <row r="34" spans="17:18" s="3" customFormat="1" ht="14.4" x14ac:dyDescent="0.3">
      <c r="Q34" s="20"/>
    </row>
    <row r="35" spans="17:18" s="3" customFormat="1" ht="14.4" x14ac:dyDescent="0.3">
      <c r="Q35" s="20"/>
    </row>
    <row r="36" spans="17:18" s="3" customFormat="1" ht="14.4" x14ac:dyDescent="0.3">
      <c r="Q36" s="20"/>
    </row>
    <row r="37" spans="17:18" s="3" customFormat="1" ht="14.4" x14ac:dyDescent="0.3">
      <c r="Q37" s="20"/>
    </row>
    <row r="38" spans="17:18" s="3" customFormat="1" ht="14.4" x14ac:dyDescent="0.3">
      <c r="Q38" s="20"/>
    </row>
    <row r="39" spans="17:18" s="3" customFormat="1" ht="14.4" x14ac:dyDescent="0.3">
      <c r="Q39" s="20"/>
    </row>
    <row r="40" spans="17:18" s="3" customFormat="1" ht="14.4" x14ac:dyDescent="0.3">
      <c r="Q40" s="20"/>
    </row>
    <row r="41" spans="17:18" s="3" customFormat="1" ht="14.4" x14ac:dyDescent="0.3">
      <c r="Q41" s="20"/>
    </row>
    <row r="42" spans="17:18" s="3" customFormat="1" ht="14.4" x14ac:dyDescent="0.3">
      <c r="Q42" s="20"/>
    </row>
    <row r="43" spans="17:18" s="3" customFormat="1" ht="14.4" x14ac:dyDescent="0.3">
      <c r="Q43" s="20"/>
    </row>
    <row r="44" spans="17:18" s="3" customFormat="1" ht="14.4" x14ac:dyDescent="0.3">
      <c r="Q44" s="20"/>
    </row>
    <row r="45" spans="17:18" s="3" customFormat="1" ht="14.4" x14ac:dyDescent="0.3">
      <c r="Q45" s="20"/>
    </row>
    <row r="46" spans="17:18" s="58" customFormat="1" ht="14.4" x14ac:dyDescent="0.3">
      <c r="Q46" s="59"/>
      <c r="R46" s="60" t="s">
        <v>952</v>
      </c>
    </row>
    <row r="47" spans="17:18" s="58" customFormat="1" ht="14.4" x14ac:dyDescent="0.3">
      <c r="Q47" s="59"/>
      <c r="R47" s="60"/>
    </row>
    <row r="48" spans="17:18" s="58" customFormat="1" ht="14.4" x14ac:dyDescent="0.3">
      <c r="Q48" s="59"/>
      <c r="R48" s="60"/>
    </row>
    <row r="49" spans="17:18" s="58" customFormat="1" ht="14.4" x14ac:dyDescent="0.3">
      <c r="Q49" s="59"/>
      <c r="R49" s="60"/>
    </row>
    <row r="50" spans="17:18" s="58" customFormat="1" ht="14.4" x14ac:dyDescent="0.3">
      <c r="Q50" s="59"/>
      <c r="R50" s="60"/>
    </row>
    <row r="51" spans="17:18" s="58" customFormat="1" ht="14.4" x14ac:dyDescent="0.3">
      <c r="Q51" s="59"/>
      <c r="R51" s="60"/>
    </row>
    <row r="52" spans="17:18" s="58" customFormat="1" ht="14.4" x14ac:dyDescent="0.3">
      <c r="Q52" s="59"/>
      <c r="R52" s="60"/>
    </row>
    <row r="53" spans="17:18" s="58" customFormat="1" ht="14.4" x14ac:dyDescent="0.3">
      <c r="Q53" s="59"/>
      <c r="R53" s="60"/>
    </row>
    <row r="54" spans="17:18" s="58" customFormat="1" ht="14.4" x14ac:dyDescent="0.3">
      <c r="Q54" s="59"/>
      <c r="R54" s="60"/>
    </row>
    <row r="55" spans="17:18" s="58" customFormat="1" ht="14.4" x14ac:dyDescent="0.3">
      <c r="Q55" s="59"/>
      <c r="R55" s="60"/>
    </row>
    <row r="56" spans="17:18" s="58" customFormat="1" ht="14.4" x14ac:dyDescent="0.3">
      <c r="Q56" s="59"/>
      <c r="R56" s="60"/>
    </row>
    <row r="57" spans="17:18" s="58" customFormat="1" ht="14.4" x14ac:dyDescent="0.3">
      <c r="Q57" s="59"/>
      <c r="R57" s="60"/>
    </row>
    <row r="58" spans="17:18" s="58" customFormat="1" ht="14.4" x14ac:dyDescent="0.3">
      <c r="Q58" s="59"/>
      <c r="R58" s="60"/>
    </row>
    <row r="59" spans="17:18" s="58" customFormat="1" ht="14.4" x14ac:dyDescent="0.3">
      <c r="Q59" s="59"/>
      <c r="R59" s="60"/>
    </row>
    <row r="60" spans="17:18" s="58" customFormat="1" ht="14.4" x14ac:dyDescent="0.3">
      <c r="Q60" s="59"/>
      <c r="R60" s="60"/>
    </row>
    <row r="61" spans="17:18" s="58" customFormat="1" ht="14.4" x14ac:dyDescent="0.3">
      <c r="Q61" s="59"/>
      <c r="R61" s="60"/>
    </row>
    <row r="62" spans="17:18" s="58" customFormat="1" ht="14.4" x14ac:dyDescent="0.3">
      <c r="Q62" s="59"/>
      <c r="R62" s="60"/>
    </row>
    <row r="63" spans="17:18" s="58" customFormat="1" ht="14.4" x14ac:dyDescent="0.3">
      <c r="Q63" s="59"/>
      <c r="R63" s="60"/>
    </row>
    <row r="64" spans="17:18" s="58" customFormat="1" ht="14.4" x14ac:dyDescent="0.3">
      <c r="Q64" s="59"/>
      <c r="R64" s="60"/>
    </row>
    <row r="65" spans="17:18" s="58" customFormat="1" ht="14.4" x14ac:dyDescent="0.3">
      <c r="Q65" s="59"/>
      <c r="R65" s="60"/>
    </row>
    <row r="66" spans="17:18" s="58" customFormat="1" ht="14.4" x14ac:dyDescent="0.3">
      <c r="Q66" s="59"/>
      <c r="R66" s="60"/>
    </row>
    <row r="67" spans="17:18" s="58" customFormat="1" ht="14.4" x14ac:dyDescent="0.3">
      <c r="Q67" s="59"/>
      <c r="R67" s="60"/>
    </row>
    <row r="68" spans="17:18" s="3" customFormat="1" ht="14.4" x14ac:dyDescent="0.3">
      <c r="Q68" s="20"/>
      <c r="R68" s="34" t="s">
        <v>991</v>
      </c>
    </row>
    <row r="69" spans="17:18" s="3" customFormat="1" ht="14.4" x14ac:dyDescent="0.3">
      <c r="Q69" s="20"/>
      <c r="R69" s="34"/>
    </row>
    <row r="70" spans="17:18" s="3" customFormat="1" ht="14.4" x14ac:dyDescent="0.3">
      <c r="Q70" s="20"/>
      <c r="R70" s="34"/>
    </row>
    <row r="71" spans="17:18" s="3" customFormat="1" ht="14.4" x14ac:dyDescent="0.3">
      <c r="Q71" s="20"/>
      <c r="R71" s="34"/>
    </row>
    <row r="72" spans="17:18" s="3" customFormat="1" ht="14.4" x14ac:dyDescent="0.3">
      <c r="Q72" s="20"/>
      <c r="R72" s="34"/>
    </row>
    <row r="73" spans="17:18" s="3" customFormat="1" ht="14.4" x14ac:dyDescent="0.3">
      <c r="Q73" s="20"/>
      <c r="R73" s="34"/>
    </row>
    <row r="74" spans="17:18" s="3" customFormat="1" ht="14.4" x14ac:dyDescent="0.3">
      <c r="Q74" s="20"/>
      <c r="R74" s="34"/>
    </row>
    <row r="75" spans="17:18" s="3" customFormat="1" ht="14.4" x14ac:dyDescent="0.3">
      <c r="Q75" s="20"/>
      <c r="R75" s="34"/>
    </row>
    <row r="76" spans="17:18" s="3" customFormat="1" ht="14.4" x14ac:dyDescent="0.3">
      <c r="Q76" s="20"/>
      <c r="R76" s="34"/>
    </row>
    <row r="77" spans="17:18" s="3" customFormat="1" ht="14.4" x14ac:dyDescent="0.3">
      <c r="Q77" s="20"/>
      <c r="R77" s="34"/>
    </row>
    <row r="78" spans="17:18" s="3" customFormat="1" ht="14.4" x14ac:dyDescent="0.3">
      <c r="Q78" s="20"/>
      <c r="R78" s="34"/>
    </row>
    <row r="79" spans="17:18" s="3" customFormat="1" ht="14.4" x14ac:dyDescent="0.3">
      <c r="Q79" s="20"/>
      <c r="R79" s="34"/>
    </row>
    <row r="80" spans="17:18" s="3" customFormat="1" ht="14.4" x14ac:dyDescent="0.3">
      <c r="Q80" s="20"/>
      <c r="R80" s="34"/>
    </row>
    <row r="81" spans="17:19" s="3" customFormat="1" ht="14.4" x14ac:dyDescent="0.3">
      <c r="Q81" s="20"/>
      <c r="R81" s="34"/>
    </row>
    <row r="82" spans="17:19" s="3" customFormat="1" ht="14.4" x14ac:dyDescent="0.3">
      <c r="Q82" s="20"/>
      <c r="R82" s="34"/>
    </row>
    <row r="83" spans="17:19" s="3" customFormat="1" ht="14.4" x14ac:dyDescent="0.3">
      <c r="Q83" s="20"/>
      <c r="R83" s="34"/>
    </row>
    <row r="84" spans="17:19" s="3" customFormat="1" ht="14.4" x14ac:dyDescent="0.3">
      <c r="Q84" s="20"/>
      <c r="R84" s="34"/>
    </row>
    <row r="85" spans="17:19" s="3" customFormat="1" ht="14.4" x14ac:dyDescent="0.3">
      <c r="Q85" s="20"/>
      <c r="R85" s="34"/>
      <c r="S85" s="37" t="s">
        <v>1007</v>
      </c>
    </row>
    <row r="86" spans="17:19" s="3" customFormat="1" ht="14.4" x14ac:dyDescent="0.3">
      <c r="Q86" s="20"/>
      <c r="R86" s="34"/>
      <c r="S86" s="37" t="s">
        <v>1008</v>
      </c>
    </row>
    <row r="87" spans="17:19" s="3" customFormat="1" ht="14.4" x14ac:dyDescent="0.3">
      <c r="Q87" s="20"/>
      <c r="R87" s="34"/>
      <c r="S87" s="37" t="s">
        <v>1009</v>
      </c>
    </row>
    <row r="88" spans="17:19" s="3" customFormat="1" ht="14.4" x14ac:dyDescent="0.3">
      <c r="Q88" s="20"/>
      <c r="R88" s="34"/>
      <c r="S88" s="37" t="s">
        <v>1010</v>
      </c>
    </row>
    <row r="89" spans="17:19" s="3" customFormat="1" ht="14.4" x14ac:dyDescent="0.3">
      <c r="Q89" s="20" t="s">
        <v>1011</v>
      </c>
      <c r="R89" s="34"/>
      <c r="S89" s="37"/>
    </row>
    <row r="90" spans="17:19" s="3" customFormat="1" ht="14.4" x14ac:dyDescent="0.3">
      <c r="Q90" s="20"/>
      <c r="R90" s="34" t="s">
        <v>1012</v>
      </c>
      <c r="S90" s="37"/>
    </row>
    <row r="91" spans="17:19" s="3" customFormat="1" ht="14.4" x14ac:dyDescent="0.3">
      <c r="Q91" s="20"/>
      <c r="R91" s="34"/>
      <c r="S91" s="37"/>
    </row>
    <row r="92" spans="17:19" s="3" customFormat="1" ht="14.4" x14ac:dyDescent="0.3">
      <c r="Q92" s="20"/>
      <c r="R92" s="34"/>
      <c r="S92" s="37"/>
    </row>
    <row r="93" spans="17:19" s="3" customFormat="1" ht="14.4" x14ac:dyDescent="0.3">
      <c r="Q93" s="20"/>
      <c r="R93" s="34" t="s">
        <v>1017</v>
      </c>
      <c r="S93" s="37"/>
    </row>
    <row r="94" spans="17:19" s="3" customFormat="1" ht="14.4" x14ac:dyDescent="0.3">
      <c r="Q94" s="20"/>
      <c r="R94" s="34"/>
      <c r="S94" s="37"/>
    </row>
    <row r="95" spans="17:19" s="3" customFormat="1" ht="14.4" x14ac:dyDescent="0.3">
      <c r="Q95" s="20"/>
      <c r="R95" s="34"/>
      <c r="S95" s="37"/>
    </row>
    <row r="96" spans="17:19" s="3" customFormat="1" ht="14.4" x14ac:dyDescent="0.3">
      <c r="Q96" s="20"/>
      <c r="R96" s="34"/>
      <c r="S96" s="37" t="s">
        <v>1007</v>
      </c>
    </row>
    <row r="97" spans="7:20" s="3" customFormat="1" ht="14.4" x14ac:dyDescent="0.3">
      <c r="Q97" s="20"/>
      <c r="R97" s="34"/>
      <c r="S97" s="37" t="s">
        <v>1022</v>
      </c>
    </row>
    <row r="98" spans="7:20" s="3" customFormat="1" ht="14.4" x14ac:dyDescent="0.3">
      <c r="T98" s="37" t="s">
        <v>1023</v>
      </c>
    </row>
    <row r="99" spans="7:20" s="3" customFormat="1" ht="14.4" x14ac:dyDescent="0.3">
      <c r="T99" s="37" t="s">
        <v>1008</v>
      </c>
    </row>
    <row r="100" spans="7:20" s="3" customFormat="1" ht="14.4" x14ac:dyDescent="0.3">
      <c r="T100" s="37" t="s">
        <v>1009</v>
      </c>
    </row>
    <row r="101" spans="7:20" s="3" customFormat="1" ht="14.4" x14ac:dyDescent="0.3">
      <c r="T101" s="37" t="s">
        <v>1024</v>
      </c>
    </row>
    <row r="102" spans="7:20" s="3" customFormat="1" ht="11.25" customHeight="1" x14ac:dyDescent="0.3">
      <c r="J102" s="38"/>
      <c r="K102" s="38"/>
      <c r="L102" s="39"/>
      <c r="M102" s="39"/>
      <c r="N102" s="39"/>
      <c r="O102" s="40"/>
    </row>
    <row r="103" spans="7:20" s="3" customFormat="1" ht="25.5" customHeight="1" x14ac:dyDescent="0.3"/>
    <row r="104" spans="7:20" s="10" customFormat="1" ht="13.5" customHeight="1" x14ac:dyDescent="0.2">
      <c r="P104" s="42"/>
      <c r="Q104" s="42"/>
      <c r="R104" s="42"/>
      <c r="S104" s="42"/>
      <c r="T104" s="42"/>
    </row>
    <row r="105" spans="7:20" s="10" customFormat="1" ht="13.5" customHeight="1" x14ac:dyDescent="0.2">
      <c r="P105" s="42"/>
      <c r="Q105" s="42"/>
      <c r="R105" s="42"/>
      <c r="S105" s="42"/>
      <c r="T105" s="42"/>
    </row>
    <row r="106" spans="7:20" s="10" customFormat="1" ht="13.5" customHeight="1" x14ac:dyDescent="0.2">
      <c r="P106" s="42"/>
      <c r="Q106" s="42"/>
      <c r="R106" s="42"/>
      <c r="S106" s="42"/>
      <c r="T106" s="42"/>
    </row>
    <row r="107" spans="7:20" s="10" customFormat="1" ht="13.5" customHeight="1" x14ac:dyDescent="0.2">
      <c r="P107" s="42"/>
      <c r="Q107" s="42"/>
      <c r="R107" s="42"/>
      <c r="S107" s="42"/>
      <c r="T107" s="42"/>
    </row>
    <row r="108" spans="7:20" s="3" customFormat="1" ht="14.4" x14ac:dyDescent="0.3">
      <c r="G108" s="52"/>
      <c r="H108" s="10"/>
      <c r="I108" s="449"/>
      <c r="J108" s="449"/>
      <c r="K108" s="449"/>
    </row>
  </sheetData>
  <mergeCells count="1">
    <mergeCell ref="I108:K108"/>
  </mergeCells>
  <printOptions horizontalCentered="1"/>
  <pageMargins left="0.39370077848434498" right="0.39370077848434498" top="0.78740155696868896" bottom="0.74803149700164795" header="0.118110239505768" footer="0.118110239505768"/>
  <pageSetup paperSize="9" scale="52" fitToHeight="0" orientation="portrait" r:id="rId1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345"/>
  <sheetViews>
    <sheetView workbookViewId="0">
      <selection sqref="A1:F344"/>
    </sheetView>
  </sheetViews>
  <sheetFormatPr defaultColWidth="9.109375" defaultRowHeight="10.5" customHeight="1" x14ac:dyDescent="0.2"/>
  <cols>
    <col min="1" max="1" width="9" style="1" customWidth="1"/>
    <col min="2" max="2" width="20.109375" style="1" customWidth="1"/>
    <col min="3" max="3" width="54.6640625" style="1" customWidth="1"/>
    <col min="4" max="4" width="13.6640625" style="1" customWidth="1"/>
    <col min="5" max="5" width="14.5546875" style="1" customWidth="1"/>
    <col min="6" max="6" width="15.6640625" style="1" customWidth="1"/>
    <col min="7" max="7" width="13" style="1" customWidth="1"/>
    <col min="8" max="8" width="13.88671875" style="1" customWidth="1"/>
    <col min="9" max="9" width="13.44140625" style="1" customWidth="1"/>
    <col min="10" max="10" width="8.109375" style="1" customWidth="1"/>
    <col min="11" max="11" width="8.5546875" style="1" customWidth="1"/>
    <col min="12" max="12" width="11.88671875" style="1" customWidth="1"/>
    <col min="13" max="13" width="9.6640625" style="1" customWidth="1"/>
    <col min="14" max="15" width="9.109375" style="1"/>
    <col min="16" max="17" width="127.88671875" style="2" hidden="1" customWidth="1"/>
    <col min="18" max="18" width="112.109375" style="2" hidden="1" customWidth="1"/>
    <col min="19" max="19" width="127.88671875" style="2" hidden="1" customWidth="1"/>
    <col min="20" max="20" width="112.109375" style="2" hidden="1" customWidth="1"/>
    <col min="21" max="16384" width="9.109375" style="1"/>
  </cols>
  <sheetData>
    <row r="1" spans="1:17" s="3" customFormat="1" ht="14.4" x14ac:dyDescent="0.3">
      <c r="G1" s="4"/>
    </row>
    <row r="2" spans="1:17" s="3" customFormat="1" ht="28.5" customHeight="1" x14ac:dyDescent="0.3">
      <c r="A2" s="438" t="s">
        <v>1035</v>
      </c>
      <c r="B2" s="438"/>
      <c r="C2" s="438"/>
      <c r="D2" s="438"/>
      <c r="E2" s="438"/>
      <c r="F2" s="438"/>
      <c r="G2" s="5"/>
      <c r="H2" s="5"/>
      <c r="I2" s="5"/>
    </row>
    <row r="3" spans="1:17" s="3" customFormat="1" ht="10.5" customHeight="1" x14ac:dyDescent="0.3">
      <c r="A3" s="6"/>
      <c r="B3" s="6"/>
      <c r="C3" s="6"/>
      <c r="D3" s="6"/>
      <c r="E3" s="6"/>
      <c r="F3" s="6"/>
      <c r="G3" s="6"/>
      <c r="H3" s="6"/>
      <c r="I3" s="6"/>
    </row>
    <row r="4" spans="1:17" s="3" customFormat="1" ht="14.4" x14ac:dyDescent="0.3">
      <c r="A4" s="439" t="s">
        <v>1036</v>
      </c>
      <c r="B4" s="439"/>
      <c r="C4" s="439"/>
      <c r="D4" s="439"/>
      <c r="E4" s="439"/>
      <c r="F4" s="439"/>
      <c r="G4" s="7"/>
      <c r="H4" s="7"/>
      <c r="I4" s="7"/>
      <c r="P4" s="7" t="s">
        <v>1036</v>
      </c>
    </row>
    <row r="5" spans="1:17" s="3" customFormat="1" ht="15.75" customHeight="1" x14ac:dyDescent="0.3">
      <c r="A5" s="440" t="s">
        <v>903</v>
      </c>
      <c r="B5" s="440"/>
      <c r="C5" s="440"/>
      <c r="D5" s="440"/>
      <c r="E5" s="440"/>
      <c r="F5" s="440"/>
      <c r="G5" s="8"/>
      <c r="H5" s="8"/>
      <c r="I5" s="8"/>
    </row>
    <row r="6" spans="1:17" s="3" customFormat="1" ht="15.75" customHeight="1" x14ac:dyDescent="0.3">
      <c r="A6" s="9"/>
      <c r="B6" s="9"/>
      <c r="C6" s="9"/>
      <c r="D6" s="9"/>
      <c r="E6" s="9"/>
      <c r="F6" s="9"/>
      <c r="G6" s="9"/>
      <c r="H6" s="9"/>
      <c r="I6" s="9"/>
    </row>
    <row r="7" spans="1:17" s="3" customFormat="1" ht="12.75" customHeight="1" x14ac:dyDescent="0.3">
      <c r="A7" s="10" t="s">
        <v>904</v>
      </c>
      <c r="B7" s="10"/>
      <c r="C7" s="11"/>
      <c r="D7" s="12"/>
      <c r="E7" s="12"/>
      <c r="H7" s="10"/>
      <c r="J7" s="10"/>
      <c r="K7" s="10"/>
      <c r="L7" s="10"/>
      <c r="M7" s="13"/>
      <c r="N7" s="14"/>
    </row>
    <row r="8" spans="1:17" s="3" customFormat="1" ht="12.75" customHeight="1" x14ac:dyDescent="0.3">
      <c r="A8" s="10"/>
      <c r="B8" s="10"/>
      <c r="D8" s="15"/>
      <c r="E8" s="16"/>
      <c r="G8" s="10"/>
      <c r="H8" s="10"/>
      <c r="I8" s="4"/>
      <c r="J8" s="10"/>
      <c r="K8" s="10"/>
      <c r="L8" s="17"/>
      <c r="M8" s="10"/>
    </row>
    <row r="9" spans="1:17" s="3" customFormat="1" ht="14.4" x14ac:dyDescent="0.3">
      <c r="A9" s="18"/>
    </row>
    <row r="10" spans="1:17" s="3" customFormat="1" ht="36" customHeight="1" x14ac:dyDescent="0.3">
      <c r="A10" s="450" t="s">
        <v>906</v>
      </c>
      <c r="B10" s="450" t="s">
        <v>907</v>
      </c>
      <c r="C10" s="450" t="s">
        <v>908</v>
      </c>
      <c r="D10" s="450" t="s">
        <v>909</v>
      </c>
      <c r="E10" s="441" t="s">
        <v>910</v>
      </c>
      <c r="F10" s="441" t="s">
        <v>911</v>
      </c>
    </row>
    <row r="11" spans="1:17" s="3" customFormat="1" ht="11.25" customHeight="1" x14ac:dyDescent="0.3">
      <c r="A11" s="450"/>
      <c r="B11" s="450"/>
      <c r="C11" s="450"/>
      <c r="D11" s="450"/>
      <c r="E11" s="451"/>
      <c r="F11" s="442"/>
    </row>
    <row r="12" spans="1:17" s="3" customFormat="1" ht="14.4" x14ac:dyDescent="0.3">
      <c r="A12" s="19">
        <v>1</v>
      </c>
      <c r="B12" s="19">
        <v>2</v>
      </c>
      <c r="C12" s="452">
        <v>3</v>
      </c>
      <c r="D12" s="452"/>
      <c r="E12" s="452"/>
      <c r="F12" s="19">
        <v>4</v>
      </c>
    </row>
    <row r="13" spans="1:17" s="3" customFormat="1" ht="14.4" x14ac:dyDescent="0.3">
      <c r="A13" s="432" t="s">
        <v>1037</v>
      </c>
      <c r="B13" s="433"/>
      <c r="C13" s="433"/>
      <c r="D13" s="433"/>
      <c r="E13" s="433"/>
      <c r="F13" s="434"/>
      <c r="Q13" s="20" t="s">
        <v>1037</v>
      </c>
    </row>
    <row r="14" spans="1:17" s="3" customFormat="1" ht="30.6" x14ac:dyDescent="0.3">
      <c r="A14" s="21">
        <v>1</v>
      </c>
      <c r="B14" s="22" t="s">
        <v>1038</v>
      </c>
      <c r="C14" s="23" t="s">
        <v>1039</v>
      </c>
      <c r="D14" s="33">
        <v>0.41909999999999997</v>
      </c>
      <c r="E14" s="25">
        <v>1629.76</v>
      </c>
      <c r="F14" s="25">
        <v>22251.23</v>
      </c>
      <c r="Q14" s="20"/>
    </row>
    <row r="15" spans="1:17" s="3" customFormat="1" ht="14.4" x14ac:dyDescent="0.3">
      <c r="A15" s="26"/>
      <c r="B15" s="27"/>
      <c r="C15" s="28" t="s">
        <v>1040</v>
      </c>
      <c r="D15" s="28"/>
      <c r="E15" s="28"/>
      <c r="F15" s="29">
        <v>17944.82</v>
      </c>
      <c r="Q15" s="20"/>
    </row>
    <row r="16" spans="1:17" s="3" customFormat="1" ht="14.4" x14ac:dyDescent="0.3">
      <c r="A16" s="26"/>
      <c r="B16" s="27"/>
      <c r="C16" s="28" t="s">
        <v>1041</v>
      </c>
      <c r="D16" s="28"/>
      <c r="E16" s="28"/>
      <c r="F16" s="29">
        <v>11963.21</v>
      </c>
      <c r="Q16" s="20"/>
    </row>
    <row r="17" spans="1:17" s="3" customFormat="1" ht="14.4" x14ac:dyDescent="0.3">
      <c r="A17" s="26"/>
      <c r="B17" s="27"/>
      <c r="C17" s="28" t="s">
        <v>917</v>
      </c>
      <c r="D17" s="28"/>
      <c r="E17" s="28"/>
      <c r="F17" s="29">
        <v>52159.26</v>
      </c>
      <c r="Q17" s="20"/>
    </row>
    <row r="18" spans="1:17" s="3" customFormat="1" ht="30.6" x14ac:dyDescent="0.3">
      <c r="A18" s="21">
        <v>2</v>
      </c>
      <c r="B18" s="22" t="s">
        <v>926</v>
      </c>
      <c r="C18" s="23" t="s">
        <v>927</v>
      </c>
      <c r="D18" s="33">
        <v>0.41909999999999997</v>
      </c>
      <c r="E18" s="25">
        <v>12990.48</v>
      </c>
      <c r="F18" s="25">
        <v>56838.6</v>
      </c>
      <c r="Q18" s="20"/>
    </row>
    <row r="19" spans="1:17" s="3" customFormat="1" ht="30.6" x14ac:dyDescent="0.3">
      <c r="A19" s="21">
        <v>3</v>
      </c>
      <c r="B19" s="22" t="s">
        <v>1042</v>
      </c>
      <c r="C19" s="23" t="s">
        <v>1043</v>
      </c>
      <c r="D19" s="30">
        <v>0.76</v>
      </c>
      <c r="E19" s="25">
        <v>360</v>
      </c>
      <c r="F19" s="25">
        <v>2251.73</v>
      </c>
      <c r="Q19" s="20"/>
    </row>
    <row r="20" spans="1:17" s="3" customFormat="1" ht="30.6" x14ac:dyDescent="0.3">
      <c r="A20" s="21">
        <v>4</v>
      </c>
      <c r="B20" s="22" t="s">
        <v>1044</v>
      </c>
      <c r="C20" s="23" t="s">
        <v>1045</v>
      </c>
      <c r="D20" s="30">
        <v>0.05</v>
      </c>
      <c r="E20" s="25">
        <v>622.48</v>
      </c>
      <c r="F20" s="25">
        <v>310.99</v>
      </c>
      <c r="Q20" s="20"/>
    </row>
    <row r="21" spans="1:17" s="3" customFormat="1" ht="14.4" x14ac:dyDescent="0.3">
      <c r="A21" s="26"/>
      <c r="B21" s="27"/>
      <c r="C21" s="28" t="s">
        <v>1046</v>
      </c>
      <c r="D21" s="28"/>
      <c r="E21" s="28"/>
      <c r="F21" s="29">
        <v>88.87</v>
      </c>
      <c r="Q21" s="20"/>
    </row>
    <row r="22" spans="1:17" s="3" customFormat="1" ht="14.4" x14ac:dyDescent="0.3">
      <c r="A22" s="26"/>
      <c r="B22" s="27"/>
      <c r="C22" s="28" t="s">
        <v>1047</v>
      </c>
      <c r="D22" s="28"/>
      <c r="E22" s="28"/>
      <c r="F22" s="29">
        <v>51.27</v>
      </c>
      <c r="Q22" s="20"/>
    </row>
    <row r="23" spans="1:17" s="3" customFormat="1" ht="14.4" x14ac:dyDescent="0.3">
      <c r="A23" s="26"/>
      <c r="B23" s="27"/>
      <c r="C23" s="28" t="s">
        <v>917</v>
      </c>
      <c r="D23" s="28"/>
      <c r="E23" s="28"/>
      <c r="F23" s="29">
        <v>451.13</v>
      </c>
      <c r="Q23" s="20"/>
    </row>
    <row r="24" spans="1:17" s="3" customFormat="1" ht="20.399999999999999" x14ac:dyDescent="0.3">
      <c r="A24" s="21">
        <v>5</v>
      </c>
      <c r="B24" s="22" t="s">
        <v>1048</v>
      </c>
      <c r="C24" s="23" t="s">
        <v>1049</v>
      </c>
      <c r="D24" s="30">
        <v>0.05</v>
      </c>
      <c r="E24" s="25">
        <v>1650.5</v>
      </c>
      <c r="F24" s="25">
        <v>2061.02</v>
      </c>
      <c r="Q24" s="20"/>
    </row>
    <row r="25" spans="1:17" s="3" customFormat="1" ht="14.4" x14ac:dyDescent="0.3">
      <c r="A25" s="26"/>
      <c r="B25" s="27"/>
      <c r="C25" s="28" t="s">
        <v>1050</v>
      </c>
      <c r="D25" s="28"/>
      <c r="E25" s="28"/>
      <c r="F25" s="29">
        <v>1722.29</v>
      </c>
      <c r="Q25" s="20"/>
    </row>
    <row r="26" spans="1:17" s="3" customFormat="1" ht="14.4" x14ac:dyDescent="0.3">
      <c r="A26" s="26"/>
      <c r="B26" s="27"/>
      <c r="C26" s="28" t="s">
        <v>1051</v>
      </c>
      <c r="D26" s="28"/>
      <c r="E26" s="28"/>
      <c r="F26" s="29">
        <v>986.56</v>
      </c>
      <c r="Q26" s="20"/>
    </row>
    <row r="27" spans="1:17" s="3" customFormat="1" ht="14.4" x14ac:dyDescent="0.3">
      <c r="A27" s="26"/>
      <c r="B27" s="27"/>
      <c r="C27" s="28" t="s">
        <v>917</v>
      </c>
      <c r="D27" s="28"/>
      <c r="E27" s="28"/>
      <c r="F27" s="29">
        <v>4769.87</v>
      </c>
      <c r="Q27" s="20"/>
    </row>
    <row r="28" spans="1:17" s="3" customFormat="1" ht="20.399999999999999" x14ac:dyDescent="0.3">
      <c r="A28" s="21">
        <v>6</v>
      </c>
      <c r="B28" s="22" t="s">
        <v>942</v>
      </c>
      <c r="C28" s="23" t="s">
        <v>1052</v>
      </c>
      <c r="D28" s="24">
        <v>5.1999999999999998E-2</v>
      </c>
      <c r="E28" s="25">
        <v>665</v>
      </c>
      <c r="F28" s="25">
        <v>245.86</v>
      </c>
      <c r="Q28" s="20"/>
    </row>
    <row r="29" spans="1:17" s="3" customFormat="1" ht="30.6" x14ac:dyDescent="0.3">
      <c r="A29" s="21">
        <v>7</v>
      </c>
      <c r="B29" s="22" t="s">
        <v>1053</v>
      </c>
      <c r="C29" s="23" t="s">
        <v>1054</v>
      </c>
      <c r="D29" s="30">
        <v>0.16</v>
      </c>
      <c r="E29" s="25">
        <v>347.67</v>
      </c>
      <c r="F29" s="25">
        <v>953.16</v>
      </c>
      <c r="Q29" s="20"/>
    </row>
    <row r="30" spans="1:17" s="3" customFormat="1" ht="14.4" x14ac:dyDescent="0.3">
      <c r="A30" s="26"/>
      <c r="B30" s="27"/>
      <c r="C30" s="28" t="s">
        <v>1055</v>
      </c>
      <c r="D30" s="28"/>
      <c r="E30" s="28"/>
      <c r="F30" s="29">
        <v>367.06</v>
      </c>
      <c r="Q30" s="20"/>
    </row>
    <row r="31" spans="1:17" s="3" customFormat="1" ht="14.4" x14ac:dyDescent="0.3">
      <c r="A31" s="26"/>
      <c r="B31" s="27"/>
      <c r="C31" s="28" t="s">
        <v>1056</v>
      </c>
      <c r="D31" s="28"/>
      <c r="E31" s="28"/>
      <c r="F31" s="29">
        <v>199.15</v>
      </c>
      <c r="Q31" s="20"/>
    </row>
    <row r="32" spans="1:17" s="3" customFormat="1" ht="14.4" x14ac:dyDescent="0.3">
      <c r="A32" s="26"/>
      <c r="B32" s="27"/>
      <c r="C32" s="28" t="s">
        <v>917</v>
      </c>
      <c r="D32" s="28"/>
      <c r="E32" s="28"/>
      <c r="F32" s="29">
        <v>1519.37</v>
      </c>
      <c r="Q32" s="20"/>
    </row>
    <row r="33" spans="1:18" s="3" customFormat="1" ht="14.4" x14ac:dyDescent="0.3">
      <c r="A33" s="435" t="s">
        <v>1007</v>
      </c>
      <c r="B33" s="436"/>
      <c r="C33" s="436"/>
      <c r="D33" s="436"/>
      <c r="E33" s="437"/>
      <c r="F33" s="36">
        <v>84912.59</v>
      </c>
      <c r="Q33" s="20"/>
      <c r="R33" s="37" t="s">
        <v>1007</v>
      </c>
    </row>
    <row r="34" spans="1:18" s="3" customFormat="1" ht="14.4" x14ac:dyDescent="0.3">
      <c r="A34" s="435" t="s">
        <v>1008</v>
      </c>
      <c r="B34" s="436"/>
      <c r="C34" s="436"/>
      <c r="D34" s="436"/>
      <c r="E34" s="437"/>
      <c r="F34" s="36">
        <v>20123.04</v>
      </c>
      <c r="Q34" s="20"/>
      <c r="R34" s="37" t="s">
        <v>1008</v>
      </c>
    </row>
    <row r="35" spans="1:18" s="3" customFormat="1" ht="14.4" x14ac:dyDescent="0.3">
      <c r="A35" s="435" t="s">
        <v>1009</v>
      </c>
      <c r="B35" s="436"/>
      <c r="C35" s="436"/>
      <c r="D35" s="436"/>
      <c r="E35" s="437"/>
      <c r="F35" s="36">
        <v>13200.19</v>
      </c>
      <c r="Q35" s="20"/>
      <c r="R35" s="37" t="s">
        <v>1009</v>
      </c>
    </row>
    <row r="36" spans="1:18" s="3" customFormat="1" ht="14.4" x14ac:dyDescent="0.3">
      <c r="A36" s="435" t="s">
        <v>1057</v>
      </c>
      <c r="B36" s="436"/>
      <c r="C36" s="436"/>
      <c r="D36" s="436"/>
      <c r="E36" s="437"/>
      <c r="F36" s="36">
        <v>118235.82</v>
      </c>
      <c r="Q36" s="20"/>
      <c r="R36" s="37" t="s">
        <v>1057</v>
      </c>
    </row>
    <row r="37" spans="1:18" s="3" customFormat="1" ht="14.4" x14ac:dyDescent="0.3">
      <c r="A37" s="432" t="s">
        <v>1058</v>
      </c>
      <c r="B37" s="433"/>
      <c r="C37" s="433"/>
      <c r="D37" s="433"/>
      <c r="E37" s="433"/>
      <c r="F37" s="434"/>
      <c r="Q37" s="20" t="s">
        <v>1058</v>
      </c>
      <c r="R37" s="37"/>
    </row>
    <row r="38" spans="1:18" s="3" customFormat="1" ht="30.6" x14ac:dyDescent="0.3">
      <c r="A38" s="21">
        <v>8</v>
      </c>
      <c r="B38" s="22" t="s">
        <v>1059</v>
      </c>
      <c r="C38" s="23" t="s">
        <v>1060</v>
      </c>
      <c r="D38" s="30">
        <v>1.71</v>
      </c>
      <c r="E38" s="25">
        <v>7384.06</v>
      </c>
      <c r="F38" s="25">
        <v>181791.06</v>
      </c>
      <c r="Q38" s="20"/>
      <c r="R38" s="37"/>
    </row>
    <row r="39" spans="1:18" s="3" customFormat="1" ht="14.4" x14ac:dyDescent="0.3">
      <c r="A39" s="26"/>
      <c r="B39" s="27"/>
      <c r="C39" s="28" t="s">
        <v>1061</v>
      </c>
      <c r="D39" s="28"/>
      <c r="E39" s="28"/>
      <c r="F39" s="29">
        <v>70962.92</v>
      </c>
      <c r="Q39" s="20"/>
      <c r="R39" s="37"/>
    </row>
    <row r="40" spans="1:18" s="3" customFormat="1" ht="14.4" x14ac:dyDescent="0.3">
      <c r="A40" s="26"/>
      <c r="B40" s="27"/>
      <c r="C40" s="28" t="s">
        <v>1062</v>
      </c>
      <c r="D40" s="28"/>
      <c r="E40" s="28"/>
      <c r="F40" s="29">
        <v>47308.62</v>
      </c>
      <c r="Q40" s="20"/>
      <c r="R40" s="37"/>
    </row>
    <row r="41" spans="1:18" s="3" customFormat="1" ht="14.4" x14ac:dyDescent="0.3">
      <c r="A41" s="26"/>
      <c r="B41" s="27"/>
      <c r="C41" s="28" t="s">
        <v>917</v>
      </c>
      <c r="D41" s="28"/>
      <c r="E41" s="28"/>
      <c r="F41" s="29">
        <v>300062.59999999998</v>
      </c>
      <c r="Q41" s="20"/>
      <c r="R41" s="37"/>
    </row>
    <row r="42" spans="1:18" s="3" customFormat="1" ht="30.6" x14ac:dyDescent="0.3">
      <c r="A42" s="21">
        <v>9</v>
      </c>
      <c r="B42" s="22" t="s">
        <v>926</v>
      </c>
      <c r="C42" s="23" t="s">
        <v>927</v>
      </c>
      <c r="D42" s="30">
        <v>1.71</v>
      </c>
      <c r="E42" s="25">
        <v>12990.48</v>
      </c>
      <c r="F42" s="25">
        <v>231911.25</v>
      </c>
      <c r="Q42" s="20"/>
      <c r="R42" s="37"/>
    </row>
    <row r="43" spans="1:18" s="3" customFormat="1" ht="30.6" x14ac:dyDescent="0.3">
      <c r="A43" s="21">
        <v>10</v>
      </c>
      <c r="B43" s="22" t="s">
        <v>920</v>
      </c>
      <c r="C43" s="23" t="s">
        <v>1063</v>
      </c>
      <c r="D43" s="30">
        <v>1.28</v>
      </c>
      <c r="E43" s="25">
        <v>1121</v>
      </c>
      <c r="F43" s="25">
        <v>14176.61</v>
      </c>
      <c r="Q43" s="20"/>
      <c r="R43" s="37"/>
    </row>
    <row r="44" spans="1:18" s="3" customFormat="1" ht="20.399999999999999" x14ac:dyDescent="0.3">
      <c r="A44" s="21">
        <v>11</v>
      </c>
      <c r="B44" s="22" t="s">
        <v>928</v>
      </c>
      <c r="C44" s="23" t="s">
        <v>1064</v>
      </c>
      <c r="D44" s="24">
        <v>2.5000000000000001E-2</v>
      </c>
      <c r="E44" s="25">
        <v>716.71</v>
      </c>
      <c r="F44" s="25">
        <v>634.77</v>
      </c>
      <c r="Q44" s="20"/>
      <c r="R44" s="37"/>
    </row>
    <row r="45" spans="1:18" s="3" customFormat="1" ht="14.4" x14ac:dyDescent="0.3">
      <c r="A45" s="26"/>
      <c r="B45" s="27"/>
      <c r="C45" s="28" t="s">
        <v>1065</v>
      </c>
      <c r="D45" s="28"/>
      <c r="E45" s="28"/>
      <c r="F45" s="29">
        <v>602.24</v>
      </c>
      <c r="Q45" s="20"/>
      <c r="R45" s="37"/>
    </row>
    <row r="46" spans="1:18" s="3" customFormat="1" ht="14.4" x14ac:dyDescent="0.3">
      <c r="A46" s="26"/>
      <c r="B46" s="27"/>
      <c r="C46" s="28" t="s">
        <v>1066</v>
      </c>
      <c r="D46" s="28"/>
      <c r="E46" s="28"/>
      <c r="F46" s="29">
        <v>342.45</v>
      </c>
      <c r="Q46" s="20"/>
      <c r="R46" s="37"/>
    </row>
    <row r="47" spans="1:18" s="3" customFormat="1" ht="14.4" x14ac:dyDescent="0.3">
      <c r="A47" s="26"/>
      <c r="B47" s="27"/>
      <c r="C47" s="28" t="s">
        <v>917</v>
      </c>
      <c r="D47" s="28"/>
      <c r="E47" s="28"/>
      <c r="F47" s="29">
        <v>1579.46</v>
      </c>
      <c r="Q47" s="20"/>
      <c r="R47" s="37"/>
    </row>
    <row r="48" spans="1:18" s="3" customFormat="1" ht="20.399999999999999" x14ac:dyDescent="0.3">
      <c r="A48" s="21">
        <v>12</v>
      </c>
      <c r="B48" s="22" t="s">
        <v>932</v>
      </c>
      <c r="C48" s="23" t="s">
        <v>933</v>
      </c>
      <c r="D48" s="24">
        <v>5.0999999999999997E-2</v>
      </c>
      <c r="E48" s="25">
        <v>711.5</v>
      </c>
      <c r="F48" s="25">
        <v>280.49</v>
      </c>
      <c r="Q48" s="20"/>
      <c r="R48" s="37"/>
    </row>
    <row r="49" spans="1:18" s="3" customFormat="1" ht="30.6" x14ac:dyDescent="0.3">
      <c r="A49" s="21">
        <v>13</v>
      </c>
      <c r="B49" s="22" t="s">
        <v>934</v>
      </c>
      <c r="C49" s="23" t="s">
        <v>1067</v>
      </c>
      <c r="D49" s="35">
        <v>2.5000000000000001E-4</v>
      </c>
      <c r="E49" s="25">
        <v>202.5</v>
      </c>
      <c r="F49" s="25">
        <v>1.82</v>
      </c>
      <c r="Q49" s="20"/>
      <c r="R49" s="37"/>
    </row>
    <row r="50" spans="1:18" s="3" customFormat="1" ht="14.4" x14ac:dyDescent="0.3">
      <c r="A50" s="26"/>
      <c r="B50" s="27"/>
      <c r="C50" s="28" t="s">
        <v>1068</v>
      </c>
      <c r="D50" s="28"/>
      <c r="E50" s="28"/>
      <c r="F50" s="29">
        <v>1.72</v>
      </c>
      <c r="Q50" s="20"/>
      <c r="R50" s="37"/>
    </row>
    <row r="51" spans="1:18" s="3" customFormat="1" ht="14.4" x14ac:dyDescent="0.3">
      <c r="A51" s="26"/>
      <c r="B51" s="27"/>
      <c r="C51" s="28" t="s">
        <v>1069</v>
      </c>
      <c r="D51" s="28"/>
      <c r="E51" s="28"/>
      <c r="F51" s="29">
        <v>0.98</v>
      </c>
      <c r="Q51" s="20"/>
      <c r="R51" s="37"/>
    </row>
    <row r="52" spans="1:18" s="3" customFormat="1" ht="14.4" x14ac:dyDescent="0.3">
      <c r="A52" s="26"/>
      <c r="B52" s="27"/>
      <c r="C52" s="28" t="s">
        <v>917</v>
      </c>
      <c r="D52" s="28"/>
      <c r="E52" s="28"/>
      <c r="F52" s="29">
        <v>4.5199999999999996</v>
      </c>
      <c r="Q52" s="20"/>
      <c r="R52" s="37"/>
    </row>
    <row r="53" spans="1:18" s="3" customFormat="1" ht="30.6" x14ac:dyDescent="0.3">
      <c r="A53" s="21">
        <v>15</v>
      </c>
      <c r="B53" s="22" t="s">
        <v>1053</v>
      </c>
      <c r="C53" s="23" t="s">
        <v>1054</v>
      </c>
      <c r="D53" s="30">
        <v>0.65</v>
      </c>
      <c r="E53" s="25">
        <v>347.67</v>
      </c>
      <c r="F53" s="25">
        <v>3872.23</v>
      </c>
      <c r="Q53" s="20"/>
      <c r="R53" s="37"/>
    </row>
    <row r="54" spans="1:18" s="3" customFormat="1" ht="14.4" x14ac:dyDescent="0.3">
      <c r="A54" s="26"/>
      <c r="B54" s="27"/>
      <c r="C54" s="28" t="s">
        <v>1070</v>
      </c>
      <c r="D54" s="28"/>
      <c r="E54" s="28"/>
      <c r="F54" s="29">
        <v>1491.2</v>
      </c>
      <c r="Q54" s="20"/>
      <c r="R54" s="37"/>
    </row>
    <row r="55" spans="1:18" s="3" customFormat="1" ht="14.4" x14ac:dyDescent="0.3">
      <c r="A55" s="26"/>
      <c r="B55" s="27"/>
      <c r="C55" s="28" t="s">
        <v>1071</v>
      </c>
      <c r="D55" s="28"/>
      <c r="E55" s="28"/>
      <c r="F55" s="29">
        <v>809.05</v>
      </c>
      <c r="Q55" s="20"/>
      <c r="R55" s="37"/>
    </row>
    <row r="56" spans="1:18" s="3" customFormat="1" ht="14.4" x14ac:dyDescent="0.3">
      <c r="A56" s="26"/>
      <c r="B56" s="27"/>
      <c r="C56" s="28" t="s">
        <v>917</v>
      </c>
      <c r="D56" s="28"/>
      <c r="E56" s="28"/>
      <c r="F56" s="29">
        <v>6172.48</v>
      </c>
      <c r="Q56" s="20"/>
      <c r="R56" s="37"/>
    </row>
    <row r="57" spans="1:18" s="3" customFormat="1" ht="14.4" x14ac:dyDescent="0.3">
      <c r="A57" s="435" t="s">
        <v>1007</v>
      </c>
      <c r="B57" s="436"/>
      <c r="C57" s="436"/>
      <c r="D57" s="436"/>
      <c r="E57" s="437"/>
      <c r="F57" s="36">
        <v>432668.23</v>
      </c>
      <c r="Q57" s="20"/>
      <c r="R57" s="37" t="s">
        <v>1007</v>
      </c>
    </row>
    <row r="58" spans="1:18" s="3" customFormat="1" ht="14.4" x14ac:dyDescent="0.3">
      <c r="A58" s="435" t="s">
        <v>1008</v>
      </c>
      <c r="B58" s="436"/>
      <c r="C58" s="436"/>
      <c r="D58" s="436"/>
      <c r="E58" s="437"/>
      <c r="F58" s="36">
        <v>73058.080000000002</v>
      </c>
      <c r="Q58" s="20"/>
      <c r="R58" s="37" t="s">
        <v>1008</v>
      </c>
    </row>
    <row r="59" spans="1:18" s="3" customFormat="1" ht="14.4" x14ac:dyDescent="0.3">
      <c r="A59" s="435" t="s">
        <v>1009</v>
      </c>
      <c r="B59" s="436"/>
      <c r="C59" s="436"/>
      <c r="D59" s="436"/>
      <c r="E59" s="437"/>
      <c r="F59" s="36">
        <v>48461.1</v>
      </c>
      <c r="Q59" s="20"/>
      <c r="R59" s="37" t="s">
        <v>1009</v>
      </c>
    </row>
    <row r="60" spans="1:18" s="3" customFormat="1" ht="14.4" x14ac:dyDescent="0.3">
      <c r="A60" s="435" t="s">
        <v>1072</v>
      </c>
      <c r="B60" s="436"/>
      <c r="C60" s="436"/>
      <c r="D60" s="436"/>
      <c r="E60" s="437"/>
      <c r="F60" s="36">
        <v>554187.41</v>
      </c>
      <c r="Q60" s="20"/>
      <c r="R60" s="37" t="s">
        <v>1072</v>
      </c>
    </row>
    <row r="61" spans="1:18" s="3" customFormat="1" ht="27" x14ac:dyDescent="0.3">
      <c r="A61" s="432" t="s">
        <v>1073</v>
      </c>
      <c r="B61" s="433"/>
      <c r="C61" s="433"/>
      <c r="D61" s="433"/>
      <c r="E61" s="433"/>
      <c r="F61" s="434"/>
      <c r="Q61" s="20" t="s">
        <v>1073</v>
      </c>
      <c r="R61" s="37"/>
    </row>
    <row r="62" spans="1:18" s="3" customFormat="1" ht="30.6" x14ac:dyDescent="0.3">
      <c r="A62" s="21">
        <v>16</v>
      </c>
      <c r="B62" s="22" t="s">
        <v>1038</v>
      </c>
      <c r="C62" s="23" t="s">
        <v>1074</v>
      </c>
      <c r="D62" s="33">
        <v>3.6488</v>
      </c>
      <c r="E62" s="25">
        <v>1629.76</v>
      </c>
      <c r="F62" s="25">
        <v>193725.35</v>
      </c>
      <c r="Q62" s="20"/>
      <c r="R62" s="37"/>
    </row>
    <row r="63" spans="1:18" s="3" customFormat="1" ht="14.4" x14ac:dyDescent="0.3">
      <c r="A63" s="26"/>
      <c r="B63" s="27"/>
      <c r="C63" s="28" t="s">
        <v>1075</v>
      </c>
      <c r="D63" s="28"/>
      <c r="E63" s="28"/>
      <c r="F63" s="29">
        <v>156232.49</v>
      </c>
      <c r="Q63" s="20"/>
      <c r="R63" s="37"/>
    </row>
    <row r="64" spans="1:18" s="3" customFormat="1" ht="14.4" x14ac:dyDescent="0.3">
      <c r="A64" s="26"/>
      <c r="B64" s="27"/>
      <c r="C64" s="28" t="s">
        <v>1076</v>
      </c>
      <c r="D64" s="28"/>
      <c r="E64" s="28"/>
      <c r="F64" s="29">
        <v>104155</v>
      </c>
      <c r="Q64" s="20"/>
      <c r="R64" s="37"/>
    </row>
    <row r="65" spans="1:18" s="3" customFormat="1" ht="14.4" x14ac:dyDescent="0.3">
      <c r="A65" s="26"/>
      <c r="B65" s="27"/>
      <c r="C65" s="28" t="s">
        <v>917</v>
      </c>
      <c r="D65" s="28"/>
      <c r="E65" s="28"/>
      <c r="F65" s="29">
        <v>454112.84</v>
      </c>
      <c r="Q65" s="20"/>
      <c r="R65" s="37"/>
    </row>
    <row r="66" spans="1:18" s="3" customFormat="1" ht="30.6" x14ac:dyDescent="0.3">
      <c r="A66" s="21">
        <v>17</v>
      </c>
      <c r="B66" s="22" t="s">
        <v>926</v>
      </c>
      <c r="C66" s="23" t="s">
        <v>927</v>
      </c>
      <c r="D66" s="24">
        <v>3.649</v>
      </c>
      <c r="E66" s="25">
        <v>12990.48</v>
      </c>
      <c r="F66" s="25">
        <v>494879.61</v>
      </c>
      <c r="Q66" s="20"/>
      <c r="R66" s="37"/>
    </row>
    <row r="67" spans="1:18" s="3" customFormat="1" ht="30.6" x14ac:dyDescent="0.3">
      <c r="A67" s="21">
        <v>18</v>
      </c>
      <c r="B67" s="22" t="s">
        <v>1077</v>
      </c>
      <c r="C67" s="23" t="s">
        <v>1078</v>
      </c>
      <c r="D67" s="24">
        <v>3.6520000000000001</v>
      </c>
      <c r="E67" s="25">
        <v>1049.6300000000001</v>
      </c>
      <c r="F67" s="25">
        <v>80482.880000000005</v>
      </c>
      <c r="Q67" s="20"/>
      <c r="R67" s="37"/>
    </row>
    <row r="68" spans="1:18" s="3" customFormat="1" ht="14.4" x14ac:dyDescent="0.3">
      <c r="A68" s="26"/>
      <c r="B68" s="27"/>
      <c r="C68" s="28" t="s">
        <v>1079</v>
      </c>
      <c r="D68" s="28"/>
      <c r="E68" s="28"/>
      <c r="F68" s="29">
        <v>46993.35</v>
      </c>
      <c r="Q68" s="20"/>
      <c r="R68" s="37"/>
    </row>
    <row r="69" spans="1:18" s="3" customFormat="1" ht="14.4" x14ac:dyDescent="0.3">
      <c r="A69" s="26"/>
      <c r="B69" s="27"/>
      <c r="C69" s="28" t="s">
        <v>1080</v>
      </c>
      <c r="D69" s="28"/>
      <c r="E69" s="28"/>
      <c r="F69" s="29">
        <v>31328.9</v>
      </c>
      <c r="Q69" s="20"/>
      <c r="R69" s="37"/>
    </row>
    <row r="70" spans="1:18" s="3" customFormat="1" ht="14.4" x14ac:dyDescent="0.3">
      <c r="A70" s="26"/>
      <c r="B70" s="27"/>
      <c r="C70" s="28" t="s">
        <v>917</v>
      </c>
      <c r="D70" s="28"/>
      <c r="E70" s="28"/>
      <c r="F70" s="29">
        <v>158805.13</v>
      </c>
      <c r="Q70" s="20"/>
      <c r="R70" s="37"/>
    </row>
    <row r="71" spans="1:18" s="3" customFormat="1" ht="30.6" x14ac:dyDescent="0.3">
      <c r="A71" s="21">
        <v>19</v>
      </c>
      <c r="B71" s="22" t="s">
        <v>926</v>
      </c>
      <c r="C71" s="23" t="s">
        <v>927</v>
      </c>
      <c r="D71" s="24">
        <v>3.6520000000000001</v>
      </c>
      <c r="E71" s="25">
        <v>12990.48</v>
      </c>
      <c r="F71" s="25">
        <v>495286.47</v>
      </c>
      <c r="Q71" s="20"/>
      <c r="R71" s="37"/>
    </row>
    <row r="72" spans="1:18" s="3" customFormat="1" ht="30.6" x14ac:dyDescent="0.3">
      <c r="A72" s="21">
        <v>20</v>
      </c>
      <c r="B72" s="22" t="s">
        <v>1042</v>
      </c>
      <c r="C72" s="23" t="s">
        <v>1043</v>
      </c>
      <c r="D72" s="30">
        <v>2.04</v>
      </c>
      <c r="E72" s="25">
        <v>360</v>
      </c>
      <c r="F72" s="25">
        <v>6044.11</v>
      </c>
      <c r="Q72" s="20"/>
      <c r="R72" s="37"/>
    </row>
    <row r="73" spans="1:18" s="3" customFormat="1" ht="30.6" x14ac:dyDescent="0.3">
      <c r="A73" s="21">
        <v>21</v>
      </c>
      <c r="B73" s="22" t="s">
        <v>1053</v>
      </c>
      <c r="C73" s="23" t="s">
        <v>1054</v>
      </c>
      <c r="D73" s="24">
        <v>2.774</v>
      </c>
      <c r="E73" s="25">
        <v>347.67</v>
      </c>
      <c r="F73" s="25">
        <v>16525.48</v>
      </c>
      <c r="Q73" s="20"/>
      <c r="R73" s="37"/>
    </row>
    <row r="74" spans="1:18" s="3" customFormat="1" ht="14.4" x14ac:dyDescent="0.3">
      <c r="A74" s="26"/>
      <c r="B74" s="27"/>
      <c r="C74" s="28" t="s">
        <v>1081</v>
      </c>
      <c r="D74" s="28"/>
      <c r="E74" s="28"/>
      <c r="F74" s="29">
        <v>6363.96</v>
      </c>
      <c r="Q74" s="20"/>
      <c r="R74" s="37"/>
    </row>
    <row r="75" spans="1:18" s="3" customFormat="1" ht="14.4" x14ac:dyDescent="0.3">
      <c r="A75" s="26"/>
      <c r="B75" s="27"/>
      <c r="C75" s="28" t="s">
        <v>1082</v>
      </c>
      <c r="D75" s="28"/>
      <c r="E75" s="28"/>
      <c r="F75" s="29">
        <v>3452.79</v>
      </c>
      <c r="Q75" s="20"/>
      <c r="R75" s="37"/>
    </row>
    <row r="76" spans="1:18" s="3" customFormat="1" ht="14.4" x14ac:dyDescent="0.3">
      <c r="A76" s="26"/>
      <c r="B76" s="27"/>
      <c r="C76" s="28" t="s">
        <v>917</v>
      </c>
      <c r="D76" s="28"/>
      <c r="E76" s="28"/>
      <c r="F76" s="29">
        <v>26342.23</v>
      </c>
      <c r="Q76" s="20"/>
      <c r="R76" s="37"/>
    </row>
    <row r="77" spans="1:18" s="3" customFormat="1" ht="14.4" x14ac:dyDescent="0.3">
      <c r="A77" s="435" t="s">
        <v>1007</v>
      </c>
      <c r="B77" s="436"/>
      <c r="C77" s="436"/>
      <c r="D77" s="436"/>
      <c r="E77" s="437"/>
      <c r="F77" s="36">
        <v>1286943.8999999999</v>
      </c>
      <c r="Q77" s="20"/>
      <c r="R77" s="37" t="s">
        <v>1007</v>
      </c>
    </row>
    <row r="78" spans="1:18" s="3" customFormat="1" ht="14.4" x14ac:dyDescent="0.3">
      <c r="A78" s="435" t="s">
        <v>1008</v>
      </c>
      <c r="B78" s="436"/>
      <c r="C78" s="436"/>
      <c r="D78" s="436"/>
      <c r="E78" s="437"/>
      <c r="F78" s="36">
        <v>209589.8</v>
      </c>
      <c r="Q78" s="20"/>
      <c r="R78" s="37" t="s">
        <v>1008</v>
      </c>
    </row>
    <row r="79" spans="1:18" s="3" customFormat="1" ht="14.4" x14ac:dyDescent="0.3">
      <c r="A79" s="435" t="s">
        <v>1009</v>
      </c>
      <c r="B79" s="436"/>
      <c r="C79" s="436"/>
      <c r="D79" s="436"/>
      <c r="E79" s="437"/>
      <c r="F79" s="36">
        <v>138936.68</v>
      </c>
      <c r="Q79" s="20"/>
      <c r="R79" s="37" t="s">
        <v>1009</v>
      </c>
    </row>
    <row r="80" spans="1:18" s="3" customFormat="1" ht="21.6" x14ac:dyDescent="0.3">
      <c r="A80" s="435" t="s">
        <v>1083</v>
      </c>
      <c r="B80" s="436"/>
      <c r="C80" s="436"/>
      <c r="D80" s="436"/>
      <c r="E80" s="437"/>
      <c r="F80" s="36">
        <v>1635470.38</v>
      </c>
      <c r="Q80" s="20"/>
      <c r="R80" s="37" t="s">
        <v>1083</v>
      </c>
    </row>
    <row r="81" spans="1:18" s="3" customFormat="1" ht="14.4" x14ac:dyDescent="0.3">
      <c r="A81" s="432" t="s">
        <v>1084</v>
      </c>
      <c r="B81" s="433"/>
      <c r="C81" s="433"/>
      <c r="D81" s="433"/>
      <c r="E81" s="433"/>
      <c r="F81" s="434"/>
      <c r="Q81" s="20" t="s">
        <v>1084</v>
      </c>
      <c r="R81" s="37"/>
    </row>
    <row r="82" spans="1:18" s="3" customFormat="1" ht="30.6" x14ac:dyDescent="0.3">
      <c r="A82" s="21">
        <v>22</v>
      </c>
      <c r="B82" s="22" t="s">
        <v>1038</v>
      </c>
      <c r="C82" s="23" t="s">
        <v>1085</v>
      </c>
      <c r="D82" s="33">
        <v>1.1960999999999999</v>
      </c>
      <c r="E82" s="25">
        <v>1629.76</v>
      </c>
      <c r="F82" s="25">
        <v>63504.41</v>
      </c>
      <c r="Q82" s="20"/>
      <c r="R82" s="37"/>
    </row>
    <row r="83" spans="1:18" s="3" customFormat="1" ht="14.4" x14ac:dyDescent="0.3">
      <c r="A83" s="26"/>
      <c r="B83" s="27"/>
      <c r="C83" s="28" t="s">
        <v>1086</v>
      </c>
      <c r="D83" s="28"/>
      <c r="E83" s="28"/>
      <c r="F83" s="29">
        <v>51214.01</v>
      </c>
      <c r="Q83" s="20"/>
      <c r="R83" s="37"/>
    </row>
    <row r="84" spans="1:18" s="3" customFormat="1" ht="14.4" x14ac:dyDescent="0.3">
      <c r="A84" s="26"/>
      <c r="B84" s="27"/>
      <c r="C84" s="28" t="s">
        <v>1087</v>
      </c>
      <c r="D84" s="28"/>
      <c r="E84" s="28"/>
      <c r="F84" s="29">
        <v>34142.67</v>
      </c>
      <c r="Q84" s="20"/>
      <c r="R84" s="37"/>
    </row>
    <row r="85" spans="1:18" s="3" customFormat="1" ht="14.4" x14ac:dyDescent="0.3">
      <c r="A85" s="26"/>
      <c r="B85" s="27"/>
      <c r="C85" s="28" t="s">
        <v>917</v>
      </c>
      <c r="D85" s="28"/>
      <c r="E85" s="28"/>
      <c r="F85" s="29">
        <v>148861.09</v>
      </c>
      <c r="Q85" s="20"/>
      <c r="R85" s="37"/>
    </row>
    <row r="86" spans="1:18" s="3" customFormat="1" ht="30.6" x14ac:dyDescent="0.3">
      <c r="A86" s="21">
        <v>23</v>
      </c>
      <c r="B86" s="22" t="s">
        <v>926</v>
      </c>
      <c r="C86" s="23" t="s">
        <v>927</v>
      </c>
      <c r="D86" s="24">
        <v>1.196</v>
      </c>
      <c r="E86" s="25">
        <v>12990.48</v>
      </c>
      <c r="F86" s="25">
        <v>162202.25</v>
      </c>
      <c r="Q86" s="20"/>
      <c r="R86" s="37"/>
    </row>
    <row r="87" spans="1:18" s="3" customFormat="1" ht="30.6" x14ac:dyDescent="0.3">
      <c r="A87" s="21">
        <v>24</v>
      </c>
      <c r="B87" s="22" t="s">
        <v>1042</v>
      </c>
      <c r="C87" s="23" t="s">
        <v>1043</v>
      </c>
      <c r="D87" s="30">
        <v>0.28000000000000003</v>
      </c>
      <c r="E87" s="25">
        <v>360</v>
      </c>
      <c r="F87" s="25">
        <v>829.58</v>
      </c>
      <c r="Q87" s="20"/>
      <c r="R87" s="37"/>
    </row>
    <row r="88" spans="1:18" s="3" customFormat="1" ht="30.6" x14ac:dyDescent="0.3">
      <c r="A88" s="21">
        <v>25</v>
      </c>
      <c r="B88" s="22" t="s">
        <v>1077</v>
      </c>
      <c r="C88" s="23" t="s">
        <v>1088</v>
      </c>
      <c r="D88" s="33">
        <v>9.0785999999999998</v>
      </c>
      <c r="E88" s="25">
        <v>1049.6300000000001</v>
      </c>
      <c r="F88" s="25">
        <v>200074.47</v>
      </c>
      <c r="Q88" s="20"/>
      <c r="R88" s="37"/>
    </row>
    <row r="89" spans="1:18" s="3" customFormat="1" ht="14.4" x14ac:dyDescent="0.3">
      <c r="A89" s="26"/>
      <c r="B89" s="27"/>
      <c r="C89" s="28" t="s">
        <v>1089</v>
      </c>
      <c r="D89" s="28"/>
      <c r="E89" s="28"/>
      <c r="F89" s="29">
        <v>116821.97</v>
      </c>
      <c r="Q89" s="20"/>
      <c r="R89" s="37"/>
    </row>
    <row r="90" spans="1:18" s="3" customFormat="1" ht="14.4" x14ac:dyDescent="0.3">
      <c r="A90" s="26"/>
      <c r="B90" s="27"/>
      <c r="C90" s="28" t="s">
        <v>1090</v>
      </c>
      <c r="D90" s="28"/>
      <c r="E90" s="28"/>
      <c r="F90" s="29">
        <v>77881.31</v>
      </c>
      <c r="Q90" s="20"/>
      <c r="R90" s="37"/>
    </row>
    <row r="91" spans="1:18" s="3" customFormat="1" ht="14.4" x14ac:dyDescent="0.3">
      <c r="A91" s="26"/>
      <c r="B91" s="27"/>
      <c r="C91" s="28" t="s">
        <v>917</v>
      </c>
      <c r="D91" s="28"/>
      <c r="E91" s="28"/>
      <c r="F91" s="29">
        <v>394777.75</v>
      </c>
      <c r="Q91" s="20"/>
      <c r="R91" s="37"/>
    </row>
    <row r="92" spans="1:18" s="3" customFormat="1" ht="30.6" x14ac:dyDescent="0.3">
      <c r="A92" s="21">
        <v>26</v>
      </c>
      <c r="B92" s="22" t="s">
        <v>926</v>
      </c>
      <c r="C92" s="23" t="s">
        <v>927</v>
      </c>
      <c r="D92" s="33">
        <v>0.94240000000000002</v>
      </c>
      <c r="E92" s="25">
        <v>12990.48</v>
      </c>
      <c r="F92" s="25">
        <v>127808.86</v>
      </c>
      <c r="Q92" s="20"/>
      <c r="R92" s="37"/>
    </row>
    <row r="93" spans="1:18" s="3" customFormat="1" ht="30.6" x14ac:dyDescent="0.3">
      <c r="A93" s="21">
        <v>27</v>
      </c>
      <c r="B93" s="22" t="s">
        <v>918</v>
      </c>
      <c r="C93" s="23" t="s">
        <v>919</v>
      </c>
      <c r="D93" s="33">
        <v>8.1365999999999996</v>
      </c>
      <c r="E93" s="25">
        <v>11176.42</v>
      </c>
      <c r="F93" s="25">
        <v>946665.19</v>
      </c>
      <c r="Q93" s="20"/>
      <c r="R93" s="37"/>
    </row>
    <row r="94" spans="1:18" s="3" customFormat="1" ht="30.6" x14ac:dyDescent="0.3">
      <c r="A94" s="21">
        <v>28</v>
      </c>
      <c r="B94" s="22" t="s">
        <v>1053</v>
      </c>
      <c r="C94" s="23" t="s">
        <v>1054</v>
      </c>
      <c r="D94" s="32">
        <v>3.9</v>
      </c>
      <c r="E94" s="25">
        <v>347.67</v>
      </c>
      <c r="F94" s="25">
        <v>23233.37</v>
      </c>
      <c r="Q94" s="20"/>
      <c r="R94" s="37"/>
    </row>
    <row r="95" spans="1:18" s="3" customFormat="1" ht="14.4" x14ac:dyDescent="0.3">
      <c r="A95" s="26"/>
      <c r="B95" s="27"/>
      <c r="C95" s="28" t="s">
        <v>1091</v>
      </c>
      <c r="D95" s="28"/>
      <c r="E95" s="28"/>
      <c r="F95" s="29">
        <v>8947.16</v>
      </c>
      <c r="Q95" s="20"/>
      <c r="R95" s="37"/>
    </row>
    <row r="96" spans="1:18" s="3" customFormat="1" ht="14.4" x14ac:dyDescent="0.3">
      <c r="A96" s="26"/>
      <c r="B96" s="27"/>
      <c r="C96" s="28" t="s">
        <v>1092</v>
      </c>
      <c r="D96" s="28"/>
      <c r="E96" s="28"/>
      <c r="F96" s="29">
        <v>4854.3100000000004</v>
      </c>
      <c r="Q96" s="20"/>
      <c r="R96" s="37"/>
    </row>
    <row r="97" spans="1:18" s="3" customFormat="1" ht="14.4" x14ac:dyDescent="0.3">
      <c r="A97" s="26"/>
      <c r="B97" s="27"/>
      <c r="C97" s="28" t="s">
        <v>917</v>
      </c>
      <c r="D97" s="28"/>
      <c r="E97" s="28"/>
      <c r="F97" s="29">
        <v>37034.839999999997</v>
      </c>
      <c r="Q97" s="20"/>
      <c r="R97" s="37"/>
    </row>
    <row r="98" spans="1:18" s="3" customFormat="1" ht="14.4" x14ac:dyDescent="0.3">
      <c r="A98" s="435" t="s">
        <v>1007</v>
      </c>
      <c r="B98" s="436"/>
      <c r="C98" s="436"/>
      <c r="D98" s="436"/>
      <c r="E98" s="437"/>
      <c r="F98" s="36">
        <v>1524318.13</v>
      </c>
      <c r="Q98" s="20"/>
      <c r="R98" s="37" t="s">
        <v>1007</v>
      </c>
    </row>
    <row r="99" spans="1:18" s="3" customFormat="1" ht="14.4" x14ac:dyDescent="0.3">
      <c r="A99" s="435" t="s">
        <v>1008</v>
      </c>
      <c r="B99" s="436"/>
      <c r="C99" s="436"/>
      <c r="D99" s="436"/>
      <c r="E99" s="437"/>
      <c r="F99" s="36">
        <v>176983.14</v>
      </c>
      <c r="Q99" s="20"/>
      <c r="R99" s="37" t="s">
        <v>1008</v>
      </c>
    </row>
    <row r="100" spans="1:18" s="3" customFormat="1" ht="14.4" x14ac:dyDescent="0.3">
      <c r="A100" s="435" t="s">
        <v>1009</v>
      </c>
      <c r="B100" s="436"/>
      <c r="C100" s="436"/>
      <c r="D100" s="436"/>
      <c r="E100" s="437"/>
      <c r="F100" s="36">
        <v>116878.3</v>
      </c>
      <c r="Q100" s="20"/>
      <c r="R100" s="37" t="s">
        <v>1009</v>
      </c>
    </row>
    <row r="101" spans="1:18" s="3" customFormat="1" ht="14.4" x14ac:dyDescent="0.3">
      <c r="A101" s="435" t="s">
        <v>1093</v>
      </c>
      <c r="B101" s="436"/>
      <c r="C101" s="436"/>
      <c r="D101" s="436"/>
      <c r="E101" s="437"/>
      <c r="F101" s="36">
        <v>1818179.57</v>
      </c>
      <c r="Q101" s="20"/>
      <c r="R101" s="37" t="s">
        <v>1093</v>
      </c>
    </row>
    <row r="102" spans="1:18" s="3" customFormat="1" ht="27" x14ac:dyDescent="0.3">
      <c r="A102" s="432" t="s">
        <v>1094</v>
      </c>
      <c r="B102" s="433"/>
      <c r="C102" s="433"/>
      <c r="D102" s="433"/>
      <c r="E102" s="433"/>
      <c r="F102" s="434"/>
      <c r="Q102" s="20" t="s">
        <v>1094</v>
      </c>
      <c r="R102" s="37"/>
    </row>
    <row r="103" spans="1:18" s="3" customFormat="1" ht="30.6" x14ac:dyDescent="0.3">
      <c r="A103" s="21">
        <v>29</v>
      </c>
      <c r="B103" s="22" t="s">
        <v>1038</v>
      </c>
      <c r="C103" s="23" t="s">
        <v>1095</v>
      </c>
      <c r="D103" s="33">
        <v>1.1652</v>
      </c>
      <c r="E103" s="25">
        <v>1629.76</v>
      </c>
      <c r="F103" s="25">
        <v>61863.839999999997</v>
      </c>
      <c r="Q103" s="20"/>
      <c r="R103" s="37"/>
    </row>
    <row r="104" spans="1:18" s="3" customFormat="1" ht="14.4" x14ac:dyDescent="0.3">
      <c r="A104" s="26"/>
      <c r="B104" s="27"/>
      <c r="C104" s="28" t="s">
        <v>1096</v>
      </c>
      <c r="D104" s="28"/>
      <c r="E104" s="28"/>
      <c r="F104" s="29">
        <v>49890.95</v>
      </c>
      <c r="Q104" s="20"/>
      <c r="R104" s="37"/>
    </row>
    <row r="105" spans="1:18" s="3" customFormat="1" ht="14.4" x14ac:dyDescent="0.3">
      <c r="A105" s="26"/>
      <c r="B105" s="27"/>
      <c r="C105" s="28" t="s">
        <v>1097</v>
      </c>
      <c r="D105" s="28"/>
      <c r="E105" s="28"/>
      <c r="F105" s="29">
        <v>33260.629999999997</v>
      </c>
      <c r="Q105" s="20"/>
      <c r="R105" s="37"/>
    </row>
    <row r="106" spans="1:18" s="3" customFormat="1" ht="14.4" x14ac:dyDescent="0.3">
      <c r="A106" s="26"/>
      <c r="B106" s="27"/>
      <c r="C106" s="28" t="s">
        <v>917</v>
      </c>
      <c r="D106" s="28"/>
      <c r="E106" s="28"/>
      <c r="F106" s="29">
        <v>145015.42000000001</v>
      </c>
      <c r="Q106" s="20"/>
      <c r="R106" s="37"/>
    </row>
    <row r="107" spans="1:18" s="3" customFormat="1" ht="30.6" x14ac:dyDescent="0.3">
      <c r="A107" s="21">
        <v>30</v>
      </c>
      <c r="B107" s="22" t="s">
        <v>926</v>
      </c>
      <c r="C107" s="23" t="s">
        <v>927</v>
      </c>
      <c r="D107" s="24">
        <v>1.165</v>
      </c>
      <c r="E107" s="25">
        <v>12990.48</v>
      </c>
      <c r="F107" s="25">
        <v>157998.01</v>
      </c>
      <c r="Q107" s="20"/>
      <c r="R107" s="37"/>
    </row>
    <row r="108" spans="1:18" s="3" customFormat="1" ht="30.6" x14ac:dyDescent="0.3">
      <c r="A108" s="21">
        <v>31</v>
      </c>
      <c r="B108" s="22" t="s">
        <v>1053</v>
      </c>
      <c r="C108" s="23" t="s">
        <v>1054</v>
      </c>
      <c r="D108" s="24">
        <v>0.38600000000000001</v>
      </c>
      <c r="E108" s="25">
        <v>347.67</v>
      </c>
      <c r="F108" s="25">
        <v>2299.52</v>
      </c>
      <c r="Q108" s="20"/>
      <c r="R108" s="37"/>
    </row>
    <row r="109" spans="1:18" s="3" customFormat="1" ht="14.4" x14ac:dyDescent="0.3">
      <c r="A109" s="26"/>
      <c r="B109" s="27"/>
      <c r="C109" s="28" t="s">
        <v>1098</v>
      </c>
      <c r="D109" s="28"/>
      <c r="E109" s="28"/>
      <c r="F109" s="29">
        <v>885.55</v>
      </c>
      <c r="Q109" s="20"/>
      <c r="R109" s="37"/>
    </row>
    <row r="110" spans="1:18" s="3" customFormat="1" ht="14.4" x14ac:dyDescent="0.3">
      <c r="A110" s="26"/>
      <c r="B110" s="27"/>
      <c r="C110" s="28" t="s">
        <v>1099</v>
      </c>
      <c r="D110" s="28"/>
      <c r="E110" s="28"/>
      <c r="F110" s="29">
        <v>480.46</v>
      </c>
      <c r="Q110" s="20"/>
      <c r="R110" s="37"/>
    </row>
    <row r="111" spans="1:18" s="3" customFormat="1" ht="14.4" x14ac:dyDescent="0.3">
      <c r="A111" s="26"/>
      <c r="B111" s="27"/>
      <c r="C111" s="28" t="s">
        <v>917</v>
      </c>
      <c r="D111" s="28"/>
      <c r="E111" s="28"/>
      <c r="F111" s="29">
        <v>3665.53</v>
      </c>
      <c r="Q111" s="20"/>
      <c r="R111" s="37"/>
    </row>
    <row r="112" spans="1:18" s="3" customFormat="1" ht="14.4" x14ac:dyDescent="0.3">
      <c r="A112" s="435" t="s">
        <v>1007</v>
      </c>
      <c r="B112" s="436"/>
      <c r="C112" s="436"/>
      <c r="D112" s="436"/>
      <c r="E112" s="437"/>
      <c r="F112" s="36">
        <v>222161.37</v>
      </c>
      <c r="Q112" s="20"/>
      <c r="R112" s="37" t="s">
        <v>1007</v>
      </c>
    </row>
    <row r="113" spans="1:18" s="3" customFormat="1" ht="14.4" x14ac:dyDescent="0.3">
      <c r="A113" s="435" t="s">
        <v>1008</v>
      </c>
      <c r="B113" s="436"/>
      <c r="C113" s="436"/>
      <c r="D113" s="436"/>
      <c r="E113" s="437"/>
      <c r="F113" s="36">
        <v>50776.5</v>
      </c>
      <c r="Q113" s="20"/>
      <c r="R113" s="37" t="s">
        <v>1008</v>
      </c>
    </row>
    <row r="114" spans="1:18" s="3" customFormat="1" ht="14.4" x14ac:dyDescent="0.3">
      <c r="A114" s="435" t="s">
        <v>1009</v>
      </c>
      <c r="B114" s="436"/>
      <c r="C114" s="436"/>
      <c r="D114" s="436"/>
      <c r="E114" s="437"/>
      <c r="F114" s="36">
        <v>33741.089999999997</v>
      </c>
      <c r="Q114" s="20"/>
      <c r="R114" s="37" t="s">
        <v>1009</v>
      </c>
    </row>
    <row r="115" spans="1:18" s="3" customFormat="1" ht="14.4" x14ac:dyDescent="0.3">
      <c r="A115" s="435" t="s">
        <v>1100</v>
      </c>
      <c r="B115" s="436"/>
      <c r="C115" s="436"/>
      <c r="D115" s="436"/>
      <c r="E115" s="437"/>
      <c r="F115" s="36">
        <v>306678.96000000002</v>
      </c>
      <c r="Q115" s="20"/>
      <c r="R115" s="37" t="s">
        <v>1100</v>
      </c>
    </row>
    <row r="116" spans="1:18" s="3" customFormat="1" ht="14.4" x14ac:dyDescent="0.3">
      <c r="A116" s="432" t="s">
        <v>1101</v>
      </c>
      <c r="B116" s="433"/>
      <c r="C116" s="433"/>
      <c r="D116" s="433"/>
      <c r="E116" s="433"/>
      <c r="F116" s="434"/>
      <c r="Q116" s="20" t="s">
        <v>1101</v>
      </c>
      <c r="R116" s="37"/>
    </row>
    <row r="117" spans="1:18" s="3" customFormat="1" ht="30.6" x14ac:dyDescent="0.3">
      <c r="A117" s="21">
        <v>32</v>
      </c>
      <c r="B117" s="22" t="s">
        <v>1038</v>
      </c>
      <c r="C117" s="23" t="s">
        <v>1102</v>
      </c>
      <c r="D117" s="33">
        <v>0.46179999999999999</v>
      </c>
      <c r="E117" s="25">
        <v>1629.76</v>
      </c>
      <c r="F117" s="25">
        <v>24518.3</v>
      </c>
      <c r="Q117" s="20"/>
      <c r="R117" s="37"/>
    </row>
    <row r="118" spans="1:18" s="3" customFormat="1" ht="14.4" x14ac:dyDescent="0.3">
      <c r="A118" s="26"/>
      <c r="B118" s="27"/>
      <c r="C118" s="28" t="s">
        <v>1103</v>
      </c>
      <c r="D118" s="28"/>
      <c r="E118" s="28"/>
      <c r="F118" s="29">
        <v>19773.12</v>
      </c>
      <c r="Q118" s="20"/>
      <c r="R118" s="37"/>
    </row>
    <row r="119" spans="1:18" s="3" customFormat="1" ht="14.4" x14ac:dyDescent="0.3">
      <c r="A119" s="26"/>
      <c r="B119" s="27"/>
      <c r="C119" s="28" t="s">
        <v>1104</v>
      </c>
      <c r="D119" s="28"/>
      <c r="E119" s="28"/>
      <c r="F119" s="29">
        <v>13182.08</v>
      </c>
      <c r="Q119" s="20"/>
      <c r="R119" s="37"/>
    </row>
    <row r="120" spans="1:18" s="3" customFormat="1" ht="14.4" x14ac:dyDescent="0.3">
      <c r="A120" s="26"/>
      <c r="B120" s="27"/>
      <c r="C120" s="28" t="s">
        <v>917</v>
      </c>
      <c r="D120" s="28"/>
      <c r="E120" s="28"/>
      <c r="F120" s="29">
        <v>57473.5</v>
      </c>
      <c r="Q120" s="20"/>
      <c r="R120" s="37"/>
    </row>
    <row r="121" spans="1:18" s="3" customFormat="1" ht="30.6" x14ac:dyDescent="0.3">
      <c r="A121" s="21">
        <v>33</v>
      </c>
      <c r="B121" s="22" t="s">
        <v>926</v>
      </c>
      <c r="C121" s="23" t="s">
        <v>927</v>
      </c>
      <c r="D121" s="33">
        <v>0.46179999999999999</v>
      </c>
      <c r="E121" s="25">
        <v>12990.48</v>
      </c>
      <c r="F121" s="25">
        <v>62629.599999999999</v>
      </c>
      <c r="Q121" s="20"/>
      <c r="R121" s="37"/>
    </row>
    <row r="122" spans="1:18" s="3" customFormat="1" ht="30.6" x14ac:dyDescent="0.3">
      <c r="A122" s="21">
        <v>34</v>
      </c>
      <c r="B122" s="22" t="s">
        <v>1077</v>
      </c>
      <c r="C122" s="23" t="s">
        <v>1088</v>
      </c>
      <c r="D122" s="33">
        <v>7.3380999999999998</v>
      </c>
      <c r="E122" s="25">
        <v>1049.6300000000001</v>
      </c>
      <c r="F122" s="25">
        <v>161717.26999999999</v>
      </c>
      <c r="Q122" s="20"/>
      <c r="R122" s="37"/>
    </row>
    <row r="123" spans="1:18" s="3" customFormat="1" ht="14.4" x14ac:dyDescent="0.3">
      <c r="A123" s="26"/>
      <c r="B123" s="27"/>
      <c r="C123" s="28" t="s">
        <v>1105</v>
      </c>
      <c r="D123" s="28"/>
      <c r="E123" s="28"/>
      <c r="F123" s="29">
        <v>94425.49</v>
      </c>
      <c r="Q123" s="20"/>
      <c r="R123" s="37"/>
    </row>
    <row r="124" spans="1:18" s="3" customFormat="1" ht="14.4" x14ac:dyDescent="0.3">
      <c r="A124" s="26"/>
      <c r="B124" s="27"/>
      <c r="C124" s="28" t="s">
        <v>1106</v>
      </c>
      <c r="D124" s="28"/>
      <c r="E124" s="28"/>
      <c r="F124" s="29">
        <v>62950.33</v>
      </c>
      <c r="Q124" s="20"/>
      <c r="R124" s="37"/>
    </row>
    <row r="125" spans="1:18" s="3" customFormat="1" ht="14.4" x14ac:dyDescent="0.3">
      <c r="A125" s="26"/>
      <c r="B125" s="27"/>
      <c r="C125" s="28" t="s">
        <v>917</v>
      </c>
      <c r="D125" s="28"/>
      <c r="E125" s="28"/>
      <c r="F125" s="29">
        <v>319093.09000000003</v>
      </c>
      <c r="Q125" s="20"/>
      <c r="R125" s="37"/>
    </row>
    <row r="126" spans="1:18" s="3" customFormat="1" ht="30.6" x14ac:dyDescent="0.3">
      <c r="A126" s="21">
        <v>35</v>
      </c>
      <c r="B126" s="22" t="s">
        <v>926</v>
      </c>
      <c r="C126" s="23" t="s">
        <v>927</v>
      </c>
      <c r="D126" s="24">
        <v>1.0189999999999999</v>
      </c>
      <c r="E126" s="25">
        <v>12990.48</v>
      </c>
      <c r="F126" s="25">
        <v>138197.4</v>
      </c>
      <c r="Q126" s="20"/>
      <c r="R126" s="37"/>
    </row>
    <row r="127" spans="1:18" s="3" customFormat="1" ht="30.6" x14ac:dyDescent="0.3">
      <c r="A127" s="21">
        <v>36</v>
      </c>
      <c r="B127" s="22" t="s">
        <v>918</v>
      </c>
      <c r="C127" s="23" t="s">
        <v>919</v>
      </c>
      <c r="D127" s="24">
        <v>6.319</v>
      </c>
      <c r="E127" s="25">
        <v>11176.42</v>
      </c>
      <c r="F127" s="25">
        <v>735193.74</v>
      </c>
      <c r="Q127" s="20"/>
      <c r="R127" s="37"/>
    </row>
    <row r="128" spans="1:18" s="3" customFormat="1" ht="30.6" x14ac:dyDescent="0.3">
      <c r="A128" s="21">
        <v>37</v>
      </c>
      <c r="B128" s="22" t="s">
        <v>1053</v>
      </c>
      <c r="C128" s="23" t="s">
        <v>1054</v>
      </c>
      <c r="D128" s="24">
        <v>2.968</v>
      </c>
      <c r="E128" s="25">
        <v>347.67</v>
      </c>
      <c r="F128" s="25">
        <v>17681.189999999999</v>
      </c>
      <c r="Q128" s="20"/>
      <c r="R128" s="37"/>
    </row>
    <row r="129" spans="1:18" s="3" customFormat="1" ht="14.4" x14ac:dyDescent="0.3">
      <c r="A129" s="26"/>
      <c r="B129" s="27"/>
      <c r="C129" s="28" t="s">
        <v>1107</v>
      </c>
      <c r="D129" s="28"/>
      <c r="E129" s="28"/>
      <c r="F129" s="29">
        <v>6809.02</v>
      </c>
      <c r="Q129" s="20"/>
      <c r="R129" s="37"/>
    </row>
    <row r="130" spans="1:18" s="3" customFormat="1" ht="14.4" x14ac:dyDescent="0.3">
      <c r="A130" s="26"/>
      <c r="B130" s="27"/>
      <c r="C130" s="28" t="s">
        <v>1108</v>
      </c>
      <c r="D130" s="28"/>
      <c r="E130" s="28"/>
      <c r="F130" s="29">
        <v>3694.26</v>
      </c>
      <c r="Q130" s="20"/>
      <c r="R130" s="37"/>
    </row>
    <row r="131" spans="1:18" s="3" customFormat="1" ht="14.4" x14ac:dyDescent="0.3">
      <c r="A131" s="26"/>
      <c r="B131" s="27"/>
      <c r="C131" s="28" t="s">
        <v>917</v>
      </c>
      <c r="D131" s="28"/>
      <c r="E131" s="28"/>
      <c r="F131" s="29">
        <v>28184.47</v>
      </c>
      <c r="Q131" s="20"/>
      <c r="R131" s="37"/>
    </row>
    <row r="132" spans="1:18" s="3" customFormat="1" ht="14.4" x14ac:dyDescent="0.3">
      <c r="A132" s="435" t="s">
        <v>1007</v>
      </c>
      <c r="B132" s="436"/>
      <c r="C132" s="436"/>
      <c r="D132" s="436"/>
      <c r="E132" s="437"/>
      <c r="F132" s="36">
        <v>1139937.5</v>
      </c>
      <c r="Q132" s="20"/>
      <c r="R132" s="37" t="s">
        <v>1007</v>
      </c>
    </row>
    <row r="133" spans="1:18" s="3" customFormat="1" ht="14.4" x14ac:dyDescent="0.3">
      <c r="A133" s="435" t="s">
        <v>1008</v>
      </c>
      <c r="B133" s="436"/>
      <c r="C133" s="436"/>
      <c r="D133" s="436"/>
      <c r="E133" s="437"/>
      <c r="F133" s="36">
        <v>121007.64</v>
      </c>
      <c r="Q133" s="20"/>
      <c r="R133" s="37" t="s">
        <v>1008</v>
      </c>
    </row>
    <row r="134" spans="1:18" s="3" customFormat="1" ht="14.4" x14ac:dyDescent="0.3">
      <c r="A134" s="435" t="s">
        <v>1009</v>
      </c>
      <c r="B134" s="436"/>
      <c r="C134" s="436"/>
      <c r="D134" s="436"/>
      <c r="E134" s="437"/>
      <c r="F134" s="36">
        <v>79826.67</v>
      </c>
      <c r="Q134" s="20"/>
      <c r="R134" s="37" t="s">
        <v>1009</v>
      </c>
    </row>
    <row r="135" spans="1:18" s="3" customFormat="1" ht="14.4" x14ac:dyDescent="0.3">
      <c r="A135" s="435" t="s">
        <v>1109</v>
      </c>
      <c r="B135" s="436"/>
      <c r="C135" s="436"/>
      <c r="D135" s="436"/>
      <c r="E135" s="437"/>
      <c r="F135" s="36">
        <v>1340771.81</v>
      </c>
      <c r="Q135" s="20"/>
      <c r="R135" s="37" t="s">
        <v>1109</v>
      </c>
    </row>
    <row r="136" spans="1:18" s="3" customFormat="1" ht="14.4" x14ac:dyDescent="0.3">
      <c r="A136" s="432" t="s">
        <v>1110</v>
      </c>
      <c r="B136" s="433"/>
      <c r="C136" s="433"/>
      <c r="D136" s="433"/>
      <c r="E136" s="433"/>
      <c r="F136" s="434"/>
      <c r="Q136" s="20" t="s">
        <v>1110</v>
      </c>
      <c r="R136" s="37"/>
    </row>
    <row r="137" spans="1:18" s="3" customFormat="1" ht="30.6" x14ac:dyDescent="0.3">
      <c r="A137" s="21">
        <v>38</v>
      </c>
      <c r="B137" s="22" t="s">
        <v>1038</v>
      </c>
      <c r="C137" s="23" t="s">
        <v>1111</v>
      </c>
      <c r="D137" s="33">
        <v>2.9994999999999998</v>
      </c>
      <c r="E137" s="25">
        <v>1629.76</v>
      </c>
      <c r="F137" s="25">
        <v>159252.14000000001</v>
      </c>
      <c r="Q137" s="20"/>
      <c r="R137" s="37"/>
    </row>
    <row r="138" spans="1:18" s="3" customFormat="1" ht="14.4" x14ac:dyDescent="0.3">
      <c r="A138" s="26"/>
      <c r="B138" s="27"/>
      <c r="C138" s="28" t="s">
        <v>1112</v>
      </c>
      <c r="D138" s="28"/>
      <c r="E138" s="28"/>
      <c r="F138" s="29">
        <v>128431.09</v>
      </c>
      <c r="Q138" s="20"/>
      <c r="R138" s="37"/>
    </row>
    <row r="139" spans="1:18" s="3" customFormat="1" ht="14.4" x14ac:dyDescent="0.3">
      <c r="A139" s="26"/>
      <c r="B139" s="27"/>
      <c r="C139" s="28" t="s">
        <v>1113</v>
      </c>
      <c r="D139" s="28"/>
      <c r="E139" s="28"/>
      <c r="F139" s="29">
        <v>85620.73</v>
      </c>
      <c r="Q139" s="20"/>
      <c r="R139" s="37"/>
    </row>
    <row r="140" spans="1:18" s="3" customFormat="1" ht="14.4" x14ac:dyDescent="0.3">
      <c r="A140" s="26"/>
      <c r="B140" s="27"/>
      <c r="C140" s="28" t="s">
        <v>917</v>
      </c>
      <c r="D140" s="28"/>
      <c r="E140" s="28"/>
      <c r="F140" s="29">
        <v>373303.96</v>
      </c>
      <c r="Q140" s="20"/>
      <c r="R140" s="37"/>
    </row>
    <row r="141" spans="1:18" s="3" customFormat="1" ht="30.6" x14ac:dyDescent="0.3">
      <c r="A141" s="21">
        <v>39</v>
      </c>
      <c r="B141" s="22" t="s">
        <v>926</v>
      </c>
      <c r="C141" s="23" t="s">
        <v>927</v>
      </c>
      <c r="D141" s="31">
        <v>3</v>
      </c>
      <c r="E141" s="25">
        <v>12990.48</v>
      </c>
      <c r="F141" s="25">
        <v>406861.83</v>
      </c>
      <c r="Q141" s="20"/>
      <c r="R141" s="37"/>
    </row>
    <row r="142" spans="1:18" s="3" customFormat="1" ht="30.6" x14ac:dyDescent="0.3">
      <c r="A142" s="21">
        <v>40</v>
      </c>
      <c r="B142" s="22" t="s">
        <v>1077</v>
      </c>
      <c r="C142" s="23" t="s">
        <v>1088</v>
      </c>
      <c r="D142" s="33">
        <v>4.4389000000000003</v>
      </c>
      <c r="E142" s="25">
        <v>1049.6300000000001</v>
      </c>
      <c r="F142" s="25">
        <v>97824.62</v>
      </c>
      <c r="Q142" s="20"/>
      <c r="R142" s="37"/>
    </row>
    <row r="143" spans="1:18" s="3" customFormat="1" ht="14.4" x14ac:dyDescent="0.3">
      <c r="A143" s="26"/>
      <c r="B143" s="27"/>
      <c r="C143" s="28" t="s">
        <v>1114</v>
      </c>
      <c r="D143" s="28"/>
      <c r="E143" s="28"/>
      <c r="F143" s="29">
        <v>57119.06</v>
      </c>
      <c r="Q143" s="20"/>
      <c r="R143" s="37"/>
    </row>
    <row r="144" spans="1:18" s="3" customFormat="1" ht="14.4" x14ac:dyDescent="0.3">
      <c r="A144" s="26"/>
      <c r="B144" s="27"/>
      <c r="C144" s="28" t="s">
        <v>1115</v>
      </c>
      <c r="D144" s="28"/>
      <c r="E144" s="28"/>
      <c r="F144" s="29">
        <v>38079.370000000003</v>
      </c>
      <c r="Q144" s="20"/>
      <c r="R144" s="37"/>
    </row>
    <row r="145" spans="1:19" s="3" customFormat="1" ht="14.4" x14ac:dyDescent="0.3">
      <c r="A145" s="26"/>
      <c r="B145" s="27"/>
      <c r="C145" s="28" t="s">
        <v>917</v>
      </c>
      <c r="D145" s="28"/>
      <c r="E145" s="28"/>
      <c r="F145" s="29">
        <v>193023.05</v>
      </c>
      <c r="Q145" s="20"/>
      <c r="R145" s="37"/>
    </row>
    <row r="146" spans="1:19" s="3" customFormat="1" ht="30.6" x14ac:dyDescent="0.3">
      <c r="A146" s="21">
        <v>41</v>
      </c>
      <c r="B146" s="22" t="s">
        <v>918</v>
      </c>
      <c r="C146" s="23" t="s">
        <v>919</v>
      </c>
      <c r="D146" s="24">
        <v>4.4390000000000001</v>
      </c>
      <c r="E146" s="25">
        <v>11176.42</v>
      </c>
      <c r="F146" s="25">
        <v>516462.26</v>
      </c>
      <c r="Q146" s="20"/>
      <c r="R146" s="37"/>
    </row>
    <row r="147" spans="1:19" s="3" customFormat="1" ht="30.6" x14ac:dyDescent="0.3">
      <c r="A147" s="21">
        <v>42</v>
      </c>
      <c r="B147" s="22" t="s">
        <v>1053</v>
      </c>
      <c r="C147" s="23" t="s">
        <v>1054</v>
      </c>
      <c r="D147" s="33">
        <v>2.8264999999999998</v>
      </c>
      <c r="E147" s="25">
        <v>347.67</v>
      </c>
      <c r="F147" s="25">
        <v>16838.240000000002</v>
      </c>
      <c r="Q147" s="20"/>
      <c r="R147" s="37"/>
    </row>
    <row r="148" spans="1:19" s="3" customFormat="1" ht="14.4" x14ac:dyDescent="0.3">
      <c r="A148" s="26"/>
      <c r="B148" s="27"/>
      <c r="C148" s="28" t="s">
        <v>1116</v>
      </c>
      <c r="D148" s="28"/>
      <c r="E148" s="28"/>
      <c r="F148" s="29">
        <v>6484.4</v>
      </c>
      <c r="Q148" s="20"/>
      <c r="R148" s="37"/>
    </row>
    <row r="149" spans="1:19" s="3" customFormat="1" ht="14.4" x14ac:dyDescent="0.3">
      <c r="A149" s="26"/>
      <c r="B149" s="27"/>
      <c r="C149" s="28" t="s">
        <v>1117</v>
      </c>
      <c r="D149" s="28"/>
      <c r="E149" s="28"/>
      <c r="F149" s="29">
        <v>3518.13</v>
      </c>
      <c r="Q149" s="20"/>
      <c r="R149" s="37"/>
    </row>
    <row r="150" spans="1:19" s="3" customFormat="1" ht="14.4" x14ac:dyDescent="0.3">
      <c r="A150" s="26"/>
      <c r="B150" s="27"/>
      <c r="C150" s="28" t="s">
        <v>917</v>
      </c>
      <c r="D150" s="28"/>
      <c r="E150" s="28"/>
      <c r="F150" s="29">
        <v>26840.77</v>
      </c>
      <c r="Q150" s="20"/>
      <c r="R150" s="37"/>
    </row>
    <row r="151" spans="1:19" s="3" customFormat="1" ht="14.4" x14ac:dyDescent="0.3">
      <c r="A151" s="435" t="s">
        <v>1007</v>
      </c>
      <c r="B151" s="436"/>
      <c r="C151" s="436"/>
      <c r="D151" s="436"/>
      <c r="E151" s="437"/>
      <c r="F151" s="36">
        <v>1197239.0900000001</v>
      </c>
      <c r="Q151" s="20"/>
      <c r="R151" s="37" t="s">
        <v>1007</v>
      </c>
    </row>
    <row r="152" spans="1:19" s="3" customFormat="1" ht="14.4" x14ac:dyDescent="0.3">
      <c r="A152" s="435" t="s">
        <v>1008</v>
      </c>
      <c r="B152" s="436"/>
      <c r="C152" s="436"/>
      <c r="D152" s="436"/>
      <c r="E152" s="437"/>
      <c r="F152" s="36">
        <v>192034.55</v>
      </c>
      <c r="Q152" s="20"/>
      <c r="R152" s="37" t="s">
        <v>1008</v>
      </c>
    </row>
    <row r="153" spans="1:19" s="3" customFormat="1" ht="14.4" x14ac:dyDescent="0.3">
      <c r="A153" s="435" t="s">
        <v>1009</v>
      </c>
      <c r="B153" s="436"/>
      <c r="C153" s="436"/>
      <c r="D153" s="436"/>
      <c r="E153" s="437"/>
      <c r="F153" s="36">
        <v>127218.23</v>
      </c>
      <c r="Q153" s="20"/>
      <c r="R153" s="37" t="s">
        <v>1009</v>
      </c>
    </row>
    <row r="154" spans="1:19" s="3" customFormat="1" ht="14.4" x14ac:dyDescent="0.3">
      <c r="A154" s="435" t="s">
        <v>1118</v>
      </c>
      <c r="B154" s="436"/>
      <c r="C154" s="436"/>
      <c r="D154" s="436"/>
      <c r="E154" s="437"/>
      <c r="F154" s="36">
        <v>1516491.87</v>
      </c>
      <c r="Q154" s="20"/>
      <c r="R154" s="37" t="s">
        <v>1118</v>
      </c>
    </row>
    <row r="155" spans="1:19" s="3" customFormat="1" ht="14.4" x14ac:dyDescent="0.3">
      <c r="A155" s="432" t="s">
        <v>1119</v>
      </c>
      <c r="B155" s="433"/>
      <c r="C155" s="433"/>
      <c r="D155" s="433"/>
      <c r="E155" s="433"/>
      <c r="F155" s="434"/>
      <c r="Q155" s="20" t="s">
        <v>1119</v>
      </c>
      <c r="R155" s="37"/>
    </row>
    <row r="156" spans="1:19" s="3" customFormat="1" ht="14.4" x14ac:dyDescent="0.3">
      <c r="A156" s="443" t="s">
        <v>1120</v>
      </c>
      <c r="B156" s="444"/>
      <c r="C156" s="444"/>
      <c r="D156" s="444"/>
      <c r="E156" s="444"/>
      <c r="F156" s="445"/>
      <c r="Q156" s="20"/>
      <c r="R156" s="37"/>
      <c r="S156" s="34" t="s">
        <v>1120</v>
      </c>
    </row>
    <row r="157" spans="1:19" s="3" customFormat="1" ht="20.399999999999999" x14ac:dyDescent="0.3">
      <c r="A157" s="21">
        <v>43</v>
      </c>
      <c r="B157" s="22" t="s">
        <v>1122</v>
      </c>
      <c r="C157" s="23" t="s">
        <v>1123</v>
      </c>
      <c r="D157" s="33">
        <v>0.1183</v>
      </c>
      <c r="E157" s="25">
        <v>6759.4</v>
      </c>
      <c r="F157" s="25">
        <v>10142.24</v>
      </c>
      <c r="Q157" s="20"/>
      <c r="R157" s="37"/>
      <c r="S157" s="34"/>
    </row>
    <row r="158" spans="1:19" s="3" customFormat="1" ht="14.4" x14ac:dyDescent="0.3">
      <c r="A158" s="26"/>
      <c r="B158" s="27"/>
      <c r="C158" s="28" t="s">
        <v>1124</v>
      </c>
      <c r="D158" s="28"/>
      <c r="E158" s="28"/>
      <c r="F158" s="29">
        <v>3222.22</v>
      </c>
      <c r="Q158" s="20"/>
      <c r="R158" s="37"/>
      <c r="S158" s="34"/>
    </row>
    <row r="159" spans="1:19" s="3" customFormat="1" ht="14.4" x14ac:dyDescent="0.3">
      <c r="A159" s="26"/>
      <c r="B159" s="27"/>
      <c r="C159" s="28" t="s">
        <v>1125</v>
      </c>
      <c r="D159" s="28"/>
      <c r="E159" s="28"/>
      <c r="F159" s="29">
        <v>1870.04</v>
      </c>
      <c r="Q159" s="20"/>
      <c r="R159" s="37"/>
      <c r="S159" s="34"/>
    </row>
    <row r="160" spans="1:19" s="3" customFormat="1" ht="14.4" x14ac:dyDescent="0.3">
      <c r="A160" s="26"/>
      <c r="B160" s="27"/>
      <c r="C160" s="28" t="s">
        <v>917</v>
      </c>
      <c r="D160" s="28"/>
      <c r="E160" s="28"/>
      <c r="F160" s="29">
        <v>15234.5</v>
      </c>
      <c r="Q160" s="20"/>
      <c r="R160" s="37"/>
      <c r="S160" s="34"/>
    </row>
    <row r="161" spans="1:19" s="3" customFormat="1" ht="30.6" x14ac:dyDescent="0.3">
      <c r="A161" s="21">
        <v>44</v>
      </c>
      <c r="B161" s="22" t="s">
        <v>1126</v>
      </c>
      <c r="C161" s="23" t="s">
        <v>1127</v>
      </c>
      <c r="D161" s="33">
        <v>-0.1467</v>
      </c>
      <c r="E161" s="25">
        <v>4319.09</v>
      </c>
      <c r="F161" s="25">
        <v>-6842.99</v>
      </c>
      <c r="Q161" s="20"/>
      <c r="R161" s="37"/>
      <c r="S161" s="34"/>
    </row>
    <row r="162" spans="1:19" s="3" customFormat="1" ht="20.399999999999999" x14ac:dyDescent="0.3">
      <c r="A162" s="21">
        <v>45</v>
      </c>
      <c r="B162" s="22" t="s">
        <v>1128</v>
      </c>
      <c r="C162" s="23" t="s">
        <v>1129</v>
      </c>
      <c r="D162" s="33">
        <v>0.1467</v>
      </c>
      <c r="E162" s="25">
        <v>12480</v>
      </c>
      <c r="F162" s="25">
        <v>13383.26</v>
      </c>
      <c r="Q162" s="20"/>
      <c r="R162" s="37"/>
      <c r="S162" s="34"/>
    </row>
    <row r="163" spans="1:19" s="3" customFormat="1" ht="30.6" x14ac:dyDescent="0.3">
      <c r="A163" s="21">
        <v>46</v>
      </c>
      <c r="B163" s="22" t="s">
        <v>1130</v>
      </c>
      <c r="C163" s="23" t="s">
        <v>1131</v>
      </c>
      <c r="D163" s="35">
        <v>2.7279999999999999E-2</v>
      </c>
      <c r="E163" s="25">
        <v>13020.27</v>
      </c>
      <c r="F163" s="25">
        <v>8837.2999999999993</v>
      </c>
      <c r="Q163" s="20"/>
      <c r="R163" s="37"/>
      <c r="S163" s="34"/>
    </row>
    <row r="164" spans="1:19" s="3" customFormat="1" ht="14.4" x14ac:dyDescent="0.3">
      <c r="A164" s="26"/>
      <c r="B164" s="27"/>
      <c r="C164" s="28" t="s">
        <v>1132</v>
      </c>
      <c r="D164" s="28"/>
      <c r="E164" s="28"/>
      <c r="F164" s="29">
        <v>7264.32</v>
      </c>
      <c r="Q164" s="20"/>
      <c r="R164" s="37"/>
      <c r="S164" s="34"/>
    </row>
    <row r="165" spans="1:19" s="3" customFormat="1" ht="14.4" x14ac:dyDescent="0.3">
      <c r="A165" s="26"/>
      <c r="B165" s="27"/>
      <c r="C165" s="28" t="s">
        <v>1133</v>
      </c>
      <c r="D165" s="28"/>
      <c r="E165" s="28"/>
      <c r="F165" s="29">
        <v>4130.6899999999996</v>
      </c>
      <c r="Q165" s="20"/>
      <c r="R165" s="37"/>
      <c r="S165" s="34"/>
    </row>
    <row r="166" spans="1:19" s="3" customFormat="1" ht="14.4" x14ac:dyDescent="0.3">
      <c r="A166" s="26"/>
      <c r="B166" s="27"/>
      <c r="C166" s="28" t="s">
        <v>917</v>
      </c>
      <c r="D166" s="28"/>
      <c r="E166" s="28"/>
      <c r="F166" s="29">
        <v>20232.310000000001</v>
      </c>
      <c r="Q166" s="20"/>
      <c r="R166" s="37"/>
      <c r="S166" s="34"/>
    </row>
    <row r="167" spans="1:19" s="3" customFormat="1" ht="20.399999999999999" x14ac:dyDescent="0.3">
      <c r="A167" s="21">
        <v>47</v>
      </c>
      <c r="B167" s="22" t="s">
        <v>1134</v>
      </c>
      <c r="C167" s="23" t="s">
        <v>1135</v>
      </c>
      <c r="D167" s="24">
        <v>2.7829999999999999</v>
      </c>
      <c r="E167" s="25">
        <v>582.69000000000005</v>
      </c>
      <c r="F167" s="25">
        <v>34410.910000000003</v>
      </c>
      <c r="Q167" s="20"/>
      <c r="R167" s="37"/>
      <c r="S167" s="34"/>
    </row>
    <row r="168" spans="1:19" s="3" customFormat="1" ht="14.4" x14ac:dyDescent="0.3">
      <c r="A168" s="443" t="s">
        <v>1136</v>
      </c>
      <c r="B168" s="444"/>
      <c r="C168" s="444"/>
      <c r="D168" s="444"/>
      <c r="E168" s="444"/>
      <c r="F168" s="445"/>
      <c r="Q168" s="20"/>
      <c r="R168" s="37"/>
      <c r="S168" s="34" t="s">
        <v>1136</v>
      </c>
    </row>
    <row r="169" spans="1:19" s="3" customFormat="1" ht="20.399999999999999" x14ac:dyDescent="0.3">
      <c r="A169" s="21">
        <v>48</v>
      </c>
      <c r="B169" s="22" t="s">
        <v>1137</v>
      </c>
      <c r="C169" s="23" t="s">
        <v>1138</v>
      </c>
      <c r="D169" s="33">
        <v>0.13950000000000001</v>
      </c>
      <c r="E169" s="25">
        <v>174.47</v>
      </c>
      <c r="F169" s="25">
        <v>554.42999999999995</v>
      </c>
      <c r="Q169" s="20"/>
      <c r="R169" s="37"/>
      <c r="S169" s="34"/>
    </row>
    <row r="170" spans="1:19" s="3" customFormat="1" ht="14.4" x14ac:dyDescent="0.3">
      <c r="A170" s="26"/>
      <c r="B170" s="27"/>
      <c r="C170" s="28" t="s">
        <v>1139</v>
      </c>
      <c r="D170" s="28"/>
      <c r="E170" s="28"/>
      <c r="F170" s="29">
        <v>327.43</v>
      </c>
      <c r="Q170" s="20"/>
      <c r="R170" s="37"/>
      <c r="S170" s="34"/>
    </row>
    <row r="171" spans="1:19" s="3" customFormat="1" ht="14.4" x14ac:dyDescent="0.3">
      <c r="A171" s="26"/>
      <c r="B171" s="27"/>
      <c r="C171" s="28" t="s">
        <v>1140</v>
      </c>
      <c r="D171" s="28"/>
      <c r="E171" s="28"/>
      <c r="F171" s="29">
        <v>205.39</v>
      </c>
      <c r="Q171" s="20"/>
      <c r="R171" s="37"/>
      <c r="S171" s="34"/>
    </row>
    <row r="172" spans="1:19" s="3" customFormat="1" ht="14.4" x14ac:dyDescent="0.3">
      <c r="A172" s="26"/>
      <c r="B172" s="27"/>
      <c r="C172" s="28" t="s">
        <v>917</v>
      </c>
      <c r="D172" s="28"/>
      <c r="E172" s="28"/>
      <c r="F172" s="29">
        <v>1087.25</v>
      </c>
      <c r="Q172" s="20"/>
      <c r="R172" s="37"/>
      <c r="S172" s="34"/>
    </row>
    <row r="173" spans="1:19" s="3" customFormat="1" ht="30.6" x14ac:dyDescent="0.3">
      <c r="A173" s="21">
        <v>49</v>
      </c>
      <c r="B173" s="22" t="s">
        <v>1141</v>
      </c>
      <c r="C173" s="23" t="s">
        <v>1142</v>
      </c>
      <c r="D173" s="33">
        <v>0.1396</v>
      </c>
      <c r="E173" s="25">
        <v>49.03</v>
      </c>
      <c r="F173" s="25">
        <v>287.20999999999998</v>
      </c>
      <c r="Q173" s="20"/>
      <c r="R173" s="37"/>
      <c r="S173" s="34"/>
    </row>
    <row r="174" spans="1:19" s="3" customFormat="1" ht="14.4" x14ac:dyDescent="0.3">
      <c r="A174" s="26"/>
      <c r="B174" s="27"/>
      <c r="C174" s="28" t="s">
        <v>1143</v>
      </c>
      <c r="D174" s="28"/>
      <c r="E174" s="28"/>
      <c r="F174" s="29">
        <v>312.14</v>
      </c>
      <c r="Q174" s="20"/>
      <c r="R174" s="37"/>
      <c r="S174" s="34"/>
    </row>
    <row r="175" spans="1:19" s="3" customFormat="1" ht="14.4" x14ac:dyDescent="0.3">
      <c r="A175" s="26"/>
      <c r="B175" s="27"/>
      <c r="C175" s="28" t="s">
        <v>1144</v>
      </c>
      <c r="D175" s="28"/>
      <c r="E175" s="28"/>
      <c r="F175" s="29">
        <v>195.79</v>
      </c>
      <c r="Q175" s="20"/>
      <c r="R175" s="37"/>
      <c r="S175" s="34"/>
    </row>
    <row r="176" spans="1:19" s="3" customFormat="1" ht="14.4" x14ac:dyDescent="0.3">
      <c r="A176" s="26"/>
      <c r="B176" s="27"/>
      <c r="C176" s="28" t="s">
        <v>917</v>
      </c>
      <c r="D176" s="28"/>
      <c r="E176" s="28"/>
      <c r="F176" s="29">
        <v>795.14</v>
      </c>
      <c r="Q176" s="20"/>
      <c r="R176" s="37"/>
      <c r="S176" s="34"/>
    </row>
    <row r="177" spans="1:19" s="3" customFormat="1" ht="71.400000000000006" x14ac:dyDescent="0.3">
      <c r="A177" s="21">
        <v>50</v>
      </c>
      <c r="B177" s="22" t="s">
        <v>1145</v>
      </c>
      <c r="C177" s="23" t="s">
        <v>1146</v>
      </c>
      <c r="D177" s="30">
        <v>83.76</v>
      </c>
      <c r="E177" s="25">
        <v>13.91</v>
      </c>
      <c r="F177" s="25">
        <v>31562.6</v>
      </c>
      <c r="Q177" s="20"/>
      <c r="R177" s="37"/>
      <c r="S177" s="34"/>
    </row>
    <row r="178" spans="1:19" s="3" customFormat="1" ht="14.4" x14ac:dyDescent="0.3">
      <c r="A178" s="443" t="s">
        <v>1147</v>
      </c>
      <c r="B178" s="444"/>
      <c r="C178" s="444"/>
      <c r="D178" s="444"/>
      <c r="E178" s="444"/>
      <c r="F178" s="445"/>
      <c r="Q178" s="20"/>
      <c r="R178" s="37"/>
      <c r="S178" s="34" t="s">
        <v>1147</v>
      </c>
    </row>
    <row r="179" spans="1:19" s="3" customFormat="1" ht="40.799999999999997" x14ac:dyDescent="0.3">
      <c r="A179" s="21">
        <v>51</v>
      </c>
      <c r="B179" s="22" t="s">
        <v>1148</v>
      </c>
      <c r="C179" s="23" t="s">
        <v>1149</v>
      </c>
      <c r="D179" s="30">
        <v>0.05</v>
      </c>
      <c r="E179" s="25">
        <v>4762.59</v>
      </c>
      <c r="F179" s="25">
        <v>6120.87</v>
      </c>
      <c r="Q179" s="20"/>
      <c r="R179" s="37"/>
      <c r="S179" s="34"/>
    </row>
    <row r="180" spans="1:19" s="3" customFormat="1" ht="14.4" x14ac:dyDescent="0.3">
      <c r="A180" s="26"/>
      <c r="B180" s="27"/>
      <c r="C180" s="28" t="s">
        <v>1150</v>
      </c>
      <c r="D180" s="28"/>
      <c r="E180" s="28"/>
      <c r="F180" s="29">
        <v>6200.93</v>
      </c>
      <c r="Q180" s="20"/>
      <c r="R180" s="37"/>
      <c r="S180" s="34"/>
    </row>
    <row r="181" spans="1:19" s="3" customFormat="1" ht="14.4" x14ac:dyDescent="0.3">
      <c r="A181" s="26"/>
      <c r="B181" s="27"/>
      <c r="C181" s="28" t="s">
        <v>1151</v>
      </c>
      <c r="D181" s="28"/>
      <c r="E181" s="28"/>
      <c r="F181" s="29">
        <v>3551.99</v>
      </c>
      <c r="Q181" s="20"/>
      <c r="R181" s="37"/>
      <c r="S181" s="34"/>
    </row>
    <row r="182" spans="1:19" s="3" customFormat="1" ht="14.4" x14ac:dyDescent="0.3">
      <c r="A182" s="26"/>
      <c r="B182" s="27"/>
      <c r="C182" s="28" t="s">
        <v>917</v>
      </c>
      <c r="D182" s="28"/>
      <c r="E182" s="28"/>
      <c r="F182" s="29">
        <v>15873.79</v>
      </c>
      <c r="Q182" s="20"/>
      <c r="R182" s="37"/>
      <c r="S182" s="34"/>
    </row>
    <row r="183" spans="1:19" s="3" customFormat="1" ht="30.6" x14ac:dyDescent="0.3">
      <c r="A183" s="21">
        <v>52</v>
      </c>
      <c r="B183" s="22" t="s">
        <v>1152</v>
      </c>
      <c r="C183" s="23" t="s">
        <v>1153</v>
      </c>
      <c r="D183" s="30">
        <v>-0.05</v>
      </c>
      <c r="E183" s="25">
        <v>3052.66</v>
      </c>
      <c r="F183" s="25">
        <v>-3940.22</v>
      </c>
      <c r="Q183" s="20"/>
      <c r="R183" s="37"/>
      <c r="S183" s="34"/>
    </row>
    <row r="184" spans="1:19" s="3" customFormat="1" ht="14.4" x14ac:dyDescent="0.3">
      <c r="A184" s="26"/>
      <c r="B184" s="27"/>
      <c r="C184" s="28" t="s">
        <v>1154</v>
      </c>
      <c r="D184" s="28"/>
      <c r="E184" s="28"/>
      <c r="F184" s="29">
        <v>-3999.78</v>
      </c>
      <c r="Q184" s="20"/>
      <c r="R184" s="37"/>
      <c r="S184" s="34"/>
    </row>
    <row r="185" spans="1:19" s="3" customFormat="1" ht="14.4" x14ac:dyDescent="0.3">
      <c r="A185" s="26"/>
      <c r="B185" s="27"/>
      <c r="C185" s="28" t="s">
        <v>1155</v>
      </c>
      <c r="D185" s="28"/>
      <c r="E185" s="28"/>
      <c r="F185" s="29">
        <v>-2291.14</v>
      </c>
      <c r="Q185" s="20"/>
      <c r="R185" s="37"/>
      <c r="S185" s="34"/>
    </row>
    <row r="186" spans="1:19" s="3" customFormat="1" ht="14.4" x14ac:dyDescent="0.3">
      <c r="A186" s="26"/>
      <c r="B186" s="27"/>
      <c r="C186" s="28" t="s">
        <v>917</v>
      </c>
      <c r="D186" s="28"/>
      <c r="E186" s="28"/>
      <c r="F186" s="29">
        <v>-10231.14</v>
      </c>
      <c r="Q186" s="20"/>
      <c r="R186" s="37"/>
      <c r="S186" s="34"/>
    </row>
    <row r="187" spans="1:19" s="3" customFormat="1" ht="40.799999999999997" x14ac:dyDescent="0.3">
      <c r="A187" s="21">
        <v>53</v>
      </c>
      <c r="B187" s="22" t="s">
        <v>1156</v>
      </c>
      <c r="C187" s="23" t="s">
        <v>1157</v>
      </c>
      <c r="D187" s="24">
        <v>1.4999999999999999E-2</v>
      </c>
      <c r="E187" s="25">
        <v>3211.94</v>
      </c>
      <c r="F187" s="25">
        <v>225.96</v>
      </c>
      <c r="Q187" s="20"/>
      <c r="R187" s="37"/>
      <c r="S187" s="34"/>
    </row>
    <row r="188" spans="1:19" s="3" customFormat="1" ht="40.799999999999997" x14ac:dyDescent="0.3">
      <c r="A188" s="21">
        <v>54</v>
      </c>
      <c r="B188" s="22" t="s">
        <v>1158</v>
      </c>
      <c r="C188" s="23" t="s">
        <v>1159</v>
      </c>
      <c r="D188" s="30">
        <v>0.02</v>
      </c>
      <c r="E188" s="25">
        <v>5008.51</v>
      </c>
      <c r="F188" s="25">
        <v>2574.36</v>
      </c>
      <c r="Q188" s="20"/>
      <c r="R188" s="37"/>
      <c r="S188" s="34"/>
    </row>
    <row r="189" spans="1:19" s="3" customFormat="1" ht="14.4" x14ac:dyDescent="0.3">
      <c r="A189" s="26"/>
      <c r="B189" s="27"/>
      <c r="C189" s="28" t="s">
        <v>1160</v>
      </c>
      <c r="D189" s="28"/>
      <c r="E189" s="28"/>
      <c r="F189" s="29">
        <v>2605.29</v>
      </c>
      <c r="Q189" s="20"/>
      <c r="R189" s="37"/>
      <c r="S189" s="34"/>
    </row>
    <row r="190" spans="1:19" s="3" customFormat="1" ht="14.4" x14ac:dyDescent="0.3">
      <c r="A190" s="26"/>
      <c r="B190" s="27"/>
      <c r="C190" s="28" t="s">
        <v>1161</v>
      </c>
      <c r="D190" s="28"/>
      <c r="E190" s="28"/>
      <c r="F190" s="29">
        <v>1492.35</v>
      </c>
      <c r="Q190" s="20"/>
      <c r="R190" s="37"/>
      <c r="S190" s="34"/>
    </row>
    <row r="191" spans="1:19" s="3" customFormat="1" ht="14.4" x14ac:dyDescent="0.3">
      <c r="A191" s="26"/>
      <c r="B191" s="27"/>
      <c r="C191" s="28" t="s">
        <v>917</v>
      </c>
      <c r="D191" s="28"/>
      <c r="E191" s="28"/>
      <c r="F191" s="29">
        <v>6672</v>
      </c>
      <c r="Q191" s="20"/>
      <c r="R191" s="37"/>
      <c r="S191" s="34"/>
    </row>
    <row r="192" spans="1:19" s="3" customFormat="1" ht="30.6" x14ac:dyDescent="0.3">
      <c r="A192" s="21">
        <v>55</v>
      </c>
      <c r="B192" s="22" t="s">
        <v>1162</v>
      </c>
      <c r="C192" s="23" t="s">
        <v>1163</v>
      </c>
      <c r="D192" s="30">
        <v>-0.02</v>
      </c>
      <c r="E192" s="25">
        <v>189.06</v>
      </c>
      <c r="F192" s="25">
        <v>-97.74</v>
      </c>
      <c r="Q192" s="20"/>
      <c r="R192" s="37"/>
      <c r="S192" s="34"/>
    </row>
    <row r="193" spans="1:19" s="3" customFormat="1" ht="14.4" x14ac:dyDescent="0.3">
      <c r="A193" s="26"/>
      <c r="B193" s="27"/>
      <c r="C193" s="28" t="s">
        <v>1164</v>
      </c>
      <c r="D193" s="28"/>
      <c r="E193" s="28"/>
      <c r="F193" s="29">
        <v>-99.23</v>
      </c>
      <c r="Q193" s="20"/>
      <c r="R193" s="37"/>
      <c r="S193" s="34"/>
    </row>
    <row r="194" spans="1:19" s="3" customFormat="1" ht="14.4" x14ac:dyDescent="0.3">
      <c r="A194" s="26"/>
      <c r="B194" s="27"/>
      <c r="C194" s="28" t="s">
        <v>1165</v>
      </c>
      <c r="D194" s="28"/>
      <c r="E194" s="28"/>
      <c r="F194" s="29">
        <v>-56.84</v>
      </c>
      <c r="Q194" s="20"/>
      <c r="R194" s="37"/>
      <c r="S194" s="34"/>
    </row>
    <row r="195" spans="1:19" s="3" customFormat="1" ht="14.4" x14ac:dyDescent="0.3">
      <c r="A195" s="26"/>
      <c r="B195" s="27"/>
      <c r="C195" s="28" t="s">
        <v>917</v>
      </c>
      <c r="D195" s="28"/>
      <c r="E195" s="28"/>
      <c r="F195" s="29">
        <v>-253.81</v>
      </c>
      <c r="Q195" s="20"/>
      <c r="R195" s="37"/>
      <c r="S195" s="34"/>
    </row>
    <row r="196" spans="1:19" s="3" customFormat="1" ht="40.799999999999997" x14ac:dyDescent="0.3">
      <c r="A196" s="21">
        <v>56</v>
      </c>
      <c r="B196" s="22" t="s">
        <v>1166</v>
      </c>
      <c r="C196" s="23" t="s">
        <v>1167</v>
      </c>
      <c r="D196" s="33">
        <v>5.3400000000000003E-2</v>
      </c>
      <c r="E196" s="25">
        <v>4433.01</v>
      </c>
      <c r="F196" s="25">
        <v>1110.23</v>
      </c>
      <c r="Q196" s="20"/>
      <c r="R196" s="37"/>
      <c r="S196" s="34"/>
    </row>
    <row r="197" spans="1:19" s="3" customFormat="1" ht="40.799999999999997" x14ac:dyDescent="0.3">
      <c r="A197" s="21">
        <v>57</v>
      </c>
      <c r="B197" s="22" t="s">
        <v>1148</v>
      </c>
      <c r="C197" s="23" t="s">
        <v>1168</v>
      </c>
      <c r="D197" s="30">
        <v>0.04</v>
      </c>
      <c r="E197" s="25">
        <v>4762.59</v>
      </c>
      <c r="F197" s="25">
        <v>4896.7</v>
      </c>
      <c r="Q197" s="20"/>
      <c r="R197" s="37"/>
      <c r="S197" s="34"/>
    </row>
    <row r="198" spans="1:19" s="3" customFormat="1" ht="14.4" x14ac:dyDescent="0.3">
      <c r="A198" s="26"/>
      <c r="B198" s="27"/>
      <c r="C198" s="28" t="s">
        <v>1169</v>
      </c>
      <c r="D198" s="28"/>
      <c r="E198" s="28"/>
      <c r="F198" s="29">
        <v>4960.75</v>
      </c>
      <c r="Q198" s="20"/>
      <c r="R198" s="37"/>
      <c r="S198" s="34"/>
    </row>
    <row r="199" spans="1:19" s="3" customFormat="1" ht="14.4" x14ac:dyDescent="0.3">
      <c r="A199" s="26"/>
      <c r="B199" s="27"/>
      <c r="C199" s="28" t="s">
        <v>1170</v>
      </c>
      <c r="D199" s="28"/>
      <c r="E199" s="28"/>
      <c r="F199" s="29">
        <v>2841.59</v>
      </c>
      <c r="Q199" s="20"/>
      <c r="R199" s="37"/>
      <c r="S199" s="34"/>
    </row>
    <row r="200" spans="1:19" s="3" customFormat="1" ht="14.4" x14ac:dyDescent="0.3">
      <c r="A200" s="26"/>
      <c r="B200" s="27"/>
      <c r="C200" s="28" t="s">
        <v>917</v>
      </c>
      <c r="D200" s="28"/>
      <c r="E200" s="28"/>
      <c r="F200" s="29">
        <v>12699.04</v>
      </c>
      <c r="Q200" s="20"/>
      <c r="R200" s="37"/>
      <c r="S200" s="34"/>
    </row>
    <row r="201" spans="1:19" s="3" customFormat="1" ht="30.6" x14ac:dyDescent="0.3">
      <c r="A201" s="21">
        <v>58</v>
      </c>
      <c r="B201" s="22" t="s">
        <v>1152</v>
      </c>
      <c r="C201" s="23" t="s">
        <v>1153</v>
      </c>
      <c r="D201" s="30">
        <v>-0.04</v>
      </c>
      <c r="E201" s="25">
        <v>3052.66</v>
      </c>
      <c r="F201" s="25">
        <v>-3152.17</v>
      </c>
      <c r="Q201" s="20"/>
      <c r="R201" s="37"/>
      <c r="S201" s="34"/>
    </row>
    <row r="202" spans="1:19" s="3" customFormat="1" ht="14.4" x14ac:dyDescent="0.3">
      <c r="A202" s="26"/>
      <c r="B202" s="27"/>
      <c r="C202" s="28" t="s">
        <v>1171</v>
      </c>
      <c r="D202" s="28"/>
      <c r="E202" s="28"/>
      <c r="F202" s="29">
        <v>-3199.82</v>
      </c>
      <c r="Q202" s="20"/>
      <c r="R202" s="37"/>
      <c r="S202" s="34"/>
    </row>
    <row r="203" spans="1:19" s="3" customFormat="1" ht="14.4" x14ac:dyDescent="0.3">
      <c r="A203" s="26"/>
      <c r="B203" s="27"/>
      <c r="C203" s="28" t="s">
        <v>1172</v>
      </c>
      <c r="D203" s="28"/>
      <c r="E203" s="28"/>
      <c r="F203" s="29">
        <v>-1832.91</v>
      </c>
      <c r="Q203" s="20"/>
      <c r="R203" s="37"/>
      <c r="S203" s="34"/>
    </row>
    <row r="204" spans="1:19" s="3" customFormat="1" ht="14.4" x14ac:dyDescent="0.3">
      <c r="A204" s="26"/>
      <c r="B204" s="27"/>
      <c r="C204" s="28" t="s">
        <v>917</v>
      </c>
      <c r="D204" s="28"/>
      <c r="E204" s="28"/>
      <c r="F204" s="29">
        <v>-8184.9</v>
      </c>
      <c r="Q204" s="20"/>
      <c r="R204" s="37"/>
      <c r="S204" s="34"/>
    </row>
    <row r="205" spans="1:19" s="3" customFormat="1" ht="40.799999999999997" x14ac:dyDescent="0.3">
      <c r="A205" s="21">
        <v>59</v>
      </c>
      <c r="B205" s="22" t="s">
        <v>1156</v>
      </c>
      <c r="C205" s="23" t="s">
        <v>1157</v>
      </c>
      <c r="D205" s="24">
        <v>1.2E-2</v>
      </c>
      <c r="E205" s="25">
        <v>3211.94</v>
      </c>
      <c r="F205" s="25">
        <v>180.77</v>
      </c>
      <c r="Q205" s="20"/>
      <c r="R205" s="37"/>
      <c r="S205" s="34"/>
    </row>
    <row r="206" spans="1:19" s="3" customFormat="1" ht="40.799999999999997" x14ac:dyDescent="0.3">
      <c r="A206" s="21">
        <v>60</v>
      </c>
      <c r="B206" s="22" t="s">
        <v>1173</v>
      </c>
      <c r="C206" s="23" t="s">
        <v>1174</v>
      </c>
      <c r="D206" s="30">
        <v>0.03</v>
      </c>
      <c r="E206" s="25">
        <v>11074.38</v>
      </c>
      <c r="F206" s="25">
        <v>7599.82</v>
      </c>
      <c r="Q206" s="20"/>
      <c r="R206" s="37"/>
      <c r="S206" s="34"/>
    </row>
    <row r="207" spans="1:19" s="3" customFormat="1" ht="14.4" x14ac:dyDescent="0.3">
      <c r="A207" s="26"/>
      <c r="B207" s="27"/>
      <c r="C207" s="28" t="s">
        <v>1175</v>
      </c>
      <c r="D207" s="28"/>
      <c r="E207" s="28"/>
      <c r="F207" s="29">
        <v>7367.97</v>
      </c>
      <c r="Q207" s="20"/>
      <c r="R207" s="37"/>
      <c r="S207" s="34"/>
    </row>
    <row r="208" spans="1:19" s="3" customFormat="1" ht="14.4" x14ac:dyDescent="0.3">
      <c r="A208" s="26"/>
      <c r="B208" s="27"/>
      <c r="C208" s="28" t="s">
        <v>1176</v>
      </c>
      <c r="D208" s="28"/>
      <c r="E208" s="28"/>
      <c r="F208" s="29">
        <v>4220.49</v>
      </c>
      <c r="Q208" s="20"/>
      <c r="R208" s="37"/>
      <c r="S208" s="34"/>
    </row>
    <row r="209" spans="1:19" s="3" customFormat="1" ht="14.4" x14ac:dyDescent="0.3">
      <c r="A209" s="26"/>
      <c r="B209" s="27"/>
      <c r="C209" s="28" t="s">
        <v>917</v>
      </c>
      <c r="D209" s="28"/>
      <c r="E209" s="28"/>
      <c r="F209" s="29">
        <v>19188.28</v>
      </c>
      <c r="Q209" s="20"/>
      <c r="R209" s="37"/>
      <c r="S209" s="34"/>
    </row>
    <row r="210" spans="1:19" s="3" customFormat="1" ht="30.6" x14ac:dyDescent="0.3">
      <c r="A210" s="21">
        <v>61</v>
      </c>
      <c r="B210" s="22" t="s">
        <v>1177</v>
      </c>
      <c r="C210" s="23" t="s">
        <v>1178</v>
      </c>
      <c r="D210" s="30">
        <v>-0.03</v>
      </c>
      <c r="E210" s="25">
        <v>7961</v>
      </c>
      <c r="F210" s="25">
        <v>-5437.07</v>
      </c>
      <c r="Q210" s="20"/>
      <c r="R210" s="37"/>
      <c r="S210" s="34"/>
    </row>
    <row r="211" spans="1:19" s="3" customFormat="1" ht="14.4" x14ac:dyDescent="0.3">
      <c r="A211" s="26"/>
      <c r="B211" s="27"/>
      <c r="C211" s="28" t="s">
        <v>1179</v>
      </c>
      <c r="D211" s="28"/>
      <c r="E211" s="28"/>
      <c r="F211" s="29">
        <v>-5283.07</v>
      </c>
      <c r="Q211" s="20"/>
      <c r="R211" s="37"/>
      <c r="S211" s="34"/>
    </row>
    <row r="212" spans="1:19" s="3" customFormat="1" ht="14.4" x14ac:dyDescent="0.3">
      <c r="A212" s="26"/>
      <c r="B212" s="27"/>
      <c r="C212" s="28" t="s">
        <v>1180</v>
      </c>
      <c r="D212" s="28"/>
      <c r="E212" s="28"/>
      <c r="F212" s="29">
        <v>-3026.22</v>
      </c>
      <c r="Q212" s="20"/>
      <c r="R212" s="37"/>
      <c r="S212" s="34"/>
    </row>
    <row r="213" spans="1:19" s="3" customFormat="1" ht="14.4" x14ac:dyDescent="0.3">
      <c r="A213" s="26"/>
      <c r="B213" s="27"/>
      <c r="C213" s="28" t="s">
        <v>917</v>
      </c>
      <c r="D213" s="28"/>
      <c r="E213" s="28"/>
      <c r="F213" s="29">
        <v>-13746.36</v>
      </c>
      <c r="Q213" s="20"/>
      <c r="R213" s="37"/>
      <c r="S213" s="34"/>
    </row>
    <row r="214" spans="1:19" s="3" customFormat="1" ht="20.399999999999999" x14ac:dyDescent="0.3">
      <c r="A214" s="21">
        <v>62</v>
      </c>
      <c r="B214" s="22" t="s">
        <v>1181</v>
      </c>
      <c r="C214" s="23" t="s">
        <v>1182</v>
      </c>
      <c r="D214" s="24">
        <v>12.055999999999999</v>
      </c>
      <c r="E214" s="25">
        <v>29.37</v>
      </c>
      <c r="F214" s="25">
        <v>2758.32</v>
      </c>
      <c r="Q214" s="20"/>
      <c r="R214" s="37"/>
      <c r="S214" s="34"/>
    </row>
    <row r="215" spans="1:19" s="3" customFormat="1" ht="40.799999999999997" x14ac:dyDescent="0.3">
      <c r="A215" s="21">
        <v>63</v>
      </c>
      <c r="B215" s="22" t="s">
        <v>1183</v>
      </c>
      <c r="C215" s="23" t="s">
        <v>1184</v>
      </c>
      <c r="D215" s="33">
        <v>7.4399999999999994E-2</v>
      </c>
      <c r="E215" s="25">
        <v>8396.42</v>
      </c>
      <c r="F215" s="25">
        <v>2904.83</v>
      </c>
      <c r="Q215" s="20"/>
      <c r="R215" s="37"/>
      <c r="S215" s="34"/>
    </row>
    <row r="216" spans="1:19" s="3" customFormat="1" ht="14.4" x14ac:dyDescent="0.3">
      <c r="A216" s="443" t="s">
        <v>1185</v>
      </c>
      <c r="B216" s="444"/>
      <c r="C216" s="444"/>
      <c r="D216" s="444"/>
      <c r="E216" s="444"/>
      <c r="F216" s="445"/>
      <c r="Q216" s="20"/>
      <c r="R216" s="37"/>
      <c r="S216" s="34" t="s">
        <v>1185</v>
      </c>
    </row>
    <row r="217" spans="1:19" s="3" customFormat="1" ht="20.399999999999999" x14ac:dyDescent="0.3">
      <c r="A217" s="21">
        <v>64</v>
      </c>
      <c r="B217" s="22" t="s">
        <v>946</v>
      </c>
      <c r="C217" s="23" t="s">
        <v>1186</v>
      </c>
      <c r="D217" s="24">
        <v>0.26100000000000001</v>
      </c>
      <c r="E217" s="25">
        <v>768.92</v>
      </c>
      <c r="F217" s="25">
        <v>8657.94</v>
      </c>
      <c r="Q217" s="20"/>
      <c r="R217" s="37"/>
      <c r="S217" s="34"/>
    </row>
    <row r="218" spans="1:19" s="3" customFormat="1" ht="14.4" x14ac:dyDescent="0.3">
      <c r="A218" s="26"/>
      <c r="B218" s="27"/>
      <c r="C218" s="28" t="s">
        <v>1187</v>
      </c>
      <c r="D218" s="28"/>
      <c r="E218" s="28"/>
      <c r="F218" s="29">
        <v>8811.3799999999992</v>
      </c>
      <c r="Q218" s="20"/>
      <c r="R218" s="37"/>
      <c r="S218" s="34"/>
    </row>
    <row r="219" spans="1:19" s="3" customFormat="1" ht="14.4" x14ac:dyDescent="0.3">
      <c r="A219" s="26"/>
      <c r="B219" s="27"/>
      <c r="C219" s="28" t="s">
        <v>1188</v>
      </c>
      <c r="D219" s="28"/>
      <c r="E219" s="28"/>
      <c r="F219" s="29">
        <v>5010.3900000000003</v>
      </c>
      <c r="Q219" s="20"/>
      <c r="R219" s="37"/>
      <c r="S219" s="34"/>
    </row>
    <row r="220" spans="1:19" s="3" customFormat="1" ht="14.4" x14ac:dyDescent="0.3">
      <c r="A220" s="26"/>
      <c r="B220" s="27"/>
      <c r="C220" s="28" t="s">
        <v>917</v>
      </c>
      <c r="D220" s="28"/>
      <c r="E220" s="28"/>
      <c r="F220" s="29">
        <v>22479.71</v>
      </c>
      <c r="Q220" s="20"/>
      <c r="R220" s="37"/>
      <c r="S220" s="34"/>
    </row>
    <row r="221" spans="1:19" s="3" customFormat="1" ht="20.399999999999999" x14ac:dyDescent="0.3">
      <c r="A221" s="21">
        <v>65</v>
      </c>
      <c r="B221" s="22" t="s">
        <v>1189</v>
      </c>
      <c r="C221" s="23" t="s">
        <v>1190</v>
      </c>
      <c r="D221" s="30">
        <v>0.01</v>
      </c>
      <c r="E221" s="25">
        <v>5802.77</v>
      </c>
      <c r="F221" s="25">
        <v>491.49</v>
      </c>
      <c r="Q221" s="20"/>
      <c r="R221" s="37"/>
      <c r="S221" s="34"/>
    </row>
    <row r="222" spans="1:19" s="3" customFormat="1" ht="30.6" x14ac:dyDescent="0.3">
      <c r="A222" s="21">
        <v>66</v>
      </c>
      <c r="B222" s="22" t="s">
        <v>1191</v>
      </c>
      <c r="C222" s="23" t="s">
        <v>1192</v>
      </c>
      <c r="D222" s="30">
        <v>3.75</v>
      </c>
      <c r="E222" s="25">
        <v>138.04</v>
      </c>
      <c r="F222" s="25">
        <v>7578.4</v>
      </c>
      <c r="Q222" s="20"/>
      <c r="R222" s="37"/>
      <c r="S222" s="34"/>
    </row>
    <row r="223" spans="1:19" s="3" customFormat="1" ht="30.6" x14ac:dyDescent="0.3">
      <c r="A223" s="21">
        <v>67</v>
      </c>
      <c r="B223" s="22" t="s">
        <v>1193</v>
      </c>
      <c r="C223" s="23" t="s">
        <v>1194</v>
      </c>
      <c r="D223" s="32">
        <v>1.5</v>
      </c>
      <c r="E223" s="25">
        <v>93.26</v>
      </c>
      <c r="F223" s="25">
        <v>1717.85</v>
      </c>
      <c r="Q223" s="20"/>
      <c r="R223" s="37"/>
      <c r="S223" s="34"/>
    </row>
    <row r="224" spans="1:19" s="3" customFormat="1" ht="30.6" x14ac:dyDescent="0.3">
      <c r="A224" s="21">
        <v>68</v>
      </c>
      <c r="B224" s="22" t="s">
        <v>1195</v>
      </c>
      <c r="C224" s="23" t="s">
        <v>1196</v>
      </c>
      <c r="D224" s="31">
        <v>3</v>
      </c>
      <c r="E224" s="25">
        <v>81.61</v>
      </c>
      <c r="F224" s="25">
        <v>4118.04</v>
      </c>
      <c r="Q224" s="20"/>
      <c r="R224" s="37"/>
      <c r="S224" s="34"/>
    </row>
    <row r="225" spans="1:19" s="3" customFormat="1" ht="30.6" x14ac:dyDescent="0.3">
      <c r="A225" s="21">
        <v>69</v>
      </c>
      <c r="B225" s="22" t="s">
        <v>1197</v>
      </c>
      <c r="C225" s="23" t="s">
        <v>1198</v>
      </c>
      <c r="D225" s="30">
        <v>2.25</v>
      </c>
      <c r="E225" s="25">
        <v>273.45999999999998</v>
      </c>
      <c r="F225" s="25">
        <v>13923.9</v>
      </c>
      <c r="Q225" s="20"/>
      <c r="R225" s="37"/>
      <c r="S225" s="34"/>
    </row>
    <row r="226" spans="1:19" s="3" customFormat="1" ht="40.799999999999997" x14ac:dyDescent="0.3">
      <c r="A226" s="21">
        <v>70</v>
      </c>
      <c r="B226" s="22" t="s">
        <v>1199</v>
      </c>
      <c r="C226" s="23" t="s">
        <v>1200</v>
      </c>
      <c r="D226" s="31">
        <v>5</v>
      </c>
      <c r="E226" s="25">
        <v>83.77</v>
      </c>
      <c r="F226" s="25">
        <v>3166.51</v>
      </c>
      <c r="Q226" s="20"/>
      <c r="R226" s="37"/>
      <c r="S226" s="34"/>
    </row>
    <row r="227" spans="1:19" s="3" customFormat="1" ht="14.4" x14ac:dyDescent="0.3">
      <c r="A227" s="435" t="s">
        <v>1007</v>
      </c>
      <c r="B227" s="436"/>
      <c r="C227" s="436"/>
      <c r="D227" s="436"/>
      <c r="E227" s="437"/>
      <c r="F227" s="36">
        <v>147733.75</v>
      </c>
      <c r="Q227" s="20"/>
      <c r="R227" s="37" t="s">
        <v>1007</v>
      </c>
      <c r="S227" s="34"/>
    </row>
    <row r="228" spans="1:19" s="3" customFormat="1" ht="14.4" x14ac:dyDescent="0.3">
      <c r="A228" s="435" t="s">
        <v>1008</v>
      </c>
      <c r="B228" s="436"/>
      <c r="C228" s="436"/>
      <c r="D228" s="436"/>
      <c r="E228" s="437"/>
      <c r="F228" s="36">
        <v>28490.53</v>
      </c>
      <c r="Q228" s="20"/>
      <c r="R228" s="37" t="s">
        <v>1008</v>
      </c>
      <c r="S228" s="34"/>
    </row>
    <row r="229" spans="1:19" s="3" customFormat="1" ht="14.4" x14ac:dyDescent="0.3">
      <c r="A229" s="435" t="s">
        <v>1009</v>
      </c>
      <c r="B229" s="436"/>
      <c r="C229" s="436"/>
      <c r="D229" s="436"/>
      <c r="E229" s="437"/>
      <c r="F229" s="36">
        <v>16311.62</v>
      </c>
      <c r="Q229" s="20"/>
      <c r="R229" s="37" t="s">
        <v>1009</v>
      </c>
      <c r="S229" s="34"/>
    </row>
    <row r="230" spans="1:19" s="3" customFormat="1" ht="14.4" x14ac:dyDescent="0.3">
      <c r="A230" s="435" t="s">
        <v>1201</v>
      </c>
      <c r="B230" s="436"/>
      <c r="C230" s="436"/>
      <c r="D230" s="436"/>
      <c r="E230" s="437"/>
      <c r="F230" s="36">
        <v>192535.9</v>
      </c>
      <c r="Q230" s="20"/>
      <c r="R230" s="37" t="s">
        <v>1201</v>
      </c>
      <c r="S230" s="34"/>
    </row>
    <row r="231" spans="1:19" s="3" customFormat="1" ht="14.4" x14ac:dyDescent="0.3">
      <c r="A231" s="432" t="s">
        <v>1202</v>
      </c>
      <c r="B231" s="433"/>
      <c r="C231" s="433"/>
      <c r="D231" s="433"/>
      <c r="E231" s="433"/>
      <c r="F231" s="434"/>
      <c r="Q231" s="20" t="s">
        <v>1202</v>
      </c>
      <c r="R231" s="37"/>
      <c r="S231" s="34"/>
    </row>
    <row r="232" spans="1:19" s="3" customFormat="1" ht="30.6" x14ac:dyDescent="0.3">
      <c r="A232" s="21">
        <v>71</v>
      </c>
      <c r="B232" s="22" t="s">
        <v>1077</v>
      </c>
      <c r="C232" s="23" t="s">
        <v>1088</v>
      </c>
      <c r="D232" s="33">
        <v>0.24709999999999999</v>
      </c>
      <c r="E232" s="25">
        <v>1049.6300000000001</v>
      </c>
      <c r="F232" s="25">
        <v>5445.6</v>
      </c>
      <c r="Q232" s="20"/>
      <c r="R232" s="37"/>
      <c r="S232" s="34"/>
    </row>
    <row r="233" spans="1:19" s="3" customFormat="1" ht="14.4" x14ac:dyDescent="0.3">
      <c r="A233" s="26"/>
      <c r="B233" s="27"/>
      <c r="C233" s="28" t="s">
        <v>1203</v>
      </c>
      <c r="D233" s="28"/>
      <c r="E233" s="28"/>
      <c r="F233" s="29">
        <v>3179.64</v>
      </c>
      <c r="Q233" s="20"/>
      <c r="R233" s="37"/>
      <c r="S233" s="34"/>
    </row>
    <row r="234" spans="1:19" s="3" customFormat="1" ht="14.4" x14ac:dyDescent="0.3">
      <c r="A234" s="26"/>
      <c r="B234" s="27"/>
      <c r="C234" s="28" t="s">
        <v>1204</v>
      </c>
      <c r="D234" s="28"/>
      <c r="E234" s="28"/>
      <c r="F234" s="29">
        <v>2119.7600000000002</v>
      </c>
      <c r="Q234" s="20"/>
      <c r="R234" s="37"/>
      <c r="S234" s="34"/>
    </row>
    <row r="235" spans="1:19" s="3" customFormat="1" ht="14.4" x14ac:dyDescent="0.3">
      <c r="A235" s="26"/>
      <c r="B235" s="27"/>
      <c r="C235" s="28" t="s">
        <v>917</v>
      </c>
      <c r="D235" s="28"/>
      <c r="E235" s="28"/>
      <c r="F235" s="29">
        <v>10745</v>
      </c>
      <c r="Q235" s="20"/>
      <c r="R235" s="37"/>
      <c r="S235" s="34"/>
    </row>
    <row r="236" spans="1:19" s="3" customFormat="1" ht="30.6" x14ac:dyDescent="0.3">
      <c r="A236" s="21">
        <v>72</v>
      </c>
      <c r="B236" s="22" t="s">
        <v>926</v>
      </c>
      <c r="C236" s="23" t="s">
        <v>927</v>
      </c>
      <c r="D236" s="33">
        <v>0.24709999999999999</v>
      </c>
      <c r="E236" s="25">
        <v>12990.48</v>
      </c>
      <c r="F236" s="25">
        <v>33511.85</v>
      </c>
      <c r="Q236" s="20"/>
      <c r="R236" s="37"/>
      <c r="S236" s="34"/>
    </row>
    <row r="237" spans="1:19" s="3" customFormat="1" ht="30.6" x14ac:dyDescent="0.3">
      <c r="A237" s="21">
        <v>73</v>
      </c>
      <c r="B237" s="22" t="s">
        <v>1053</v>
      </c>
      <c r="C237" s="23" t="s">
        <v>1054</v>
      </c>
      <c r="D237" s="24">
        <v>9.2999999999999999E-2</v>
      </c>
      <c r="E237" s="25">
        <v>347.67</v>
      </c>
      <c r="F237" s="25">
        <v>554.02</v>
      </c>
      <c r="Q237" s="20"/>
      <c r="R237" s="37"/>
      <c r="S237" s="34"/>
    </row>
    <row r="238" spans="1:19" s="3" customFormat="1" ht="14.4" x14ac:dyDescent="0.3">
      <c r="A238" s="26"/>
      <c r="B238" s="27"/>
      <c r="C238" s="28" t="s">
        <v>1205</v>
      </c>
      <c r="D238" s="28"/>
      <c r="E238" s="28"/>
      <c r="F238" s="29">
        <v>213.35</v>
      </c>
      <c r="Q238" s="20"/>
      <c r="R238" s="37"/>
      <c r="S238" s="34"/>
    </row>
    <row r="239" spans="1:19" s="3" customFormat="1" ht="14.4" x14ac:dyDescent="0.3">
      <c r="A239" s="26"/>
      <c r="B239" s="27"/>
      <c r="C239" s="28" t="s">
        <v>1206</v>
      </c>
      <c r="D239" s="28"/>
      <c r="E239" s="28"/>
      <c r="F239" s="29">
        <v>115.75</v>
      </c>
      <c r="Q239" s="20"/>
      <c r="R239" s="37"/>
      <c r="S239" s="34"/>
    </row>
    <row r="240" spans="1:19" s="3" customFormat="1" ht="14.4" x14ac:dyDescent="0.3">
      <c r="A240" s="26"/>
      <c r="B240" s="27"/>
      <c r="C240" s="28" t="s">
        <v>917</v>
      </c>
      <c r="D240" s="28"/>
      <c r="E240" s="28"/>
      <c r="F240" s="29">
        <v>883.12</v>
      </c>
      <c r="Q240" s="20"/>
      <c r="R240" s="37"/>
      <c r="S240" s="34"/>
    </row>
    <row r="241" spans="1:19" s="3" customFormat="1" ht="30.6" x14ac:dyDescent="0.3">
      <c r="A241" s="21">
        <v>74</v>
      </c>
      <c r="B241" s="22" t="s">
        <v>1207</v>
      </c>
      <c r="C241" s="23" t="s">
        <v>1208</v>
      </c>
      <c r="D241" s="33">
        <v>2.3999999999999998E-3</v>
      </c>
      <c r="E241" s="25">
        <v>15853.66</v>
      </c>
      <c r="F241" s="25">
        <v>1039.83</v>
      </c>
      <c r="Q241" s="20"/>
      <c r="R241" s="37"/>
      <c r="S241" s="34"/>
    </row>
    <row r="242" spans="1:19" s="3" customFormat="1" ht="14.4" x14ac:dyDescent="0.3">
      <c r="A242" s="26"/>
      <c r="B242" s="27"/>
      <c r="C242" s="28" t="s">
        <v>1209</v>
      </c>
      <c r="D242" s="28"/>
      <c r="E242" s="28"/>
      <c r="F242" s="29">
        <v>897.53</v>
      </c>
      <c r="Q242" s="20"/>
      <c r="R242" s="37"/>
      <c r="S242" s="34"/>
    </row>
    <row r="243" spans="1:19" s="3" customFormat="1" ht="14.4" x14ac:dyDescent="0.3">
      <c r="A243" s="26"/>
      <c r="B243" s="27"/>
      <c r="C243" s="28" t="s">
        <v>1210</v>
      </c>
      <c r="D243" s="28"/>
      <c r="E243" s="28"/>
      <c r="F243" s="29">
        <v>510.36</v>
      </c>
      <c r="Q243" s="20"/>
      <c r="R243" s="37"/>
      <c r="S243" s="34"/>
    </row>
    <row r="244" spans="1:19" s="3" customFormat="1" ht="14.4" x14ac:dyDescent="0.3">
      <c r="A244" s="26"/>
      <c r="B244" s="27"/>
      <c r="C244" s="28" t="s">
        <v>917</v>
      </c>
      <c r="D244" s="28"/>
      <c r="E244" s="28"/>
      <c r="F244" s="29">
        <v>2447.7199999999998</v>
      </c>
      <c r="Q244" s="20"/>
      <c r="R244" s="37"/>
      <c r="S244" s="34"/>
    </row>
    <row r="245" spans="1:19" s="3" customFormat="1" ht="20.399999999999999" x14ac:dyDescent="0.3">
      <c r="A245" s="21">
        <v>75</v>
      </c>
      <c r="B245" s="22" t="s">
        <v>942</v>
      </c>
      <c r="C245" s="23" t="s">
        <v>1052</v>
      </c>
      <c r="D245" s="33">
        <v>0.24360000000000001</v>
      </c>
      <c r="E245" s="25">
        <v>665</v>
      </c>
      <c r="F245" s="25">
        <v>1151.78</v>
      </c>
      <c r="Q245" s="20"/>
      <c r="R245" s="37"/>
      <c r="S245" s="34"/>
    </row>
    <row r="246" spans="1:19" s="3" customFormat="1" ht="20.399999999999999" x14ac:dyDescent="0.3">
      <c r="A246" s="21">
        <v>76</v>
      </c>
      <c r="B246" s="22" t="s">
        <v>1211</v>
      </c>
      <c r="C246" s="23" t="s">
        <v>1212</v>
      </c>
      <c r="D246" s="35">
        <v>1.8960000000000001E-2</v>
      </c>
      <c r="E246" s="25">
        <v>5488.69</v>
      </c>
      <c r="F246" s="25">
        <v>1047.94</v>
      </c>
      <c r="Q246" s="20"/>
      <c r="R246" s="37"/>
      <c r="S246" s="34"/>
    </row>
    <row r="247" spans="1:19" s="3" customFormat="1" ht="20.399999999999999" x14ac:dyDescent="0.3">
      <c r="A247" s="21">
        <v>77</v>
      </c>
      <c r="B247" s="22" t="s">
        <v>1213</v>
      </c>
      <c r="C247" s="23" t="s">
        <v>1214</v>
      </c>
      <c r="D247" s="43">
        <v>6.9519999999999998E-3</v>
      </c>
      <c r="E247" s="25">
        <v>6780</v>
      </c>
      <c r="F247" s="25">
        <v>424.21</v>
      </c>
      <c r="Q247" s="20"/>
      <c r="R247" s="37"/>
      <c r="S247" s="34"/>
    </row>
    <row r="248" spans="1:19" s="3" customFormat="1" ht="20.399999999999999" x14ac:dyDescent="0.3">
      <c r="A248" s="21">
        <v>78</v>
      </c>
      <c r="B248" s="22" t="s">
        <v>1189</v>
      </c>
      <c r="C248" s="23" t="s">
        <v>1190</v>
      </c>
      <c r="D248" s="30">
        <v>1.84</v>
      </c>
      <c r="E248" s="25">
        <v>5802.77</v>
      </c>
      <c r="F248" s="25">
        <v>90435.01</v>
      </c>
      <c r="Q248" s="20"/>
      <c r="R248" s="37"/>
      <c r="S248" s="34"/>
    </row>
    <row r="249" spans="1:19" s="3" customFormat="1" ht="20.399999999999999" x14ac:dyDescent="0.3">
      <c r="A249" s="21">
        <v>79</v>
      </c>
      <c r="B249" s="22" t="s">
        <v>1215</v>
      </c>
      <c r="C249" s="23" t="s">
        <v>1216</v>
      </c>
      <c r="D249" s="24">
        <v>3.5999999999999997E-2</v>
      </c>
      <c r="E249" s="25">
        <v>1275.18</v>
      </c>
      <c r="F249" s="25">
        <v>1240.0899999999999</v>
      </c>
      <c r="Q249" s="20"/>
      <c r="R249" s="37"/>
      <c r="S249" s="34"/>
    </row>
    <row r="250" spans="1:19" s="3" customFormat="1" ht="14.4" x14ac:dyDescent="0.3">
      <c r="A250" s="26"/>
      <c r="B250" s="27"/>
      <c r="C250" s="28" t="s">
        <v>1217</v>
      </c>
      <c r="D250" s="28"/>
      <c r="E250" s="28"/>
      <c r="F250" s="29">
        <v>1065.1199999999999</v>
      </c>
      <c r="Q250" s="20"/>
      <c r="R250" s="37"/>
      <c r="S250" s="34"/>
    </row>
    <row r="251" spans="1:19" s="3" customFormat="1" ht="14.4" x14ac:dyDescent="0.3">
      <c r="A251" s="26"/>
      <c r="B251" s="27"/>
      <c r="C251" s="28" t="s">
        <v>1218</v>
      </c>
      <c r="D251" s="28"/>
      <c r="E251" s="28"/>
      <c r="F251" s="29">
        <v>605.66</v>
      </c>
      <c r="Q251" s="20"/>
      <c r="R251" s="37"/>
      <c r="S251" s="34"/>
    </row>
    <row r="252" spans="1:19" s="3" customFormat="1" ht="14.4" x14ac:dyDescent="0.3">
      <c r="A252" s="26"/>
      <c r="B252" s="27"/>
      <c r="C252" s="28" t="s">
        <v>917</v>
      </c>
      <c r="D252" s="28"/>
      <c r="E252" s="28"/>
      <c r="F252" s="29">
        <v>2910.87</v>
      </c>
      <c r="Q252" s="20"/>
      <c r="R252" s="37"/>
      <c r="S252" s="34"/>
    </row>
    <row r="253" spans="1:19" s="3" customFormat="1" ht="30.6" x14ac:dyDescent="0.3">
      <c r="A253" s="21">
        <v>80</v>
      </c>
      <c r="B253" s="22" t="s">
        <v>1219</v>
      </c>
      <c r="C253" s="23" t="s">
        <v>1220</v>
      </c>
      <c r="D253" s="24">
        <v>3.5999999999999997E-2</v>
      </c>
      <c r="E253" s="25">
        <v>5804</v>
      </c>
      <c r="F253" s="25">
        <v>2480.17</v>
      </c>
      <c r="Q253" s="20"/>
      <c r="R253" s="37"/>
      <c r="S253" s="34"/>
    </row>
    <row r="254" spans="1:19" s="3" customFormat="1" ht="14.4" x14ac:dyDescent="0.3">
      <c r="A254" s="435" t="s">
        <v>1007</v>
      </c>
      <c r="B254" s="436"/>
      <c r="C254" s="436"/>
      <c r="D254" s="436"/>
      <c r="E254" s="437"/>
      <c r="F254" s="36">
        <v>137330.5</v>
      </c>
      <c r="Q254" s="20"/>
      <c r="R254" s="37" t="s">
        <v>1007</v>
      </c>
      <c r="S254" s="34"/>
    </row>
    <row r="255" spans="1:19" s="3" customFormat="1" ht="14.4" x14ac:dyDescent="0.3">
      <c r="A255" s="435" t="s">
        <v>1008</v>
      </c>
      <c r="B255" s="436"/>
      <c r="C255" s="436"/>
      <c r="D255" s="436"/>
      <c r="E255" s="437"/>
      <c r="F255" s="36">
        <v>5355.64</v>
      </c>
      <c r="Q255" s="20"/>
      <c r="R255" s="37" t="s">
        <v>1008</v>
      </c>
      <c r="S255" s="34"/>
    </row>
    <row r="256" spans="1:19" s="3" customFormat="1" ht="14.4" x14ac:dyDescent="0.3">
      <c r="A256" s="435" t="s">
        <v>1009</v>
      </c>
      <c r="B256" s="436"/>
      <c r="C256" s="436"/>
      <c r="D256" s="436"/>
      <c r="E256" s="437"/>
      <c r="F256" s="36">
        <v>3351.53</v>
      </c>
      <c r="Q256" s="20"/>
      <c r="R256" s="37" t="s">
        <v>1009</v>
      </c>
      <c r="S256" s="34"/>
    </row>
    <row r="257" spans="1:19" s="3" customFormat="1" ht="14.4" x14ac:dyDescent="0.3">
      <c r="A257" s="435" t="s">
        <v>1221</v>
      </c>
      <c r="B257" s="436"/>
      <c r="C257" s="436"/>
      <c r="D257" s="436"/>
      <c r="E257" s="437"/>
      <c r="F257" s="36">
        <v>146037.67000000001</v>
      </c>
      <c r="Q257" s="20"/>
      <c r="R257" s="37" t="s">
        <v>1221</v>
      </c>
      <c r="S257" s="34"/>
    </row>
    <row r="258" spans="1:19" s="3" customFormat="1" ht="14.4" x14ac:dyDescent="0.3">
      <c r="A258" s="432" t="s">
        <v>1222</v>
      </c>
      <c r="B258" s="433"/>
      <c r="C258" s="433"/>
      <c r="D258" s="433"/>
      <c r="E258" s="433"/>
      <c r="F258" s="434"/>
      <c r="Q258" s="20" t="s">
        <v>1222</v>
      </c>
      <c r="R258" s="37"/>
      <c r="S258" s="34"/>
    </row>
    <row r="259" spans="1:19" s="3" customFormat="1" ht="30.6" x14ac:dyDescent="0.3">
      <c r="A259" s="21">
        <v>81</v>
      </c>
      <c r="B259" s="22" t="s">
        <v>1038</v>
      </c>
      <c r="C259" s="23" t="s">
        <v>1223</v>
      </c>
      <c r="D259" s="33">
        <v>4.6791</v>
      </c>
      <c r="E259" s="25">
        <v>1629.76</v>
      </c>
      <c r="F259" s="25">
        <v>248426.96</v>
      </c>
      <c r="Q259" s="20"/>
      <c r="R259" s="37"/>
      <c r="S259" s="34"/>
    </row>
    <row r="260" spans="1:19" s="3" customFormat="1" ht="14.4" x14ac:dyDescent="0.3">
      <c r="A260" s="26"/>
      <c r="B260" s="27"/>
      <c r="C260" s="28" t="s">
        <v>1224</v>
      </c>
      <c r="D260" s="28"/>
      <c r="E260" s="28"/>
      <c r="F260" s="29">
        <v>200347.36</v>
      </c>
      <c r="Q260" s="20"/>
      <c r="R260" s="37"/>
      <c r="S260" s="34"/>
    </row>
    <row r="261" spans="1:19" s="3" customFormat="1" ht="14.4" x14ac:dyDescent="0.3">
      <c r="A261" s="26"/>
      <c r="B261" s="27"/>
      <c r="C261" s="28" t="s">
        <v>1225</v>
      </c>
      <c r="D261" s="28"/>
      <c r="E261" s="28"/>
      <c r="F261" s="29">
        <v>133564.91</v>
      </c>
      <c r="Q261" s="20"/>
      <c r="R261" s="37"/>
      <c r="S261" s="34"/>
    </row>
    <row r="262" spans="1:19" s="3" customFormat="1" ht="14.4" x14ac:dyDescent="0.3">
      <c r="A262" s="26"/>
      <c r="B262" s="27"/>
      <c r="C262" s="28" t="s">
        <v>917</v>
      </c>
      <c r="D262" s="28"/>
      <c r="E262" s="28"/>
      <c r="F262" s="29">
        <v>582339.23</v>
      </c>
      <c r="Q262" s="20"/>
      <c r="R262" s="37"/>
      <c r="S262" s="34"/>
    </row>
    <row r="263" spans="1:19" s="3" customFormat="1" ht="30.6" x14ac:dyDescent="0.3">
      <c r="A263" s="21">
        <v>82</v>
      </c>
      <c r="B263" s="22" t="s">
        <v>926</v>
      </c>
      <c r="C263" s="23" t="s">
        <v>927</v>
      </c>
      <c r="D263" s="24">
        <v>4.6790000000000003</v>
      </c>
      <c r="E263" s="25">
        <v>12990.48</v>
      </c>
      <c r="F263" s="25">
        <v>634568.84</v>
      </c>
      <c r="Q263" s="20"/>
      <c r="R263" s="37"/>
      <c r="S263" s="34"/>
    </row>
    <row r="264" spans="1:19" s="3" customFormat="1" ht="30.6" x14ac:dyDescent="0.3">
      <c r="A264" s="21">
        <v>83</v>
      </c>
      <c r="B264" s="22" t="s">
        <v>1053</v>
      </c>
      <c r="C264" s="23" t="s">
        <v>1054</v>
      </c>
      <c r="D264" s="30">
        <v>1.07</v>
      </c>
      <c r="E264" s="25">
        <v>347.67</v>
      </c>
      <c r="F264" s="25">
        <v>6374.28</v>
      </c>
      <c r="Q264" s="20"/>
      <c r="R264" s="37"/>
      <c r="S264" s="34"/>
    </row>
    <row r="265" spans="1:19" s="3" customFormat="1" ht="14.4" x14ac:dyDescent="0.3">
      <c r="A265" s="26"/>
      <c r="B265" s="27"/>
      <c r="C265" s="28" t="s">
        <v>1226</v>
      </c>
      <c r="D265" s="28"/>
      <c r="E265" s="28"/>
      <c r="F265" s="29">
        <v>2454.73</v>
      </c>
      <c r="Q265" s="20"/>
      <c r="R265" s="37"/>
      <c r="S265" s="34"/>
    </row>
    <row r="266" spans="1:19" s="3" customFormat="1" ht="14.4" x14ac:dyDescent="0.3">
      <c r="A266" s="26"/>
      <c r="B266" s="27"/>
      <c r="C266" s="28" t="s">
        <v>1227</v>
      </c>
      <c r="D266" s="28"/>
      <c r="E266" s="28"/>
      <c r="F266" s="29">
        <v>1331.82</v>
      </c>
      <c r="Q266" s="20"/>
      <c r="R266" s="37"/>
      <c r="S266" s="34"/>
    </row>
    <row r="267" spans="1:19" s="3" customFormat="1" ht="14.4" x14ac:dyDescent="0.3">
      <c r="A267" s="26"/>
      <c r="B267" s="27"/>
      <c r="C267" s="28" t="s">
        <v>917</v>
      </c>
      <c r="D267" s="28"/>
      <c r="E267" s="28"/>
      <c r="F267" s="29">
        <v>10160.83</v>
      </c>
      <c r="Q267" s="20"/>
      <c r="R267" s="37"/>
      <c r="S267" s="34"/>
    </row>
    <row r="268" spans="1:19" s="3" customFormat="1" ht="20.399999999999999" x14ac:dyDescent="0.3">
      <c r="A268" s="21">
        <v>84</v>
      </c>
      <c r="B268" s="22" t="s">
        <v>1228</v>
      </c>
      <c r="C268" s="23" t="s">
        <v>1229</v>
      </c>
      <c r="D268" s="33">
        <v>0.10979999999999999</v>
      </c>
      <c r="E268" s="25">
        <v>1160.6300000000001</v>
      </c>
      <c r="F268" s="25">
        <v>4896.7299999999996</v>
      </c>
      <c r="Q268" s="20"/>
      <c r="R268" s="37"/>
      <c r="S268" s="34"/>
    </row>
    <row r="269" spans="1:19" s="3" customFormat="1" ht="14.4" x14ac:dyDescent="0.3">
      <c r="A269" s="26"/>
      <c r="B269" s="27"/>
      <c r="C269" s="28" t="s">
        <v>1230</v>
      </c>
      <c r="D269" s="28"/>
      <c r="E269" s="28"/>
      <c r="F269" s="29">
        <v>4816.3599999999997</v>
      </c>
      <c r="Q269" s="20"/>
      <c r="R269" s="37"/>
      <c r="S269" s="34"/>
    </row>
    <row r="270" spans="1:19" s="3" customFormat="1" ht="14.4" x14ac:dyDescent="0.3">
      <c r="A270" s="26"/>
      <c r="B270" s="27"/>
      <c r="C270" s="28" t="s">
        <v>1231</v>
      </c>
      <c r="D270" s="28"/>
      <c r="E270" s="28"/>
      <c r="F270" s="29">
        <v>2758.89</v>
      </c>
      <c r="Q270" s="20"/>
      <c r="R270" s="37"/>
      <c r="S270" s="34"/>
    </row>
    <row r="271" spans="1:19" s="3" customFormat="1" ht="14.4" x14ac:dyDescent="0.3">
      <c r="A271" s="26"/>
      <c r="B271" s="27"/>
      <c r="C271" s="28" t="s">
        <v>917</v>
      </c>
      <c r="D271" s="28"/>
      <c r="E271" s="28"/>
      <c r="F271" s="29">
        <v>12471.98</v>
      </c>
      <c r="Q271" s="20"/>
      <c r="R271" s="37"/>
      <c r="S271" s="34"/>
    </row>
    <row r="272" spans="1:19" s="3" customFormat="1" ht="20.399999999999999" x14ac:dyDescent="0.3">
      <c r="A272" s="21">
        <v>85</v>
      </c>
      <c r="B272" s="22" t="s">
        <v>1232</v>
      </c>
      <c r="C272" s="23" t="s">
        <v>1233</v>
      </c>
      <c r="D272" s="33">
        <v>0.10979999999999999</v>
      </c>
      <c r="E272" s="25">
        <v>6135.54</v>
      </c>
      <c r="F272" s="25">
        <v>7639.56</v>
      </c>
      <c r="Q272" s="20"/>
      <c r="R272" s="37"/>
      <c r="S272" s="34"/>
    </row>
    <row r="273" spans="1:19" s="3" customFormat="1" ht="30.6" x14ac:dyDescent="0.3">
      <c r="A273" s="21">
        <v>86</v>
      </c>
      <c r="B273" s="22" t="s">
        <v>1234</v>
      </c>
      <c r="C273" s="23" t="s">
        <v>1235</v>
      </c>
      <c r="D273" s="30">
        <v>0.14000000000000001</v>
      </c>
      <c r="E273" s="25">
        <v>196.35</v>
      </c>
      <c r="F273" s="25">
        <v>961.44</v>
      </c>
      <c r="Q273" s="20"/>
      <c r="R273" s="37"/>
      <c r="S273" s="34"/>
    </row>
    <row r="274" spans="1:19" s="3" customFormat="1" ht="14.4" x14ac:dyDescent="0.3">
      <c r="A274" s="26"/>
      <c r="B274" s="27"/>
      <c r="C274" s="28" t="s">
        <v>1236</v>
      </c>
      <c r="D274" s="28"/>
      <c r="E274" s="28"/>
      <c r="F274" s="29">
        <v>891.52</v>
      </c>
      <c r="Q274" s="20"/>
      <c r="R274" s="37"/>
      <c r="S274" s="34"/>
    </row>
    <row r="275" spans="1:19" s="3" customFormat="1" ht="14.4" x14ac:dyDescent="0.3">
      <c r="A275" s="26"/>
      <c r="B275" s="27"/>
      <c r="C275" s="28" t="s">
        <v>1237</v>
      </c>
      <c r="D275" s="28"/>
      <c r="E275" s="28"/>
      <c r="F275" s="29">
        <v>505.5</v>
      </c>
      <c r="Q275" s="20"/>
      <c r="R275" s="37"/>
      <c r="S275" s="34"/>
    </row>
    <row r="276" spans="1:19" s="3" customFormat="1" ht="14.4" x14ac:dyDescent="0.3">
      <c r="A276" s="26"/>
      <c r="B276" s="27"/>
      <c r="C276" s="28" t="s">
        <v>917</v>
      </c>
      <c r="D276" s="28"/>
      <c r="E276" s="28"/>
      <c r="F276" s="29">
        <v>2358.46</v>
      </c>
      <c r="Q276" s="20"/>
      <c r="R276" s="37"/>
      <c r="S276" s="34"/>
    </row>
    <row r="277" spans="1:19" s="3" customFormat="1" ht="20.399999999999999" x14ac:dyDescent="0.3">
      <c r="A277" s="21">
        <v>87</v>
      </c>
      <c r="B277" s="22" t="s">
        <v>1238</v>
      </c>
      <c r="C277" s="23" t="s">
        <v>1239</v>
      </c>
      <c r="D277" s="33">
        <v>0.14280000000000001</v>
      </c>
      <c r="E277" s="25">
        <v>445.12</v>
      </c>
      <c r="F277" s="25">
        <v>922.94</v>
      </c>
      <c r="Q277" s="20"/>
      <c r="R277" s="37"/>
      <c r="S277" s="34"/>
    </row>
    <row r="278" spans="1:19" s="3" customFormat="1" ht="14.4" x14ac:dyDescent="0.3">
      <c r="A278" s="435" t="s">
        <v>1007</v>
      </c>
      <c r="B278" s="436"/>
      <c r="C278" s="436"/>
      <c r="D278" s="436"/>
      <c r="E278" s="437"/>
      <c r="F278" s="36">
        <v>903790.75</v>
      </c>
      <c r="Q278" s="20"/>
      <c r="R278" s="37" t="s">
        <v>1007</v>
      </c>
      <c r="S278" s="34"/>
    </row>
    <row r="279" spans="1:19" s="3" customFormat="1" ht="14.4" x14ac:dyDescent="0.3">
      <c r="A279" s="435" t="s">
        <v>1008</v>
      </c>
      <c r="B279" s="436"/>
      <c r="C279" s="436"/>
      <c r="D279" s="436"/>
      <c r="E279" s="437"/>
      <c r="F279" s="36">
        <v>208509.97</v>
      </c>
      <c r="Q279" s="20"/>
      <c r="R279" s="37" t="s">
        <v>1008</v>
      </c>
      <c r="S279" s="34"/>
    </row>
    <row r="280" spans="1:19" s="3" customFormat="1" ht="14.4" x14ac:dyDescent="0.3">
      <c r="A280" s="435" t="s">
        <v>1009</v>
      </c>
      <c r="B280" s="436"/>
      <c r="C280" s="436"/>
      <c r="D280" s="436"/>
      <c r="E280" s="437"/>
      <c r="F280" s="36">
        <v>138161.12</v>
      </c>
      <c r="Q280" s="20"/>
      <c r="R280" s="37" t="s">
        <v>1009</v>
      </c>
      <c r="S280" s="34"/>
    </row>
    <row r="281" spans="1:19" s="3" customFormat="1" ht="14.4" x14ac:dyDescent="0.3">
      <c r="A281" s="435" t="s">
        <v>1240</v>
      </c>
      <c r="B281" s="436"/>
      <c r="C281" s="436"/>
      <c r="D281" s="436"/>
      <c r="E281" s="437"/>
      <c r="F281" s="36">
        <v>1250461.8400000001</v>
      </c>
      <c r="Q281" s="20"/>
      <c r="R281" s="37" t="s">
        <v>1240</v>
      </c>
      <c r="S281" s="34"/>
    </row>
    <row r="282" spans="1:19" s="3" customFormat="1" ht="14.4" x14ac:dyDescent="0.3">
      <c r="A282" s="432" t="s">
        <v>1241</v>
      </c>
      <c r="B282" s="433"/>
      <c r="C282" s="433"/>
      <c r="D282" s="433"/>
      <c r="E282" s="433"/>
      <c r="F282" s="434"/>
      <c r="Q282" s="20" t="s">
        <v>1241</v>
      </c>
      <c r="R282" s="37"/>
      <c r="S282" s="34"/>
    </row>
    <row r="283" spans="1:19" s="3" customFormat="1" ht="30.6" x14ac:dyDescent="0.3">
      <c r="A283" s="21">
        <v>88</v>
      </c>
      <c r="B283" s="22" t="s">
        <v>1038</v>
      </c>
      <c r="C283" s="23" t="s">
        <v>1242</v>
      </c>
      <c r="D283" s="33">
        <v>0.96220000000000006</v>
      </c>
      <c r="E283" s="25">
        <v>1629.76</v>
      </c>
      <c r="F283" s="25">
        <v>51085.99</v>
      </c>
      <c r="Q283" s="20"/>
      <c r="R283" s="37"/>
      <c r="S283" s="34"/>
    </row>
    <row r="284" spans="1:19" s="3" customFormat="1" ht="14.4" x14ac:dyDescent="0.3">
      <c r="A284" s="26"/>
      <c r="B284" s="27"/>
      <c r="C284" s="28" t="s">
        <v>1243</v>
      </c>
      <c r="D284" s="28"/>
      <c r="E284" s="28"/>
      <c r="F284" s="29">
        <v>41199</v>
      </c>
      <c r="Q284" s="20"/>
      <c r="R284" s="37"/>
      <c r="S284" s="34"/>
    </row>
    <row r="285" spans="1:19" s="3" customFormat="1" ht="14.4" x14ac:dyDescent="0.3">
      <c r="A285" s="26"/>
      <c r="B285" s="27"/>
      <c r="C285" s="28" t="s">
        <v>1244</v>
      </c>
      <c r="D285" s="28"/>
      <c r="E285" s="28"/>
      <c r="F285" s="29">
        <v>27466</v>
      </c>
      <c r="Q285" s="20"/>
      <c r="R285" s="37"/>
      <c r="S285" s="34"/>
    </row>
    <row r="286" spans="1:19" s="3" customFormat="1" ht="14.4" x14ac:dyDescent="0.3">
      <c r="A286" s="26"/>
      <c r="B286" s="27"/>
      <c r="C286" s="28" t="s">
        <v>917</v>
      </c>
      <c r="D286" s="28"/>
      <c r="E286" s="28"/>
      <c r="F286" s="29">
        <v>119750.99</v>
      </c>
      <c r="Q286" s="20"/>
      <c r="R286" s="37"/>
      <c r="S286" s="34"/>
    </row>
    <row r="287" spans="1:19" s="3" customFormat="1" ht="30.6" x14ac:dyDescent="0.3">
      <c r="A287" s="21">
        <v>89</v>
      </c>
      <c r="B287" s="22" t="s">
        <v>926</v>
      </c>
      <c r="C287" s="23" t="s">
        <v>927</v>
      </c>
      <c r="D287" s="33">
        <v>0.96220000000000006</v>
      </c>
      <c r="E287" s="25">
        <v>12990.48</v>
      </c>
      <c r="F287" s="25">
        <v>130494.15</v>
      </c>
      <c r="Q287" s="20"/>
      <c r="R287" s="37"/>
      <c r="S287" s="34"/>
    </row>
    <row r="288" spans="1:19" s="3" customFormat="1" ht="30.6" x14ac:dyDescent="0.3">
      <c r="A288" s="21">
        <v>90</v>
      </c>
      <c r="B288" s="22" t="s">
        <v>1059</v>
      </c>
      <c r="C288" s="23" t="s">
        <v>1245</v>
      </c>
      <c r="D288" s="24">
        <v>0.109</v>
      </c>
      <c r="E288" s="25">
        <v>7384.06</v>
      </c>
      <c r="F288" s="25">
        <v>11587.84</v>
      </c>
      <c r="Q288" s="20"/>
      <c r="R288" s="37"/>
      <c r="S288" s="34"/>
    </row>
    <row r="289" spans="1:19" s="3" customFormat="1" ht="14.4" x14ac:dyDescent="0.3">
      <c r="A289" s="26"/>
      <c r="B289" s="27"/>
      <c r="C289" s="28" t="s">
        <v>1246</v>
      </c>
      <c r="D289" s="28"/>
      <c r="E289" s="28"/>
      <c r="F289" s="29">
        <v>4523.3599999999997</v>
      </c>
      <c r="Q289" s="20"/>
      <c r="R289" s="37"/>
      <c r="S289" s="34"/>
    </row>
    <row r="290" spans="1:19" s="3" customFormat="1" ht="14.4" x14ac:dyDescent="0.3">
      <c r="A290" s="26"/>
      <c r="B290" s="27"/>
      <c r="C290" s="28" t="s">
        <v>1247</v>
      </c>
      <c r="D290" s="28"/>
      <c r="E290" s="28"/>
      <c r="F290" s="29">
        <v>3015.57</v>
      </c>
      <c r="Q290" s="20"/>
      <c r="R290" s="37"/>
      <c r="S290" s="34"/>
    </row>
    <row r="291" spans="1:19" s="3" customFormat="1" ht="14.4" x14ac:dyDescent="0.3">
      <c r="A291" s="26"/>
      <c r="B291" s="27"/>
      <c r="C291" s="28" t="s">
        <v>917</v>
      </c>
      <c r="D291" s="28"/>
      <c r="E291" s="28"/>
      <c r="F291" s="29">
        <v>19126.77</v>
      </c>
      <c r="Q291" s="20"/>
      <c r="R291" s="37"/>
      <c r="S291" s="34"/>
    </row>
    <row r="292" spans="1:19" s="3" customFormat="1" ht="30.6" x14ac:dyDescent="0.3">
      <c r="A292" s="21">
        <v>91</v>
      </c>
      <c r="B292" s="22" t="s">
        <v>926</v>
      </c>
      <c r="C292" s="23" t="s">
        <v>927</v>
      </c>
      <c r="D292" s="24">
        <v>0.109</v>
      </c>
      <c r="E292" s="25">
        <v>12990.48</v>
      </c>
      <c r="F292" s="25">
        <v>14782.65</v>
      </c>
      <c r="Q292" s="20"/>
      <c r="R292" s="37"/>
      <c r="S292" s="34"/>
    </row>
    <row r="293" spans="1:19" s="3" customFormat="1" ht="30.6" x14ac:dyDescent="0.3">
      <c r="A293" s="21">
        <v>92</v>
      </c>
      <c r="B293" s="22" t="s">
        <v>1077</v>
      </c>
      <c r="C293" s="23" t="s">
        <v>1088</v>
      </c>
      <c r="D293" s="33">
        <v>0.51119999999999999</v>
      </c>
      <c r="E293" s="25">
        <v>1049.6300000000001</v>
      </c>
      <c r="F293" s="25">
        <v>11265.85</v>
      </c>
      <c r="Q293" s="20"/>
      <c r="R293" s="37"/>
      <c r="S293" s="34"/>
    </row>
    <row r="294" spans="1:19" s="3" customFormat="1" ht="14.4" x14ac:dyDescent="0.3">
      <c r="A294" s="26"/>
      <c r="B294" s="27"/>
      <c r="C294" s="28" t="s">
        <v>1248</v>
      </c>
      <c r="D294" s="28"/>
      <c r="E294" s="28"/>
      <c r="F294" s="29">
        <v>6578.05</v>
      </c>
      <c r="Q294" s="20"/>
      <c r="R294" s="37"/>
      <c r="S294" s="34"/>
    </row>
    <row r="295" spans="1:19" s="3" customFormat="1" ht="14.4" x14ac:dyDescent="0.3">
      <c r="A295" s="26"/>
      <c r="B295" s="27"/>
      <c r="C295" s="28" t="s">
        <v>1249</v>
      </c>
      <c r="D295" s="28"/>
      <c r="E295" s="28"/>
      <c r="F295" s="29">
        <v>4385.37</v>
      </c>
      <c r="Q295" s="20"/>
      <c r="R295" s="37"/>
      <c r="S295" s="34"/>
    </row>
    <row r="296" spans="1:19" s="3" customFormat="1" ht="14.4" x14ac:dyDescent="0.3">
      <c r="A296" s="26"/>
      <c r="B296" s="27"/>
      <c r="C296" s="28" t="s">
        <v>917</v>
      </c>
      <c r="D296" s="28"/>
      <c r="E296" s="28"/>
      <c r="F296" s="29">
        <v>22229.27</v>
      </c>
      <c r="Q296" s="20"/>
      <c r="R296" s="37"/>
      <c r="S296" s="34"/>
    </row>
    <row r="297" spans="1:19" s="3" customFormat="1" ht="20.399999999999999" x14ac:dyDescent="0.3">
      <c r="A297" s="21">
        <v>93</v>
      </c>
      <c r="B297" s="22" t="s">
        <v>1250</v>
      </c>
      <c r="C297" s="23" t="s">
        <v>1251</v>
      </c>
      <c r="D297" s="33">
        <v>0.51119999999999999</v>
      </c>
      <c r="E297" s="25">
        <v>8280</v>
      </c>
      <c r="F297" s="25">
        <v>42031.07</v>
      </c>
      <c r="Q297" s="20"/>
      <c r="R297" s="37"/>
      <c r="S297" s="34"/>
    </row>
    <row r="298" spans="1:19" s="3" customFormat="1" ht="30.6" x14ac:dyDescent="0.3">
      <c r="A298" s="21">
        <v>94</v>
      </c>
      <c r="B298" s="22" t="s">
        <v>1053</v>
      </c>
      <c r="C298" s="23" t="s">
        <v>1054</v>
      </c>
      <c r="D298" s="32">
        <v>0.4</v>
      </c>
      <c r="E298" s="25">
        <v>347.67</v>
      </c>
      <c r="F298" s="25">
        <v>2382.92</v>
      </c>
      <c r="Q298" s="20"/>
      <c r="R298" s="37"/>
      <c r="S298" s="34"/>
    </row>
    <row r="299" spans="1:19" s="3" customFormat="1" ht="14.4" x14ac:dyDescent="0.3">
      <c r="A299" s="26"/>
      <c r="B299" s="27"/>
      <c r="C299" s="28" t="s">
        <v>1252</v>
      </c>
      <c r="D299" s="28"/>
      <c r="E299" s="28"/>
      <c r="F299" s="29">
        <v>917.67</v>
      </c>
      <c r="Q299" s="20"/>
      <c r="R299" s="37"/>
      <c r="S299" s="34"/>
    </row>
    <row r="300" spans="1:19" s="3" customFormat="1" ht="14.4" x14ac:dyDescent="0.3">
      <c r="A300" s="26"/>
      <c r="B300" s="27"/>
      <c r="C300" s="28" t="s">
        <v>1253</v>
      </c>
      <c r="D300" s="28"/>
      <c r="E300" s="28"/>
      <c r="F300" s="29">
        <v>497.88</v>
      </c>
      <c r="Q300" s="20"/>
      <c r="R300" s="37"/>
      <c r="S300" s="34"/>
    </row>
    <row r="301" spans="1:19" s="3" customFormat="1" ht="14.4" x14ac:dyDescent="0.3">
      <c r="A301" s="26"/>
      <c r="B301" s="27"/>
      <c r="C301" s="28" t="s">
        <v>917</v>
      </c>
      <c r="D301" s="28"/>
      <c r="E301" s="28"/>
      <c r="F301" s="29">
        <v>3798.47</v>
      </c>
      <c r="Q301" s="20"/>
      <c r="R301" s="37"/>
      <c r="S301" s="34"/>
    </row>
    <row r="302" spans="1:19" s="3" customFormat="1" ht="14.4" x14ac:dyDescent="0.3">
      <c r="A302" s="435" t="s">
        <v>1007</v>
      </c>
      <c r="B302" s="436"/>
      <c r="C302" s="436"/>
      <c r="D302" s="436"/>
      <c r="E302" s="437"/>
      <c r="F302" s="36">
        <v>263630.46999999997</v>
      </c>
      <c r="Q302" s="20"/>
      <c r="R302" s="37" t="s">
        <v>1007</v>
      </c>
      <c r="S302" s="34"/>
    </row>
    <row r="303" spans="1:19" s="3" customFormat="1" ht="14.4" x14ac:dyDescent="0.3">
      <c r="A303" s="435" t="s">
        <v>1008</v>
      </c>
      <c r="B303" s="436"/>
      <c r="C303" s="436"/>
      <c r="D303" s="436"/>
      <c r="E303" s="437"/>
      <c r="F303" s="36">
        <v>53218.080000000002</v>
      </c>
      <c r="Q303" s="20"/>
      <c r="R303" s="37" t="s">
        <v>1008</v>
      </c>
      <c r="S303" s="34"/>
    </row>
    <row r="304" spans="1:19" s="3" customFormat="1" ht="14.4" x14ac:dyDescent="0.3">
      <c r="A304" s="435" t="s">
        <v>1009</v>
      </c>
      <c r="B304" s="436"/>
      <c r="C304" s="436"/>
      <c r="D304" s="436"/>
      <c r="E304" s="437"/>
      <c r="F304" s="36">
        <v>35364.82</v>
      </c>
      <c r="Q304" s="20"/>
      <c r="R304" s="37" t="s">
        <v>1009</v>
      </c>
      <c r="S304" s="34"/>
    </row>
    <row r="305" spans="1:19" s="3" customFormat="1" ht="14.4" x14ac:dyDescent="0.3">
      <c r="A305" s="435" t="s">
        <v>1254</v>
      </c>
      <c r="B305" s="436"/>
      <c r="C305" s="436"/>
      <c r="D305" s="436"/>
      <c r="E305" s="437"/>
      <c r="F305" s="36">
        <v>352213.37</v>
      </c>
      <c r="Q305" s="20"/>
      <c r="R305" s="37" t="s">
        <v>1254</v>
      </c>
      <c r="S305" s="34"/>
    </row>
    <row r="306" spans="1:19" s="3" customFormat="1" ht="14.4" x14ac:dyDescent="0.3">
      <c r="A306" s="432" t="s">
        <v>1255</v>
      </c>
      <c r="B306" s="433"/>
      <c r="C306" s="433"/>
      <c r="D306" s="433"/>
      <c r="E306" s="433"/>
      <c r="F306" s="434"/>
      <c r="Q306" s="20" t="s">
        <v>1255</v>
      </c>
      <c r="R306" s="37"/>
      <c r="S306" s="34"/>
    </row>
    <row r="307" spans="1:19" s="3" customFormat="1" ht="30.6" x14ac:dyDescent="0.3">
      <c r="A307" s="21">
        <v>95</v>
      </c>
      <c r="B307" s="22" t="s">
        <v>1038</v>
      </c>
      <c r="C307" s="23" t="s">
        <v>1256</v>
      </c>
      <c r="D307" s="33">
        <v>0.4743</v>
      </c>
      <c r="E307" s="25">
        <v>1629.76</v>
      </c>
      <c r="F307" s="25">
        <v>25181.96</v>
      </c>
      <c r="Q307" s="20"/>
      <c r="R307" s="37"/>
      <c r="S307" s="34"/>
    </row>
    <row r="308" spans="1:19" s="3" customFormat="1" ht="14.4" x14ac:dyDescent="0.3">
      <c r="A308" s="26"/>
      <c r="B308" s="27"/>
      <c r="C308" s="28" t="s">
        <v>1257</v>
      </c>
      <c r="D308" s="28"/>
      <c r="E308" s="28"/>
      <c r="F308" s="29">
        <v>20308.34</v>
      </c>
      <c r="Q308" s="20"/>
      <c r="R308" s="37"/>
      <c r="S308" s="34"/>
    </row>
    <row r="309" spans="1:19" s="3" customFormat="1" ht="14.4" x14ac:dyDescent="0.3">
      <c r="A309" s="26"/>
      <c r="B309" s="27"/>
      <c r="C309" s="28" t="s">
        <v>1258</v>
      </c>
      <c r="D309" s="28"/>
      <c r="E309" s="28"/>
      <c r="F309" s="29">
        <v>13538.89</v>
      </c>
      <c r="Q309" s="20"/>
      <c r="R309" s="37"/>
      <c r="S309" s="34"/>
    </row>
    <row r="310" spans="1:19" s="3" customFormat="1" ht="14.4" x14ac:dyDescent="0.3">
      <c r="A310" s="26"/>
      <c r="B310" s="27"/>
      <c r="C310" s="28" t="s">
        <v>917</v>
      </c>
      <c r="D310" s="28"/>
      <c r="E310" s="28"/>
      <c r="F310" s="29">
        <v>59029.19</v>
      </c>
      <c r="Q310" s="20"/>
      <c r="R310" s="37"/>
      <c r="S310" s="34"/>
    </row>
    <row r="311" spans="1:19" s="3" customFormat="1" ht="30.6" x14ac:dyDescent="0.3">
      <c r="A311" s="21">
        <v>96</v>
      </c>
      <c r="B311" s="22" t="s">
        <v>926</v>
      </c>
      <c r="C311" s="23" t="s">
        <v>927</v>
      </c>
      <c r="D311" s="33">
        <v>0.4743</v>
      </c>
      <c r="E311" s="25">
        <v>12990.48</v>
      </c>
      <c r="F311" s="25">
        <v>64324.86</v>
      </c>
      <c r="Q311" s="20"/>
      <c r="R311" s="37"/>
      <c r="S311" s="34"/>
    </row>
    <row r="312" spans="1:19" s="3" customFormat="1" ht="30.6" x14ac:dyDescent="0.3">
      <c r="A312" s="21">
        <v>97</v>
      </c>
      <c r="B312" s="22" t="s">
        <v>1042</v>
      </c>
      <c r="C312" s="23" t="s">
        <v>1043</v>
      </c>
      <c r="D312" s="30">
        <v>0.37</v>
      </c>
      <c r="E312" s="25">
        <v>360</v>
      </c>
      <c r="F312" s="25">
        <v>1096.24</v>
      </c>
      <c r="Q312" s="20"/>
      <c r="R312" s="37"/>
      <c r="S312" s="34"/>
    </row>
    <row r="313" spans="1:19" s="3" customFormat="1" ht="20.399999999999999" x14ac:dyDescent="0.3">
      <c r="A313" s="21">
        <v>98</v>
      </c>
      <c r="B313" s="22" t="s">
        <v>946</v>
      </c>
      <c r="C313" s="23" t="s">
        <v>1259</v>
      </c>
      <c r="D313" s="44">
        <v>8.1476699999999999E-2</v>
      </c>
      <c r="E313" s="25">
        <v>768.92</v>
      </c>
      <c r="F313" s="25">
        <v>2702.76</v>
      </c>
      <c r="Q313" s="20"/>
      <c r="R313" s="37"/>
      <c r="S313" s="34"/>
    </row>
    <row r="314" spans="1:19" s="3" customFormat="1" ht="14.4" x14ac:dyDescent="0.3">
      <c r="A314" s="26"/>
      <c r="B314" s="27"/>
      <c r="C314" s="28" t="s">
        <v>1260</v>
      </c>
      <c r="D314" s="28"/>
      <c r="E314" s="28"/>
      <c r="F314" s="29">
        <v>2750.66</v>
      </c>
      <c r="Q314" s="20"/>
      <c r="R314" s="37"/>
      <c r="S314" s="34"/>
    </row>
    <row r="315" spans="1:19" s="3" customFormat="1" ht="14.4" x14ac:dyDescent="0.3">
      <c r="A315" s="26"/>
      <c r="B315" s="27"/>
      <c r="C315" s="28" t="s">
        <v>1261</v>
      </c>
      <c r="D315" s="28"/>
      <c r="E315" s="28"/>
      <c r="F315" s="29">
        <v>1564.1</v>
      </c>
      <c r="Q315" s="20"/>
      <c r="R315" s="37"/>
      <c r="S315" s="34"/>
    </row>
    <row r="316" spans="1:19" s="3" customFormat="1" ht="14.4" x14ac:dyDescent="0.3">
      <c r="A316" s="26"/>
      <c r="B316" s="27"/>
      <c r="C316" s="28" t="s">
        <v>917</v>
      </c>
      <c r="D316" s="28"/>
      <c r="E316" s="28"/>
      <c r="F316" s="29">
        <v>7017.52</v>
      </c>
      <c r="Q316" s="20"/>
      <c r="R316" s="37"/>
      <c r="S316" s="34"/>
    </row>
    <row r="317" spans="1:19" s="3" customFormat="1" ht="40.799999999999997" x14ac:dyDescent="0.3">
      <c r="A317" s="21">
        <v>99</v>
      </c>
      <c r="B317" s="22" t="s">
        <v>1262</v>
      </c>
      <c r="C317" s="23" t="s">
        <v>1263</v>
      </c>
      <c r="D317" s="24">
        <v>0.98799999999999999</v>
      </c>
      <c r="E317" s="25">
        <v>195.38</v>
      </c>
      <c r="F317" s="25">
        <v>4040.23</v>
      </c>
      <c r="Q317" s="20"/>
      <c r="R317" s="37"/>
      <c r="S317" s="34"/>
    </row>
    <row r="318" spans="1:19" s="3" customFormat="1" ht="30.6" x14ac:dyDescent="0.3">
      <c r="A318" s="21">
        <v>100</v>
      </c>
      <c r="B318" s="22" t="s">
        <v>1191</v>
      </c>
      <c r="C318" s="23" t="s">
        <v>1192</v>
      </c>
      <c r="D318" s="24">
        <v>0.247</v>
      </c>
      <c r="E318" s="25">
        <v>138.04</v>
      </c>
      <c r="F318" s="25">
        <v>499.16</v>
      </c>
      <c r="Q318" s="20"/>
      <c r="R318" s="37"/>
      <c r="S318" s="34"/>
    </row>
    <row r="319" spans="1:19" s="3" customFormat="1" ht="40.799999999999997" x14ac:dyDescent="0.3">
      <c r="A319" s="21">
        <v>101</v>
      </c>
      <c r="B319" s="22" t="s">
        <v>1264</v>
      </c>
      <c r="C319" s="23" t="s">
        <v>1265</v>
      </c>
      <c r="D319" s="24">
        <v>0.74099999999999999</v>
      </c>
      <c r="E319" s="25">
        <v>122.04</v>
      </c>
      <c r="F319" s="25">
        <v>1636.81</v>
      </c>
      <c r="Q319" s="20"/>
      <c r="R319" s="37"/>
      <c r="S319" s="34"/>
    </row>
    <row r="320" spans="1:19" s="3" customFormat="1" ht="20.399999999999999" x14ac:dyDescent="0.3">
      <c r="A320" s="21">
        <v>102</v>
      </c>
      <c r="B320" s="22" t="s">
        <v>1266</v>
      </c>
      <c r="C320" s="23" t="s">
        <v>1267</v>
      </c>
      <c r="D320" s="35">
        <v>1.206E-2</v>
      </c>
      <c r="E320" s="25">
        <v>6712.55</v>
      </c>
      <c r="F320" s="25">
        <v>766.63</v>
      </c>
      <c r="Q320" s="20"/>
      <c r="R320" s="37"/>
      <c r="S320" s="34"/>
    </row>
    <row r="321" spans="1:20" s="3" customFormat="1" ht="20.399999999999999" x14ac:dyDescent="0.3">
      <c r="A321" s="21">
        <v>103</v>
      </c>
      <c r="B321" s="22" t="s">
        <v>1268</v>
      </c>
      <c r="C321" s="23" t="s">
        <v>1269</v>
      </c>
      <c r="D321" s="35">
        <v>3.7449999999999997E-2</v>
      </c>
      <c r="E321" s="25">
        <v>6691.21</v>
      </c>
      <c r="F321" s="25">
        <v>2375.5500000000002</v>
      </c>
      <c r="Q321" s="20"/>
      <c r="R321" s="37"/>
      <c r="S321" s="34"/>
    </row>
    <row r="322" spans="1:20" s="3" customFormat="1" ht="30.6" x14ac:dyDescent="0.3">
      <c r="A322" s="21">
        <v>104</v>
      </c>
      <c r="B322" s="22" t="s">
        <v>1077</v>
      </c>
      <c r="C322" s="23" t="s">
        <v>1270</v>
      </c>
      <c r="D322" s="33">
        <v>1.7399999999999999E-2</v>
      </c>
      <c r="E322" s="25">
        <v>1049.6300000000001</v>
      </c>
      <c r="F322" s="25">
        <v>383.45</v>
      </c>
      <c r="Q322" s="20"/>
      <c r="R322" s="37"/>
      <c r="S322" s="34"/>
    </row>
    <row r="323" spans="1:20" s="3" customFormat="1" ht="14.4" x14ac:dyDescent="0.3">
      <c r="A323" s="26"/>
      <c r="B323" s="27"/>
      <c r="C323" s="28" t="s">
        <v>1271</v>
      </c>
      <c r="D323" s="28"/>
      <c r="E323" s="28"/>
      <c r="F323" s="29">
        <v>223.9</v>
      </c>
      <c r="Q323" s="20"/>
      <c r="R323" s="37"/>
      <c r="S323" s="34"/>
    </row>
    <row r="324" spans="1:20" s="3" customFormat="1" ht="14.4" x14ac:dyDescent="0.3">
      <c r="A324" s="26"/>
      <c r="B324" s="27"/>
      <c r="C324" s="28" t="s">
        <v>1272</v>
      </c>
      <c r="D324" s="28"/>
      <c r="E324" s="28"/>
      <c r="F324" s="29">
        <v>149.27000000000001</v>
      </c>
      <c r="Q324" s="20"/>
      <c r="R324" s="37"/>
      <c r="S324" s="34"/>
    </row>
    <row r="325" spans="1:20" s="3" customFormat="1" ht="14.4" x14ac:dyDescent="0.3">
      <c r="A325" s="26"/>
      <c r="B325" s="27"/>
      <c r="C325" s="28" t="s">
        <v>917</v>
      </c>
      <c r="D325" s="28"/>
      <c r="E325" s="28"/>
      <c r="F325" s="29">
        <v>756.62</v>
      </c>
      <c r="Q325" s="20"/>
      <c r="R325" s="37"/>
      <c r="S325" s="34"/>
    </row>
    <row r="326" spans="1:20" s="3" customFormat="1" ht="20.399999999999999" x14ac:dyDescent="0.3">
      <c r="A326" s="21">
        <v>105</v>
      </c>
      <c r="B326" s="22" t="s">
        <v>1273</v>
      </c>
      <c r="C326" s="23" t="s">
        <v>1274</v>
      </c>
      <c r="D326" s="33">
        <v>1.7399999999999999E-2</v>
      </c>
      <c r="E326" s="25">
        <v>4516.54</v>
      </c>
      <c r="F326" s="25">
        <v>780.38</v>
      </c>
      <c r="Q326" s="20"/>
      <c r="R326" s="37"/>
      <c r="S326" s="34"/>
    </row>
    <row r="327" spans="1:20" s="3" customFormat="1" ht="30.6" x14ac:dyDescent="0.3">
      <c r="A327" s="21">
        <v>106</v>
      </c>
      <c r="B327" s="22" t="s">
        <v>1053</v>
      </c>
      <c r="C327" s="23" t="s">
        <v>1054</v>
      </c>
      <c r="D327" s="30">
        <v>0.21</v>
      </c>
      <c r="E327" s="25">
        <v>347.67</v>
      </c>
      <c r="F327" s="25">
        <v>1251.03</v>
      </c>
      <c r="Q327" s="20"/>
      <c r="R327" s="37"/>
      <c r="S327" s="34"/>
    </row>
    <row r="328" spans="1:20" s="3" customFormat="1" ht="14.4" x14ac:dyDescent="0.3">
      <c r="A328" s="26"/>
      <c r="B328" s="27"/>
      <c r="C328" s="28" t="s">
        <v>1275</v>
      </c>
      <c r="D328" s="28"/>
      <c r="E328" s="28"/>
      <c r="F328" s="29">
        <v>481.78</v>
      </c>
      <c r="Q328" s="20"/>
      <c r="R328" s="37"/>
      <c r="S328" s="34"/>
    </row>
    <row r="329" spans="1:20" s="3" customFormat="1" ht="14.4" x14ac:dyDescent="0.3">
      <c r="A329" s="26"/>
      <c r="B329" s="27"/>
      <c r="C329" s="28" t="s">
        <v>1276</v>
      </c>
      <c r="D329" s="28"/>
      <c r="E329" s="28"/>
      <c r="F329" s="29">
        <v>261.39</v>
      </c>
      <c r="Q329" s="20"/>
      <c r="R329" s="37"/>
      <c r="S329" s="34"/>
    </row>
    <row r="330" spans="1:20" s="3" customFormat="1" ht="14.4" x14ac:dyDescent="0.3">
      <c r="A330" s="26"/>
      <c r="B330" s="27"/>
      <c r="C330" s="28" t="s">
        <v>917</v>
      </c>
      <c r="D330" s="28"/>
      <c r="E330" s="28"/>
      <c r="F330" s="29">
        <v>1994.2</v>
      </c>
      <c r="Q330" s="20"/>
      <c r="R330" s="37"/>
      <c r="S330" s="34"/>
    </row>
    <row r="331" spans="1:20" s="3" customFormat="1" ht="14.4" x14ac:dyDescent="0.3">
      <c r="A331" s="435" t="s">
        <v>1007</v>
      </c>
      <c r="B331" s="436"/>
      <c r="C331" s="436"/>
      <c r="D331" s="436"/>
      <c r="E331" s="437"/>
      <c r="F331" s="36">
        <v>105039.06</v>
      </c>
      <c r="Q331" s="20"/>
      <c r="R331" s="37" t="s">
        <v>1007</v>
      </c>
      <c r="S331" s="34"/>
    </row>
    <row r="332" spans="1:20" s="3" customFormat="1" ht="14.4" x14ac:dyDescent="0.3">
      <c r="A332" s="435" t="s">
        <v>1008</v>
      </c>
      <c r="B332" s="436"/>
      <c r="C332" s="436"/>
      <c r="D332" s="436"/>
      <c r="E332" s="437"/>
      <c r="F332" s="36">
        <v>23764.67</v>
      </c>
      <c r="Q332" s="20"/>
      <c r="R332" s="37" t="s">
        <v>1008</v>
      </c>
      <c r="S332" s="34"/>
    </row>
    <row r="333" spans="1:20" s="3" customFormat="1" ht="14.4" x14ac:dyDescent="0.3">
      <c r="A333" s="435" t="s">
        <v>1009</v>
      </c>
      <c r="B333" s="436"/>
      <c r="C333" s="436"/>
      <c r="D333" s="436"/>
      <c r="E333" s="437"/>
      <c r="F333" s="36">
        <v>15513.65</v>
      </c>
      <c r="Q333" s="20"/>
      <c r="R333" s="37" t="s">
        <v>1009</v>
      </c>
      <c r="S333" s="34"/>
    </row>
    <row r="334" spans="1:20" s="3" customFormat="1" ht="14.4" x14ac:dyDescent="0.3">
      <c r="A334" s="435" t="s">
        <v>1277</v>
      </c>
      <c r="B334" s="436"/>
      <c r="C334" s="436"/>
      <c r="D334" s="436"/>
      <c r="E334" s="437"/>
      <c r="F334" s="36">
        <v>144317.38</v>
      </c>
      <c r="Q334" s="20"/>
      <c r="R334" s="37" t="s">
        <v>1277</v>
      </c>
      <c r="S334" s="34"/>
    </row>
    <row r="335" spans="1:20" s="3" customFormat="1" ht="14.4" x14ac:dyDescent="0.3">
      <c r="A335" s="435" t="s">
        <v>1023</v>
      </c>
      <c r="B335" s="436"/>
      <c r="C335" s="436"/>
      <c r="D335" s="436"/>
      <c r="E335" s="437"/>
      <c r="F335" s="36">
        <v>7445705.3399999999</v>
      </c>
      <c r="T335" s="37" t="s">
        <v>1023</v>
      </c>
    </row>
    <row r="336" spans="1:20" s="3" customFormat="1" ht="14.4" x14ac:dyDescent="0.3">
      <c r="A336" s="435" t="s">
        <v>1008</v>
      </c>
      <c r="B336" s="436"/>
      <c r="C336" s="436"/>
      <c r="D336" s="436"/>
      <c r="E336" s="437"/>
      <c r="F336" s="36">
        <v>1162911.6499999999</v>
      </c>
      <c r="T336" s="37" t="s">
        <v>1008</v>
      </c>
    </row>
    <row r="337" spans="1:20" s="3" customFormat="1" ht="14.4" x14ac:dyDescent="0.3">
      <c r="A337" s="435" t="s">
        <v>1009</v>
      </c>
      <c r="B337" s="436"/>
      <c r="C337" s="436"/>
      <c r="D337" s="436"/>
      <c r="E337" s="437"/>
      <c r="F337" s="36">
        <v>766965</v>
      </c>
      <c r="T337" s="37" t="s">
        <v>1009</v>
      </c>
    </row>
    <row r="338" spans="1:20" s="3" customFormat="1" ht="14.4" x14ac:dyDescent="0.3">
      <c r="A338" s="435" t="s">
        <v>1024</v>
      </c>
      <c r="B338" s="436"/>
      <c r="C338" s="436"/>
      <c r="D338" s="436"/>
      <c r="E338" s="437"/>
      <c r="F338" s="36">
        <v>9375581.9900000002</v>
      </c>
      <c r="T338" s="37" t="s">
        <v>1024</v>
      </c>
    </row>
    <row r="339" spans="1:20" s="3" customFormat="1" ht="11.25" customHeight="1" x14ac:dyDescent="0.3">
      <c r="A339" s="38"/>
      <c r="B339" s="38"/>
      <c r="C339" s="38"/>
      <c r="D339" s="38"/>
      <c r="E339" s="38"/>
      <c r="F339" s="38"/>
      <c r="G339" s="38"/>
      <c r="H339" s="38"/>
      <c r="I339" s="38"/>
      <c r="J339" s="38"/>
      <c r="K339" s="38"/>
      <c r="L339" s="39"/>
      <c r="M339" s="39"/>
      <c r="N339" s="39"/>
      <c r="O339" s="40"/>
    </row>
    <row r="340" spans="1:20" s="3" customFormat="1" ht="25.5" customHeight="1" x14ac:dyDescent="0.3"/>
    <row r="341" spans="1:20" s="10" customFormat="1" ht="13.5" customHeight="1" x14ac:dyDescent="0.2">
      <c r="A341" s="41" t="s">
        <v>1025</v>
      </c>
      <c r="B341" s="428"/>
      <c r="C341" s="428"/>
      <c r="D341" s="428"/>
      <c r="E341" s="428"/>
      <c r="F341" s="428"/>
      <c r="P341" s="42"/>
      <c r="Q341" s="42"/>
      <c r="R341" s="42"/>
      <c r="S341" s="42"/>
      <c r="T341" s="42"/>
    </row>
    <row r="342" spans="1:20" s="10" customFormat="1" ht="13.5" customHeight="1" x14ac:dyDescent="0.2">
      <c r="A342" s="4"/>
      <c r="B342" s="427" t="s">
        <v>1027</v>
      </c>
      <c r="C342" s="427"/>
      <c r="D342" s="427"/>
      <c r="E342" s="427"/>
      <c r="F342" s="427"/>
      <c r="P342" s="42"/>
      <c r="Q342" s="42"/>
      <c r="R342" s="42"/>
      <c r="S342" s="42"/>
      <c r="T342" s="42"/>
    </row>
    <row r="343" spans="1:20" s="10" customFormat="1" ht="13.5" customHeight="1" x14ac:dyDescent="0.2">
      <c r="A343" s="41" t="s">
        <v>1028</v>
      </c>
      <c r="B343" s="428"/>
      <c r="C343" s="428"/>
      <c r="D343" s="428"/>
      <c r="E343" s="428"/>
      <c r="F343" s="428"/>
      <c r="P343" s="42"/>
      <c r="Q343" s="42"/>
      <c r="R343" s="42"/>
      <c r="S343" s="42"/>
      <c r="T343" s="42"/>
    </row>
    <row r="344" spans="1:20" s="10" customFormat="1" ht="13.5" customHeight="1" x14ac:dyDescent="0.2">
      <c r="B344" s="427" t="s">
        <v>1027</v>
      </c>
      <c r="C344" s="427"/>
      <c r="D344" s="427"/>
      <c r="E344" s="427"/>
      <c r="F344" s="427"/>
      <c r="P344" s="42"/>
      <c r="Q344" s="42"/>
      <c r="R344" s="42"/>
      <c r="S344" s="42"/>
      <c r="T344" s="42"/>
    </row>
    <row r="345" spans="1:20" s="3" customFormat="1" ht="14.4" x14ac:dyDescent="0.3">
      <c r="H345" s="10"/>
      <c r="I345" s="449"/>
      <c r="J345" s="449"/>
      <c r="K345" s="449"/>
    </row>
  </sheetData>
  <mergeCells count="83">
    <mergeCell ref="B342:F342"/>
    <mergeCell ref="B343:F343"/>
    <mergeCell ref="B344:F344"/>
    <mergeCell ref="I345:K345"/>
    <mergeCell ref="A335:E335"/>
    <mergeCell ref="A336:E336"/>
    <mergeCell ref="A337:E337"/>
    <mergeCell ref="A338:E338"/>
    <mergeCell ref="B341:F341"/>
    <mergeCell ref="A306:F306"/>
    <mergeCell ref="A331:E331"/>
    <mergeCell ref="A332:E332"/>
    <mergeCell ref="A333:E333"/>
    <mergeCell ref="A334:E334"/>
    <mergeCell ref="A282:F282"/>
    <mergeCell ref="A302:E302"/>
    <mergeCell ref="A303:E303"/>
    <mergeCell ref="A304:E304"/>
    <mergeCell ref="A305:E305"/>
    <mergeCell ref="A258:F258"/>
    <mergeCell ref="A278:E278"/>
    <mergeCell ref="A279:E279"/>
    <mergeCell ref="A280:E280"/>
    <mergeCell ref="A281:E281"/>
    <mergeCell ref="A231:F231"/>
    <mergeCell ref="A254:E254"/>
    <mergeCell ref="A255:E255"/>
    <mergeCell ref="A256:E256"/>
    <mergeCell ref="A257:E257"/>
    <mergeCell ref="A216:F216"/>
    <mergeCell ref="A227:E227"/>
    <mergeCell ref="A228:E228"/>
    <mergeCell ref="A229:E229"/>
    <mergeCell ref="A230:E230"/>
    <mergeCell ref="A154:E154"/>
    <mergeCell ref="A155:F155"/>
    <mergeCell ref="A156:F156"/>
    <mergeCell ref="A168:F168"/>
    <mergeCell ref="A178:F178"/>
    <mergeCell ref="A135:E135"/>
    <mergeCell ref="A136:F136"/>
    <mergeCell ref="A151:E151"/>
    <mergeCell ref="A152:E152"/>
    <mergeCell ref="A153:E153"/>
    <mergeCell ref="A115:E115"/>
    <mergeCell ref="A116:F116"/>
    <mergeCell ref="A132:E132"/>
    <mergeCell ref="A133:E133"/>
    <mergeCell ref="A134:E134"/>
    <mergeCell ref="A101:E101"/>
    <mergeCell ref="A102:F102"/>
    <mergeCell ref="A112:E112"/>
    <mergeCell ref="A113:E113"/>
    <mergeCell ref="A114:E114"/>
    <mergeCell ref="A80:E80"/>
    <mergeCell ref="A81:F81"/>
    <mergeCell ref="A98:E98"/>
    <mergeCell ref="A99:E99"/>
    <mergeCell ref="A100:E100"/>
    <mergeCell ref="A60:E60"/>
    <mergeCell ref="A61:F61"/>
    <mergeCell ref="A77:E77"/>
    <mergeCell ref="A78:E78"/>
    <mergeCell ref="A79:E79"/>
    <mergeCell ref="A36:E36"/>
    <mergeCell ref="A37:F37"/>
    <mergeCell ref="A57:E57"/>
    <mergeCell ref="A58:E58"/>
    <mergeCell ref="A59:E59"/>
    <mergeCell ref="C12:E12"/>
    <mergeCell ref="A13:F13"/>
    <mergeCell ref="A33:E33"/>
    <mergeCell ref="A34:E34"/>
    <mergeCell ref="A35:E35"/>
    <mergeCell ref="A2:F2"/>
    <mergeCell ref="A4:F4"/>
    <mergeCell ref="A5:F5"/>
    <mergeCell ref="A10:A11"/>
    <mergeCell ref="B10:B11"/>
    <mergeCell ref="C10:C11"/>
    <mergeCell ref="D10:D11"/>
    <mergeCell ref="E10:E11"/>
    <mergeCell ref="F10:F11"/>
  </mergeCells>
  <printOptions horizontalCentered="1"/>
  <pageMargins left="0.39370077848434498" right="0.39370077848434498" top="0.78740155696868896" bottom="0.74803149700164795" header="0.118110239505768" footer="0.118110239505768"/>
  <pageSetup paperSize="9" scale="52" fitToHeight="0" orientation="portrait" r:id="rId1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228"/>
  <sheetViews>
    <sheetView workbookViewId="0">
      <selection sqref="A1:L227"/>
    </sheetView>
  </sheetViews>
  <sheetFormatPr defaultColWidth="9.109375" defaultRowHeight="10.5" customHeight="1" x14ac:dyDescent="0.2"/>
  <cols>
    <col min="1" max="1" width="9" style="1" customWidth="1"/>
    <col min="2" max="2" width="20.109375" style="1" customWidth="1"/>
    <col min="3" max="3" width="54.6640625" style="1" customWidth="1"/>
    <col min="4" max="4" width="13.6640625" style="1" customWidth="1"/>
    <col min="5" max="5" width="14.5546875" style="1" customWidth="1"/>
    <col min="6" max="6" width="15.6640625" style="1" customWidth="1"/>
    <col min="7" max="7" width="13" style="55" customWidth="1"/>
    <col min="8" max="8" width="13.88671875" style="1" customWidth="1"/>
    <col min="9" max="9" width="13.44140625" style="1" customWidth="1"/>
    <col min="10" max="10" width="12" style="1" bestFit="1" customWidth="1"/>
    <col min="11" max="11" width="8.5546875" style="1" customWidth="1"/>
    <col min="12" max="12" width="11.88671875" style="1" customWidth="1"/>
    <col min="13" max="13" width="9.6640625" style="1" customWidth="1"/>
    <col min="14" max="15" width="9.109375" style="1"/>
    <col min="16" max="18" width="127.88671875" style="2" hidden="1" customWidth="1"/>
    <col min="19" max="20" width="112.109375" style="2" hidden="1" customWidth="1"/>
    <col min="21" max="16384" width="9.109375" style="1"/>
  </cols>
  <sheetData>
    <row r="1" spans="1:18" s="3" customFormat="1" ht="14.4" x14ac:dyDescent="0.3">
      <c r="G1" s="46"/>
    </row>
    <row r="2" spans="1:18" s="3" customFormat="1" ht="28.5" customHeight="1" x14ac:dyDescent="0.3">
      <c r="A2" s="438" t="s">
        <v>1278</v>
      </c>
      <c r="B2" s="438"/>
      <c r="C2" s="438"/>
      <c r="D2" s="438"/>
      <c r="E2" s="438"/>
      <c r="F2" s="438"/>
      <c r="G2" s="47"/>
      <c r="H2" s="5"/>
      <c r="I2" s="5"/>
    </row>
    <row r="3" spans="1:18" s="3" customFormat="1" ht="10.5" customHeight="1" x14ac:dyDescent="0.3">
      <c r="A3" s="6"/>
      <c r="B3" s="6"/>
      <c r="C3" s="6"/>
      <c r="D3" s="6"/>
      <c r="E3" s="6"/>
      <c r="F3" s="6"/>
      <c r="G3" s="48"/>
      <c r="H3" s="6"/>
      <c r="I3" s="6"/>
    </row>
    <row r="4" spans="1:18" s="3" customFormat="1" ht="14.4" x14ac:dyDescent="0.3">
      <c r="A4" s="439" t="s">
        <v>1279</v>
      </c>
      <c r="B4" s="439"/>
      <c r="C4" s="439"/>
      <c r="D4" s="439"/>
      <c r="E4" s="439"/>
      <c r="F4" s="439"/>
      <c r="G4" s="49"/>
      <c r="H4" s="7"/>
      <c r="I4" s="7"/>
      <c r="P4" s="7" t="s">
        <v>1279</v>
      </c>
    </row>
    <row r="5" spans="1:18" s="3" customFormat="1" ht="15.75" customHeight="1" x14ac:dyDescent="0.3">
      <c r="A5" s="440" t="s">
        <v>903</v>
      </c>
      <c r="B5" s="440"/>
      <c r="C5" s="440"/>
      <c r="D5" s="440"/>
      <c r="E5" s="440"/>
      <c r="F5" s="440"/>
      <c r="G5" s="50"/>
      <c r="H5" s="8"/>
      <c r="I5" s="8"/>
    </row>
    <row r="6" spans="1:18" s="3" customFormat="1" ht="15.75" customHeight="1" x14ac:dyDescent="0.3">
      <c r="A6" s="9"/>
      <c r="B6" s="9"/>
      <c r="C6" s="9"/>
      <c r="D6" s="9"/>
      <c r="E6" s="9"/>
      <c r="F6" s="9"/>
      <c r="G6" s="51"/>
      <c r="H6" s="9"/>
      <c r="I6" s="9"/>
    </row>
    <row r="7" spans="1:18" s="3" customFormat="1" ht="12.75" customHeight="1" x14ac:dyDescent="0.3">
      <c r="A7" s="10" t="s">
        <v>904</v>
      </c>
      <c r="B7" s="10"/>
      <c r="C7" s="11"/>
      <c r="D7" s="12"/>
      <c r="E7" s="12"/>
      <c r="G7" s="52"/>
      <c r="H7" s="10"/>
      <c r="J7" s="10"/>
      <c r="K7" s="10"/>
      <c r="L7" s="10"/>
      <c r="M7" s="13"/>
      <c r="N7" s="14"/>
    </row>
    <row r="8" spans="1:18" s="3" customFormat="1" ht="12.75" customHeight="1" x14ac:dyDescent="0.3">
      <c r="A8" s="10"/>
      <c r="B8" s="10"/>
      <c r="D8" s="15"/>
      <c r="E8" s="16"/>
      <c r="G8" s="53"/>
      <c r="H8" s="10"/>
      <c r="I8" s="4"/>
      <c r="J8" s="10"/>
      <c r="K8" s="10"/>
      <c r="L8" s="17"/>
      <c r="M8" s="10"/>
    </row>
    <row r="9" spans="1:18" s="3" customFormat="1" ht="14.4" x14ac:dyDescent="0.3">
      <c r="A9" s="18"/>
      <c r="G9" s="52"/>
    </row>
    <row r="10" spans="1:18" s="3" customFormat="1" ht="36" customHeight="1" x14ac:dyDescent="0.3">
      <c r="A10" s="450" t="s">
        <v>906</v>
      </c>
      <c r="B10" s="450" t="s">
        <v>907</v>
      </c>
      <c r="C10" s="450" t="s">
        <v>908</v>
      </c>
      <c r="D10" s="450" t="s">
        <v>909</v>
      </c>
      <c r="E10" s="441" t="s">
        <v>910</v>
      </c>
      <c r="F10" s="441" t="s">
        <v>911</v>
      </c>
      <c r="G10" s="52"/>
    </row>
    <row r="11" spans="1:18" s="3" customFormat="1" ht="11.25" customHeight="1" x14ac:dyDescent="0.3">
      <c r="A11" s="450"/>
      <c r="B11" s="450"/>
      <c r="C11" s="450"/>
      <c r="D11" s="450"/>
      <c r="E11" s="451"/>
      <c r="F11" s="442"/>
      <c r="G11" s="52"/>
    </row>
    <row r="12" spans="1:18" s="3" customFormat="1" ht="14.4" x14ac:dyDescent="0.3">
      <c r="A12" s="19">
        <v>1</v>
      </c>
      <c r="B12" s="19">
        <v>2</v>
      </c>
      <c r="C12" s="452">
        <v>3</v>
      </c>
      <c r="D12" s="452"/>
      <c r="E12" s="452"/>
      <c r="F12" s="19">
        <v>4</v>
      </c>
      <c r="G12" s="52"/>
    </row>
    <row r="13" spans="1:18" s="3" customFormat="1" ht="14.4" x14ac:dyDescent="0.3">
      <c r="A13" s="432" t="s">
        <v>1280</v>
      </c>
      <c r="B13" s="433"/>
      <c r="C13" s="433"/>
      <c r="D13" s="433"/>
      <c r="E13" s="433"/>
      <c r="F13" s="434"/>
      <c r="G13" s="52"/>
      <c r="Q13" s="20" t="s">
        <v>1280</v>
      </c>
    </row>
    <row r="14" spans="1:18" s="58" customFormat="1" ht="14.4" x14ac:dyDescent="0.3">
      <c r="A14" s="446" t="s">
        <v>1281</v>
      </c>
      <c r="B14" s="447"/>
      <c r="C14" s="447"/>
      <c r="D14" s="447"/>
      <c r="E14" s="447"/>
      <c r="F14" s="448"/>
      <c r="G14" s="57"/>
      <c r="Q14" s="59"/>
      <c r="R14" s="60" t="s">
        <v>1281</v>
      </c>
    </row>
    <row r="15" spans="1:18" s="58" customFormat="1" ht="20.399999999999999" x14ac:dyDescent="0.3">
      <c r="A15" s="61">
        <v>1</v>
      </c>
      <c r="B15" s="62" t="s">
        <v>1282</v>
      </c>
      <c r="C15" s="63" t="s">
        <v>1283</v>
      </c>
      <c r="D15" s="64">
        <v>7.14</v>
      </c>
      <c r="E15" s="65">
        <v>80.19</v>
      </c>
      <c r="F15" s="65">
        <v>14119.18</v>
      </c>
      <c r="G15" s="57"/>
      <c r="Q15" s="59"/>
      <c r="R15" s="60"/>
    </row>
    <row r="16" spans="1:18" s="58" customFormat="1" ht="14.4" x14ac:dyDescent="0.3">
      <c r="A16" s="66"/>
      <c r="B16" s="67"/>
      <c r="C16" s="68" t="s">
        <v>1284</v>
      </c>
      <c r="D16" s="68"/>
      <c r="E16" s="68"/>
      <c r="F16" s="69">
        <v>10751.13</v>
      </c>
      <c r="G16" s="57"/>
      <c r="Q16" s="59"/>
      <c r="R16" s="60"/>
    </row>
    <row r="17" spans="1:18" s="58" customFormat="1" ht="14.4" x14ac:dyDescent="0.3">
      <c r="A17" s="66"/>
      <c r="B17" s="67"/>
      <c r="C17" s="68" t="s">
        <v>1285</v>
      </c>
      <c r="D17" s="68"/>
      <c r="E17" s="68"/>
      <c r="F17" s="69">
        <v>7167.42</v>
      </c>
      <c r="G17" s="57"/>
      <c r="Q17" s="59"/>
      <c r="R17" s="60"/>
    </row>
    <row r="18" spans="1:18" s="58" customFormat="1" ht="14.4" x14ac:dyDescent="0.3">
      <c r="A18" s="66"/>
      <c r="B18" s="67"/>
      <c r="C18" s="68" t="s">
        <v>917</v>
      </c>
      <c r="D18" s="68"/>
      <c r="E18" s="68"/>
      <c r="F18" s="69">
        <v>32037.73</v>
      </c>
      <c r="G18" s="57">
        <f>F18/D15*1.2*1.0224*1.0192</f>
        <v>5610.8030848602357</v>
      </c>
      <c r="H18" s="71">
        <f>G18*1.9</f>
        <v>10660.525861234448</v>
      </c>
      <c r="I18" s="58" t="s">
        <v>1029</v>
      </c>
      <c r="J18" s="71">
        <f>H18+G24</f>
        <v>12896.313937123088</v>
      </c>
      <c r="K18" s="58" t="s">
        <v>1030</v>
      </c>
      <c r="L18" s="71">
        <f>G19+H20+G25</f>
        <v>27398.312164595354</v>
      </c>
      <c r="Q18" s="59"/>
      <c r="R18" s="60"/>
    </row>
    <row r="19" spans="1:18" s="58" customFormat="1" ht="30.6" x14ac:dyDescent="0.3">
      <c r="A19" s="61">
        <v>2</v>
      </c>
      <c r="B19" s="62" t="s">
        <v>1286</v>
      </c>
      <c r="C19" s="63" t="s">
        <v>1287</v>
      </c>
      <c r="D19" s="70">
        <v>3</v>
      </c>
      <c r="E19" s="65">
        <v>94.68</v>
      </c>
      <c r="F19" s="65">
        <v>1119.1199999999999</v>
      </c>
      <c r="G19" s="57">
        <f>F19/D19*1.2*1.0224*1.0192</f>
        <v>466.46268125183997</v>
      </c>
      <c r="Q19" s="59"/>
      <c r="R19" s="60"/>
    </row>
    <row r="20" spans="1:18" s="58" customFormat="1" ht="30.6" x14ac:dyDescent="0.3">
      <c r="A20" s="61">
        <v>3</v>
      </c>
      <c r="B20" s="62" t="s">
        <v>1288</v>
      </c>
      <c r="C20" s="63" t="s">
        <v>1289</v>
      </c>
      <c r="D20" s="64">
        <v>7.14</v>
      </c>
      <c r="E20" s="65">
        <v>1465.11</v>
      </c>
      <c r="F20" s="65">
        <v>70820.19</v>
      </c>
      <c r="G20" s="57">
        <f>F20/D20*1.2*1.0224*1.0192</f>
        <v>12402.818193498355</v>
      </c>
      <c r="H20" s="71">
        <f>G20*1.9</f>
        <v>23565.354567646875</v>
      </c>
      <c r="Q20" s="59"/>
      <c r="R20" s="60"/>
    </row>
    <row r="21" spans="1:18" s="58" customFormat="1" ht="20.399999999999999" x14ac:dyDescent="0.3">
      <c r="A21" s="61">
        <v>4</v>
      </c>
      <c r="B21" s="62" t="s">
        <v>1290</v>
      </c>
      <c r="C21" s="63" t="s">
        <v>1291</v>
      </c>
      <c r="D21" s="70">
        <v>3</v>
      </c>
      <c r="E21" s="65">
        <v>20.68</v>
      </c>
      <c r="F21" s="65">
        <v>2169.87</v>
      </c>
      <c r="G21" s="57"/>
      <c r="Q21" s="59"/>
      <c r="R21" s="60"/>
    </row>
    <row r="22" spans="1:18" s="58" customFormat="1" ht="14.4" x14ac:dyDescent="0.3">
      <c r="A22" s="66"/>
      <c r="B22" s="67"/>
      <c r="C22" s="68" t="s">
        <v>1292</v>
      </c>
      <c r="D22" s="68"/>
      <c r="E22" s="68"/>
      <c r="F22" s="69">
        <v>1916.49</v>
      </c>
      <c r="G22" s="57"/>
      <c r="Q22" s="59"/>
      <c r="R22" s="60"/>
    </row>
    <row r="23" spans="1:18" s="58" customFormat="1" ht="14.4" x14ac:dyDescent="0.3">
      <c r="A23" s="66"/>
      <c r="B23" s="67"/>
      <c r="C23" s="68" t="s">
        <v>1293</v>
      </c>
      <c r="D23" s="68"/>
      <c r="E23" s="68"/>
      <c r="F23" s="69">
        <v>1277.6600000000001</v>
      </c>
      <c r="G23" s="57"/>
      <c r="Q23" s="59"/>
      <c r="R23" s="60"/>
    </row>
    <row r="24" spans="1:18" s="58" customFormat="1" ht="14.4" x14ac:dyDescent="0.3">
      <c r="A24" s="66"/>
      <c r="B24" s="67"/>
      <c r="C24" s="68" t="s">
        <v>917</v>
      </c>
      <c r="D24" s="68"/>
      <c r="E24" s="68"/>
      <c r="F24" s="69">
        <v>5364.02</v>
      </c>
      <c r="G24" s="57">
        <f>F24/D21*1.2*1.0224*1.0192</f>
        <v>2235.7880758886404</v>
      </c>
      <c r="Q24" s="59"/>
      <c r="R24" s="60"/>
    </row>
    <row r="25" spans="1:18" s="58" customFormat="1" ht="30.6" x14ac:dyDescent="0.3">
      <c r="A25" s="61">
        <v>5</v>
      </c>
      <c r="B25" s="62" t="s">
        <v>1294</v>
      </c>
      <c r="C25" s="63" t="s">
        <v>1295</v>
      </c>
      <c r="D25" s="70">
        <v>3</v>
      </c>
      <c r="E25" s="65">
        <v>272.22000000000003</v>
      </c>
      <c r="F25" s="65">
        <v>8076.77</v>
      </c>
      <c r="G25" s="57">
        <f>F25/D25*1.2*1.0224*1.0192</f>
        <v>3366.4949156966404</v>
      </c>
      <c r="Q25" s="59"/>
      <c r="R25" s="60"/>
    </row>
    <row r="26" spans="1:18" s="58" customFormat="1" ht="14.4" x14ac:dyDescent="0.3">
      <c r="A26" s="446" t="s">
        <v>1296</v>
      </c>
      <c r="B26" s="447"/>
      <c r="C26" s="447"/>
      <c r="D26" s="447"/>
      <c r="E26" s="447"/>
      <c r="F26" s="448"/>
      <c r="G26" s="57"/>
      <c r="Q26" s="59"/>
      <c r="R26" s="60" t="s">
        <v>1296</v>
      </c>
    </row>
    <row r="27" spans="1:18" s="58" customFormat="1" ht="30.6" x14ac:dyDescent="0.3">
      <c r="A27" s="61">
        <v>6</v>
      </c>
      <c r="B27" s="62" t="s">
        <v>1297</v>
      </c>
      <c r="C27" s="63" t="s">
        <v>1298</v>
      </c>
      <c r="D27" s="72">
        <v>0.1017</v>
      </c>
      <c r="E27" s="65">
        <v>7736.12</v>
      </c>
      <c r="F27" s="65">
        <v>10631.62</v>
      </c>
      <c r="G27" s="57"/>
      <c r="Q27" s="59"/>
      <c r="R27" s="60"/>
    </row>
    <row r="28" spans="1:18" s="58" customFormat="1" ht="14.4" x14ac:dyDescent="0.3">
      <c r="A28" s="66"/>
      <c r="B28" s="67"/>
      <c r="C28" s="68" t="s">
        <v>1299</v>
      </c>
      <c r="D28" s="68"/>
      <c r="E28" s="68"/>
      <c r="F28" s="69">
        <v>8419.0400000000009</v>
      </c>
      <c r="G28" s="57"/>
      <c r="Q28" s="59"/>
      <c r="R28" s="60"/>
    </row>
    <row r="29" spans="1:18" s="58" customFormat="1" ht="14.4" x14ac:dyDescent="0.3">
      <c r="A29" s="66"/>
      <c r="B29" s="67"/>
      <c r="C29" s="68" t="s">
        <v>1300</v>
      </c>
      <c r="D29" s="68"/>
      <c r="E29" s="68"/>
      <c r="F29" s="69">
        <v>4287.4799999999996</v>
      </c>
      <c r="G29" s="57"/>
      <c r="Q29" s="59"/>
      <c r="R29" s="60"/>
    </row>
    <row r="30" spans="1:18" s="58" customFormat="1" ht="14.4" x14ac:dyDescent="0.3">
      <c r="A30" s="66"/>
      <c r="B30" s="67"/>
      <c r="C30" s="68" t="s">
        <v>917</v>
      </c>
      <c r="D30" s="68"/>
      <c r="E30" s="68"/>
      <c r="F30" s="69">
        <v>23338.14</v>
      </c>
      <c r="G30" s="57">
        <f>F30/D27/100*1.2*1.0224*1.0192</f>
        <v>2869.5037039824429</v>
      </c>
      <c r="Q30" s="59"/>
      <c r="R30" s="60"/>
    </row>
    <row r="31" spans="1:18" s="58" customFormat="1" ht="30.6" x14ac:dyDescent="0.3">
      <c r="A31" s="61">
        <v>7</v>
      </c>
      <c r="B31" s="62" t="s">
        <v>1301</v>
      </c>
      <c r="C31" s="63" t="s">
        <v>1302</v>
      </c>
      <c r="D31" s="64">
        <v>10.17</v>
      </c>
      <c r="E31" s="65">
        <v>1809.04</v>
      </c>
      <c r="F31" s="65">
        <v>45994.84</v>
      </c>
      <c r="G31" s="57"/>
      <c r="Q31" s="59"/>
      <c r="R31" s="60"/>
    </row>
    <row r="32" spans="1:18" s="58" customFormat="1" ht="30.6" x14ac:dyDescent="0.3">
      <c r="A32" s="61">
        <v>8</v>
      </c>
      <c r="B32" s="62" t="s">
        <v>1303</v>
      </c>
      <c r="C32" s="63" t="s">
        <v>1304</v>
      </c>
      <c r="D32" s="72">
        <v>0.30059999999999998</v>
      </c>
      <c r="E32" s="65">
        <v>8992.7999999999993</v>
      </c>
      <c r="F32" s="65">
        <v>101376.53</v>
      </c>
      <c r="G32" s="57"/>
      <c r="Q32" s="59"/>
      <c r="R32" s="60"/>
    </row>
    <row r="33" spans="1:19" s="58" customFormat="1" ht="14.4" x14ac:dyDescent="0.3">
      <c r="A33" s="66"/>
      <c r="B33" s="67"/>
      <c r="C33" s="68" t="s">
        <v>1305</v>
      </c>
      <c r="D33" s="68"/>
      <c r="E33" s="68"/>
      <c r="F33" s="69">
        <v>80987.95</v>
      </c>
      <c r="G33" s="57"/>
      <c r="Q33" s="59"/>
      <c r="R33" s="60"/>
    </row>
    <row r="34" spans="1:19" s="58" customFormat="1" ht="14.4" x14ac:dyDescent="0.3">
      <c r="A34" s="66"/>
      <c r="B34" s="67"/>
      <c r="C34" s="68" t="s">
        <v>1306</v>
      </c>
      <c r="D34" s="68"/>
      <c r="E34" s="68"/>
      <c r="F34" s="69">
        <v>53991.97</v>
      </c>
      <c r="G34" s="57"/>
      <c r="Q34" s="59"/>
      <c r="R34" s="60"/>
    </row>
    <row r="35" spans="1:19" s="58" customFormat="1" ht="14.4" x14ac:dyDescent="0.3">
      <c r="A35" s="66"/>
      <c r="B35" s="67"/>
      <c r="C35" s="68" t="s">
        <v>917</v>
      </c>
      <c r="D35" s="68"/>
      <c r="E35" s="68"/>
      <c r="F35" s="69">
        <v>236356.45</v>
      </c>
      <c r="G35" s="57">
        <f>F35/D32/100*1.2*1.0224*1.0192</f>
        <v>9831.957305469703</v>
      </c>
      <c r="H35" s="71">
        <f>G35*1.45</f>
        <v>14256.33809293107</v>
      </c>
      <c r="I35" s="71">
        <f>G35*2.85</f>
        <v>28021.078320588655</v>
      </c>
      <c r="Q35" s="59"/>
      <c r="R35" s="60"/>
    </row>
    <row r="36" spans="1:19" s="58" customFormat="1" ht="40.799999999999997" x14ac:dyDescent="0.3">
      <c r="A36" s="61">
        <v>9</v>
      </c>
      <c r="B36" s="62" t="s">
        <v>1307</v>
      </c>
      <c r="C36" s="63" t="s">
        <v>1308</v>
      </c>
      <c r="D36" s="64">
        <v>30.06</v>
      </c>
      <c r="E36" s="65">
        <v>473.63</v>
      </c>
      <c r="F36" s="65">
        <v>193769.9</v>
      </c>
      <c r="G36" s="57">
        <f>F36/D36*1.2*1.0224*1.0192</f>
        <v>8060.4416925585638</v>
      </c>
      <c r="H36" s="71">
        <f>G36*1.45</f>
        <v>11687.640454209917</v>
      </c>
      <c r="I36" s="71">
        <f>G36*2.85</f>
        <v>22972.258823791908</v>
      </c>
      <c r="Q36" s="59"/>
      <c r="R36" s="60"/>
    </row>
    <row r="37" spans="1:19" s="3" customFormat="1" ht="14.4" x14ac:dyDescent="0.3">
      <c r="A37" s="435" t="s">
        <v>1007</v>
      </c>
      <c r="B37" s="436"/>
      <c r="C37" s="436"/>
      <c r="D37" s="436"/>
      <c r="E37" s="437"/>
      <c r="F37" s="36">
        <v>448078.02</v>
      </c>
      <c r="G37" s="52"/>
      <c r="Q37" s="20"/>
      <c r="R37" s="34"/>
      <c r="S37" s="37" t="s">
        <v>1007</v>
      </c>
    </row>
    <row r="38" spans="1:19" s="3" customFormat="1" ht="14.4" x14ac:dyDescent="0.3">
      <c r="A38" s="435" t="s">
        <v>1008</v>
      </c>
      <c r="B38" s="436"/>
      <c r="C38" s="436"/>
      <c r="D38" s="436"/>
      <c r="E38" s="437"/>
      <c r="F38" s="36">
        <v>102074.61</v>
      </c>
      <c r="G38" s="52"/>
      <c r="Q38" s="20"/>
      <c r="R38" s="34"/>
      <c r="S38" s="37" t="s">
        <v>1008</v>
      </c>
    </row>
    <row r="39" spans="1:19" s="3" customFormat="1" ht="14.4" x14ac:dyDescent="0.3">
      <c r="A39" s="435" t="s">
        <v>1009</v>
      </c>
      <c r="B39" s="436"/>
      <c r="C39" s="436"/>
      <c r="D39" s="436"/>
      <c r="E39" s="437"/>
      <c r="F39" s="36">
        <v>66724.52</v>
      </c>
      <c r="G39" s="52"/>
      <c r="Q39" s="20"/>
      <c r="R39" s="34"/>
      <c r="S39" s="37" t="s">
        <v>1009</v>
      </c>
    </row>
    <row r="40" spans="1:19" s="3" customFormat="1" ht="14.4" x14ac:dyDescent="0.3">
      <c r="A40" s="435" t="s">
        <v>1309</v>
      </c>
      <c r="B40" s="436"/>
      <c r="C40" s="436"/>
      <c r="D40" s="436"/>
      <c r="E40" s="437"/>
      <c r="F40" s="36">
        <v>616877.15</v>
      </c>
      <c r="G40" s="52"/>
      <c r="Q40" s="20"/>
      <c r="R40" s="34"/>
      <c r="S40" s="37" t="s">
        <v>1309</v>
      </c>
    </row>
    <row r="41" spans="1:19" s="3" customFormat="1" ht="14.4" x14ac:dyDescent="0.3">
      <c r="A41" s="432" t="s">
        <v>1310</v>
      </c>
      <c r="B41" s="433"/>
      <c r="C41" s="433"/>
      <c r="D41" s="433"/>
      <c r="E41" s="433"/>
      <c r="F41" s="434"/>
      <c r="G41" s="52"/>
      <c r="Q41" s="20" t="s">
        <v>1310</v>
      </c>
      <c r="R41" s="34"/>
      <c r="S41" s="37"/>
    </row>
    <row r="42" spans="1:19" s="3" customFormat="1" ht="20.399999999999999" x14ac:dyDescent="0.3">
      <c r="A42" s="21">
        <v>10</v>
      </c>
      <c r="B42" s="22" t="s">
        <v>1311</v>
      </c>
      <c r="C42" s="23" t="s">
        <v>1312</v>
      </c>
      <c r="D42" s="31">
        <v>45</v>
      </c>
      <c r="E42" s="25">
        <v>105.51</v>
      </c>
      <c r="F42" s="25">
        <v>136452.63</v>
      </c>
      <c r="G42" s="52"/>
      <c r="Q42" s="20"/>
      <c r="R42" s="34"/>
      <c r="S42" s="37"/>
    </row>
    <row r="43" spans="1:19" s="3" customFormat="1" ht="14.4" x14ac:dyDescent="0.3">
      <c r="A43" s="26"/>
      <c r="B43" s="27"/>
      <c r="C43" s="28" t="s">
        <v>1313</v>
      </c>
      <c r="D43" s="28"/>
      <c r="E43" s="28"/>
      <c r="F43" s="29">
        <v>134648.32999999999</v>
      </c>
      <c r="G43" s="52"/>
      <c r="Q43" s="20"/>
      <c r="R43" s="34"/>
      <c r="S43" s="37"/>
    </row>
    <row r="44" spans="1:19" s="3" customFormat="1" ht="14.4" x14ac:dyDescent="0.3">
      <c r="A44" s="26"/>
      <c r="B44" s="27"/>
      <c r="C44" s="28" t="s">
        <v>1314</v>
      </c>
      <c r="D44" s="28"/>
      <c r="E44" s="28"/>
      <c r="F44" s="29">
        <v>84461.22</v>
      </c>
      <c r="G44" s="52"/>
      <c r="Q44" s="20"/>
      <c r="R44" s="34"/>
      <c r="S44" s="37"/>
    </row>
    <row r="45" spans="1:19" s="3" customFormat="1" ht="14.4" x14ac:dyDescent="0.3">
      <c r="A45" s="26"/>
      <c r="B45" s="27"/>
      <c r="C45" s="28" t="s">
        <v>917</v>
      </c>
      <c r="D45" s="28"/>
      <c r="E45" s="28"/>
      <c r="F45" s="29">
        <v>355562.18</v>
      </c>
      <c r="G45" s="52"/>
      <c r="Q45" s="20"/>
      <c r="R45" s="34"/>
      <c r="S45" s="37"/>
    </row>
    <row r="46" spans="1:19" s="3" customFormat="1" ht="20.399999999999999" x14ac:dyDescent="0.3">
      <c r="A46" s="21">
        <v>11</v>
      </c>
      <c r="B46" s="22" t="s">
        <v>1315</v>
      </c>
      <c r="C46" s="23" t="s">
        <v>1316</v>
      </c>
      <c r="D46" s="32">
        <v>10.8</v>
      </c>
      <c r="E46" s="25">
        <v>485.9</v>
      </c>
      <c r="F46" s="25">
        <v>44658.1</v>
      </c>
      <c r="G46" s="52"/>
      <c r="Q46" s="20"/>
      <c r="R46" s="34"/>
      <c r="S46" s="37"/>
    </row>
    <row r="47" spans="1:19" s="3" customFormat="1" ht="20.399999999999999" x14ac:dyDescent="0.3">
      <c r="A47" s="21">
        <v>12</v>
      </c>
      <c r="B47" s="22" t="s">
        <v>1317</v>
      </c>
      <c r="C47" s="23" t="s">
        <v>1318</v>
      </c>
      <c r="D47" s="32">
        <v>17.100000000000001</v>
      </c>
      <c r="E47" s="25">
        <v>1752.6</v>
      </c>
      <c r="F47" s="25">
        <v>251443.77</v>
      </c>
      <c r="G47" s="52"/>
      <c r="Q47" s="20"/>
      <c r="R47" s="34"/>
      <c r="S47" s="37"/>
    </row>
    <row r="48" spans="1:19" s="3" customFormat="1" ht="20.399999999999999" x14ac:dyDescent="0.3">
      <c r="A48" s="21">
        <v>13</v>
      </c>
      <c r="B48" s="22" t="s">
        <v>1319</v>
      </c>
      <c r="C48" s="23" t="s">
        <v>1320</v>
      </c>
      <c r="D48" s="33">
        <v>0.29160000000000003</v>
      </c>
      <c r="E48" s="25">
        <v>675.4</v>
      </c>
      <c r="F48" s="25">
        <v>8361.23</v>
      </c>
      <c r="G48" s="52"/>
      <c r="Q48" s="20"/>
      <c r="R48" s="34"/>
      <c r="S48" s="37"/>
    </row>
    <row r="49" spans="1:19" s="3" customFormat="1" ht="14.4" x14ac:dyDescent="0.3">
      <c r="A49" s="26"/>
      <c r="B49" s="27"/>
      <c r="C49" s="28" t="s">
        <v>1321</v>
      </c>
      <c r="D49" s="28"/>
      <c r="E49" s="28"/>
      <c r="F49" s="29">
        <v>9100.19</v>
      </c>
      <c r="G49" s="52"/>
      <c r="Q49" s="20"/>
      <c r="R49" s="34"/>
      <c r="S49" s="37"/>
    </row>
    <row r="50" spans="1:19" s="3" customFormat="1" ht="14.4" x14ac:dyDescent="0.3">
      <c r="A50" s="26"/>
      <c r="B50" s="27"/>
      <c r="C50" s="28" t="s">
        <v>1322</v>
      </c>
      <c r="D50" s="28"/>
      <c r="E50" s="28"/>
      <c r="F50" s="29">
        <v>5708.3</v>
      </c>
      <c r="G50" s="52"/>
      <c r="Q50" s="20"/>
      <c r="R50" s="34"/>
      <c r="S50" s="37"/>
    </row>
    <row r="51" spans="1:19" s="3" customFormat="1" ht="14.4" x14ac:dyDescent="0.3">
      <c r="A51" s="26"/>
      <c r="B51" s="27"/>
      <c r="C51" s="28" t="s">
        <v>917</v>
      </c>
      <c r="D51" s="28"/>
      <c r="E51" s="28"/>
      <c r="F51" s="29">
        <v>23169.72</v>
      </c>
      <c r="G51" s="52"/>
      <c r="Q51" s="20"/>
      <c r="R51" s="34"/>
      <c r="S51" s="37"/>
    </row>
    <row r="52" spans="1:19" s="3" customFormat="1" ht="30.6" x14ac:dyDescent="0.3">
      <c r="A52" s="21">
        <v>14</v>
      </c>
      <c r="B52" s="22" t="s">
        <v>944</v>
      </c>
      <c r="C52" s="23" t="s">
        <v>945</v>
      </c>
      <c r="D52" s="24">
        <v>0.29199999999999998</v>
      </c>
      <c r="E52" s="25">
        <v>8817.17</v>
      </c>
      <c r="F52" s="25">
        <v>50101.98</v>
      </c>
      <c r="G52" s="52"/>
      <c r="Q52" s="20"/>
      <c r="R52" s="34"/>
      <c r="S52" s="37"/>
    </row>
    <row r="53" spans="1:19" s="3" customFormat="1" ht="30.6" x14ac:dyDescent="0.3">
      <c r="A53" s="21">
        <v>15</v>
      </c>
      <c r="B53" s="22" t="s">
        <v>1323</v>
      </c>
      <c r="C53" s="23" t="s">
        <v>1324</v>
      </c>
      <c r="D53" s="24">
        <v>7.0090000000000003</v>
      </c>
      <c r="E53" s="25">
        <v>3834.51</v>
      </c>
      <c r="F53" s="25">
        <v>875499.73</v>
      </c>
      <c r="G53" s="52"/>
      <c r="Q53" s="20"/>
      <c r="R53" s="34"/>
      <c r="S53" s="37"/>
    </row>
    <row r="54" spans="1:19" s="3" customFormat="1" ht="14.4" x14ac:dyDescent="0.3">
      <c r="A54" s="26"/>
      <c r="B54" s="27"/>
      <c r="C54" s="28" t="s">
        <v>1325</v>
      </c>
      <c r="D54" s="28"/>
      <c r="E54" s="28"/>
      <c r="F54" s="29">
        <v>172275.39</v>
      </c>
      <c r="G54" s="52"/>
      <c r="Q54" s="20"/>
      <c r="R54" s="34"/>
      <c r="S54" s="37"/>
    </row>
    <row r="55" spans="1:19" s="3" customFormat="1" ht="14.4" x14ac:dyDescent="0.3">
      <c r="A55" s="26"/>
      <c r="B55" s="27"/>
      <c r="C55" s="28" t="s">
        <v>1326</v>
      </c>
      <c r="D55" s="28"/>
      <c r="E55" s="28"/>
      <c r="F55" s="29">
        <v>84414.94</v>
      </c>
      <c r="G55" s="52"/>
      <c r="Q55" s="20"/>
      <c r="R55" s="34"/>
      <c r="S55" s="37"/>
    </row>
    <row r="56" spans="1:19" s="3" customFormat="1" ht="14.4" x14ac:dyDescent="0.3">
      <c r="A56" s="26"/>
      <c r="B56" s="27"/>
      <c r="C56" s="28" t="s">
        <v>917</v>
      </c>
      <c r="D56" s="28"/>
      <c r="E56" s="28"/>
      <c r="F56" s="29">
        <v>1132190.06</v>
      </c>
      <c r="G56" s="52"/>
      <c r="Q56" s="20"/>
      <c r="R56" s="34"/>
      <c r="S56" s="37"/>
    </row>
    <row r="57" spans="1:19" s="3" customFormat="1" ht="30.6" x14ac:dyDescent="0.3">
      <c r="A57" s="21">
        <v>16</v>
      </c>
      <c r="B57" s="22" t="s">
        <v>1327</v>
      </c>
      <c r="C57" s="23" t="s">
        <v>1328</v>
      </c>
      <c r="D57" s="24">
        <v>7.0090000000000003</v>
      </c>
      <c r="E57" s="25">
        <v>5063.29</v>
      </c>
      <c r="F57" s="25">
        <v>758699.55</v>
      </c>
      <c r="G57" s="52"/>
      <c r="Q57" s="20"/>
      <c r="R57" s="34"/>
      <c r="S57" s="37"/>
    </row>
    <row r="58" spans="1:19" s="3" customFormat="1" ht="14.4" x14ac:dyDescent="0.3">
      <c r="A58" s="26"/>
      <c r="B58" s="27"/>
      <c r="C58" s="28" t="s">
        <v>1329</v>
      </c>
      <c r="D58" s="28"/>
      <c r="E58" s="28"/>
      <c r="F58" s="29">
        <v>447977.08</v>
      </c>
      <c r="G58" s="52"/>
      <c r="Q58" s="20"/>
      <c r="R58" s="34"/>
      <c r="S58" s="37"/>
    </row>
    <row r="59" spans="1:19" s="3" customFormat="1" ht="14.4" x14ac:dyDescent="0.3">
      <c r="A59" s="26"/>
      <c r="B59" s="27"/>
      <c r="C59" s="28" t="s">
        <v>1330</v>
      </c>
      <c r="D59" s="28"/>
      <c r="E59" s="28"/>
      <c r="F59" s="29">
        <v>298651.38</v>
      </c>
      <c r="G59" s="52"/>
      <c r="Q59" s="20"/>
      <c r="R59" s="34"/>
      <c r="S59" s="37"/>
    </row>
    <row r="60" spans="1:19" s="3" customFormat="1" ht="14.4" x14ac:dyDescent="0.3">
      <c r="A60" s="26"/>
      <c r="B60" s="27"/>
      <c r="C60" s="28" t="s">
        <v>917</v>
      </c>
      <c r="D60" s="28"/>
      <c r="E60" s="28"/>
      <c r="F60" s="29">
        <v>1505328.01</v>
      </c>
      <c r="G60" s="52"/>
      <c r="Q60" s="20"/>
      <c r="R60" s="34"/>
      <c r="S60" s="37"/>
    </row>
    <row r="61" spans="1:19" s="3" customFormat="1" ht="20.399999999999999" x14ac:dyDescent="0.3">
      <c r="A61" s="21">
        <v>17</v>
      </c>
      <c r="B61" s="22" t="s">
        <v>1331</v>
      </c>
      <c r="C61" s="23" t="s">
        <v>1332</v>
      </c>
      <c r="D61" s="32">
        <v>735.9</v>
      </c>
      <c r="E61" s="25">
        <v>79.64</v>
      </c>
      <c r="F61" s="25">
        <v>1135805.1299999999</v>
      </c>
      <c r="G61" s="52"/>
      <c r="Q61" s="20"/>
      <c r="R61" s="34"/>
      <c r="S61" s="37"/>
    </row>
    <row r="62" spans="1:19" s="3" customFormat="1" ht="30.6" x14ac:dyDescent="0.3">
      <c r="A62" s="21">
        <v>18</v>
      </c>
      <c r="B62" s="22" t="s">
        <v>1333</v>
      </c>
      <c r="C62" s="23" t="s">
        <v>1334</v>
      </c>
      <c r="D62" s="33">
        <v>4.0500000000000001E-2</v>
      </c>
      <c r="E62" s="25">
        <v>35011</v>
      </c>
      <c r="F62" s="25">
        <v>6437.47</v>
      </c>
      <c r="G62" s="52"/>
      <c r="Q62" s="20"/>
      <c r="R62" s="34"/>
      <c r="S62" s="37"/>
    </row>
    <row r="63" spans="1:19" s="3" customFormat="1" ht="30.6" x14ac:dyDescent="0.3">
      <c r="A63" s="21">
        <v>19</v>
      </c>
      <c r="B63" s="22" t="s">
        <v>1335</v>
      </c>
      <c r="C63" s="23" t="s">
        <v>1336</v>
      </c>
      <c r="D63" s="24">
        <v>8.0000000000000002E-3</v>
      </c>
      <c r="E63" s="25">
        <v>9526</v>
      </c>
      <c r="F63" s="25">
        <v>1859.48</v>
      </c>
      <c r="G63" s="52"/>
      <c r="Q63" s="20"/>
      <c r="R63" s="34"/>
      <c r="S63" s="37"/>
    </row>
    <row r="64" spans="1:19" s="3" customFormat="1" ht="30.6" x14ac:dyDescent="0.3">
      <c r="A64" s="21">
        <v>20</v>
      </c>
      <c r="B64" s="22" t="s">
        <v>1337</v>
      </c>
      <c r="C64" s="23" t="s">
        <v>1338</v>
      </c>
      <c r="D64" s="24">
        <v>7.0090000000000003</v>
      </c>
      <c r="E64" s="25">
        <v>2727.39</v>
      </c>
      <c r="F64" s="25">
        <v>451399.93</v>
      </c>
      <c r="G64" s="52"/>
      <c r="Q64" s="20"/>
      <c r="R64" s="34"/>
      <c r="S64" s="37"/>
    </row>
    <row r="65" spans="1:19" s="3" customFormat="1" ht="14.4" x14ac:dyDescent="0.3">
      <c r="A65" s="26"/>
      <c r="B65" s="27"/>
      <c r="C65" s="28" t="s">
        <v>1339</v>
      </c>
      <c r="D65" s="28"/>
      <c r="E65" s="28"/>
      <c r="F65" s="29">
        <v>56587.05</v>
      </c>
      <c r="G65" s="52"/>
      <c r="Q65" s="20"/>
      <c r="R65" s="34"/>
      <c r="S65" s="37"/>
    </row>
    <row r="66" spans="1:19" s="3" customFormat="1" ht="14.4" x14ac:dyDescent="0.3">
      <c r="A66" s="26"/>
      <c r="B66" s="27"/>
      <c r="C66" s="28" t="s">
        <v>1340</v>
      </c>
      <c r="D66" s="28"/>
      <c r="E66" s="28"/>
      <c r="F66" s="29">
        <v>32085.439999999999</v>
      </c>
      <c r="G66" s="52"/>
      <c r="Q66" s="20"/>
      <c r="R66" s="34"/>
      <c r="S66" s="37"/>
    </row>
    <row r="67" spans="1:19" s="3" customFormat="1" ht="14.4" x14ac:dyDescent="0.3">
      <c r="A67" s="26"/>
      <c r="B67" s="27"/>
      <c r="C67" s="28" t="s">
        <v>917</v>
      </c>
      <c r="D67" s="28"/>
      <c r="E67" s="28"/>
      <c r="F67" s="29">
        <v>540072.42000000004</v>
      </c>
      <c r="G67" s="52"/>
      <c r="Q67" s="20"/>
      <c r="R67" s="34"/>
      <c r="S67" s="37"/>
    </row>
    <row r="68" spans="1:19" s="3" customFormat="1" ht="30.6" x14ac:dyDescent="0.3">
      <c r="A68" s="21">
        <v>21</v>
      </c>
      <c r="B68" s="22" t="s">
        <v>1341</v>
      </c>
      <c r="C68" s="23" t="s">
        <v>1342</v>
      </c>
      <c r="D68" s="30">
        <v>70.09</v>
      </c>
      <c r="E68" s="25">
        <v>565.80999999999995</v>
      </c>
      <c r="F68" s="25">
        <v>444958.53</v>
      </c>
      <c r="G68" s="52"/>
      <c r="Q68" s="20"/>
      <c r="R68" s="34"/>
      <c r="S68" s="37"/>
    </row>
    <row r="69" spans="1:19" s="3" customFormat="1" ht="14.4" x14ac:dyDescent="0.3">
      <c r="A69" s="435" t="s">
        <v>1007</v>
      </c>
      <c r="B69" s="436"/>
      <c r="C69" s="436"/>
      <c r="D69" s="436"/>
      <c r="E69" s="437"/>
      <c r="F69" s="36">
        <v>4165677.53</v>
      </c>
      <c r="G69" s="52"/>
      <c r="Q69" s="20"/>
      <c r="R69" s="34"/>
      <c r="S69" s="37" t="s">
        <v>1007</v>
      </c>
    </row>
    <row r="70" spans="1:19" s="3" customFormat="1" ht="14.4" x14ac:dyDescent="0.3">
      <c r="A70" s="435" t="s">
        <v>1008</v>
      </c>
      <c r="B70" s="436"/>
      <c r="C70" s="436"/>
      <c r="D70" s="436"/>
      <c r="E70" s="437"/>
      <c r="F70" s="36">
        <v>820588.04</v>
      </c>
      <c r="G70" s="52"/>
      <c r="Q70" s="20"/>
      <c r="R70" s="34"/>
      <c r="S70" s="37" t="s">
        <v>1008</v>
      </c>
    </row>
    <row r="71" spans="1:19" s="3" customFormat="1" ht="14.4" x14ac:dyDescent="0.3">
      <c r="A71" s="435" t="s">
        <v>1009</v>
      </c>
      <c r="B71" s="436"/>
      <c r="C71" s="436"/>
      <c r="D71" s="436"/>
      <c r="E71" s="437"/>
      <c r="F71" s="36">
        <v>505321.28</v>
      </c>
      <c r="G71" s="52"/>
      <c r="Q71" s="20"/>
      <c r="R71" s="34"/>
      <c r="S71" s="37" t="s">
        <v>1009</v>
      </c>
    </row>
    <row r="72" spans="1:19" s="3" customFormat="1" ht="14.4" x14ac:dyDescent="0.3">
      <c r="A72" s="435" t="s">
        <v>1343</v>
      </c>
      <c r="B72" s="436"/>
      <c r="C72" s="436"/>
      <c r="D72" s="436"/>
      <c r="E72" s="437"/>
      <c r="F72" s="36">
        <v>5491586.8499999996</v>
      </c>
      <c r="G72" s="52"/>
      <c r="Q72" s="20"/>
      <c r="R72" s="34"/>
      <c r="S72" s="37" t="s">
        <v>1343</v>
      </c>
    </row>
    <row r="73" spans="1:19" s="3" customFormat="1" ht="14.4" x14ac:dyDescent="0.3">
      <c r="A73" s="432" t="s">
        <v>1344</v>
      </c>
      <c r="B73" s="433"/>
      <c r="C73" s="433"/>
      <c r="D73" s="433"/>
      <c r="E73" s="433"/>
      <c r="F73" s="434"/>
      <c r="G73" s="52"/>
      <c r="Q73" s="20" t="s">
        <v>1344</v>
      </c>
      <c r="R73" s="34"/>
      <c r="S73" s="37"/>
    </row>
    <row r="74" spans="1:19" s="3" customFormat="1" ht="20.399999999999999" x14ac:dyDescent="0.3">
      <c r="A74" s="21">
        <v>22</v>
      </c>
      <c r="B74" s="22" t="s">
        <v>1345</v>
      </c>
      <c r="C74" s="23" t="s">
        <v>1346</v>
      </c>
      <c r="D74" s="24">
        <v>0.28299999999999997</v>
      </c>
      <c r="E74" s="25">
        <v>3160.06</v>
      </c>
      <c r="F74" s="25">
        <v>25592.799999999999</v>
      </c>
      <c r="G74" s="52"/>
      <c r="Q74" s="20"/>
      <c r="R74" s="34"/>
      <c r="S74" s="37"/>
    </row>
    <row r="75" spans="1:19" s="3" customFormat="1" ht="14.4" x14ac:dyDescent="0.3">
      <c r="A75" s="26"/>
      <c r="B75" s="27"/>
      <c r="C75" s="28" t="s">
        <v>1347</v>
      </c>
      <c r="D75" s="28"/>
      <c r="E75" s="28"/>
      <c r="F75" s="29">
        <v>20343.599999999999</v>
      </c>
      <c r="G75" s="52"/>
      <c r="Q75" s="20"/>
      <c r="R75" s="34"/>
      <c r="S75" s="37"/>
    </row>
    <row r="76" spans="1:19" s="3" customFormat="1" ht="14.4" x14ac:dyDescent="0.3">
      <c r="A76" s="26"/>
      <c r="B76" s="27"/>
      <c r="C76" s="28" t="s">
        <v>1348</v>
      </c>
      <c r="D76" s="28"/>
      <c r="E76" s="28"/>
      <c r="F76" s="29">
        <v>11498.56</v>
      </c>
      <c r="G76" s="52"/>
      <c r="Q76" s="20"/>
      <c r="R76" s="34"/>
      <c r="S76" s="37"/>
    </row>
    <row r="77" spans="1:19" s="3" customFormat="1" ht="14.4" x14ac:dyDescent="0.3">
      <c r="A77" s="26"/>
      <c r="B77" s="27"/>
      <c r="C77" s="28" t="s">
        <v>917</v>
      </c>
      <c r="D77" s="28"/>
      <c r="E77" s="28"/>
      <c r="F77" s="29">
        <v>57434.96</v>
      </c>
      <c r="G77" s="52"/>
      <c r="Q77" s="20"/>
      <c r="R77" s="34"/>
      <c r="S77" s="37"/>
    </row>
    <row r="78" spans="1:19" s="3" customFormat="1" ht="30.6" x14ac:dyDescent="0.3">
      <c r="A78" s="21">
        <v>23</v>
      </c>
      <c r="B78" s="22" t="s">
        <v>926</v>
      </c>
      <c r="C78" s="23" t="s">
        <v>927</v>
      </c>
      <c r="D78" s="24">
        <v>0.29399999999999998</v>
      </c>
      <c r="E78" s="25">
        <v>12990.48</v>
      </c>
      <c r="F78" s="25">
        <v>39872.46</v>
      </c>
      <c r="G78" s="52"/>
      <c r="Q78" s="20"/>
      <c r="R78" s="34"/>
      <c r="S78" s="37"/>
    </row>
    <row r="79" spans="1:19" s="3" customFormat="1" ht="30.6" x14ac:dyDescent="0.3">
      <c r="A79" s="21">
        <v>24</v>
      </c>
      <c r="B79" s="22" t="s">
        <v>1077</v>
      </c>
      <c r="C79" s="23" t="s">
        <v>1270</v>
      </c>
      <c r="D79" s="24">
        <v>1.421</v>
      </c>
      <c r="E79" s="25">
        <v>1027.6500000000001</v>
      </c>
      <c r="F79" s="25">
        <v>29903.93</v>
      </c>
      <c r="G79" s="52"/>
      <c r="Q79" s="20"/>
      <c r="R79" s="34"/>
      <c r="S79" s="37"/>
    </row>
    <row r="80" spans="1:19" s="3" customFormat="1" ht="14.4" x14ac:dyDescent="0.3">
      <c r="A80" s="26"/>
      <c r="B80" s="27"/>
      <c r="C80" s="28" t="s">
        <v>1349</v>
      </c>
      <c r="D80" s="28"/>
      <c r="E80" s="28"/>
      <c r="F80" s="29">
        <v>16971.93</v>
      </c>
      <c r="G80" s="52"/>
      <c r="Q80" s="20"/>
      <c r="R80" s="34"/>
      <c r="S80" s="37"/>
    </row>
    <row r="81" spans="1:19" s="3" customFormat="1" ht="14.4" x14ac:dyDescent="0.3">
      <c r="A81" s="26"/>
      <c r="B81" s="27"/>
      <c r="C81" s="28" t="s">
        <v>1350</v>
      </c>
      <c r="D81" s="28"/>
      <c r="E81" s="28"/>
      <c r="F81" s="29">
        <v>11314.62</v>
      </c>
      <c r="G81" s="52"/>
      <c r="Q81" s="20"/>
      <c r="R81" s="34"/>
      <c r="S81" s="37"/>
    </row>
    <row r="82" spans="1:19" s="3" customFormat="1" ht="14.4" x14ac:dyDescent="0.3">
      <c r="A82" s="26"/>
      <c r="B82" s="27"/>
      <c r="C82" s="28" t="s">
        <v>917</v>
      </c>
      <c r="D82" s="28"/>
      <c r="E82" s="28"/>
      <c r="F82" s="29">
        <v>58190.48</v>
      </c>
      <c r="G82" s="52"/>
      <c r="Q82" s="20"/>
      <c r="R82" s="34"/>
      <c r="S82" s="37"/>
    </row>
    <row r="83" spans="1:19" s="3" customFormat="1" ht="30.6" x14ac:dyDescent="0.3">
      <c r="A83" s="21">
        <v>25</v>
      </c>
      <c r="B83" s="22" t="s">
        <v>926</v>
      </c>
      <c r="C83" s="23" t="s">
        <v>927</v>
      </c>
      <c r="D83" s="24">
        <v>1.421</v>
      </c>
      <c r="E83" s="25">
        <v>12990.48</v>
      </c>
      <c r="F83" s="25">
        <v>192716.89</v>
      </c>
      <c r="G83" s="52"/>
      <c r="Q83" s="20"/>
      <c r="R83" s="34"/>
      <c r="S83" s="37"/>
    </row>
    <row r="84" spans="1:19" s="3" customFormat="1" ht="20.399999999999999" x14ac:dyDescent="0.3">
      <c r="A84" s="21">
        <v>26</v>
      </c>
      <c r="B84" s="22" t="s">
        <v>1351</v>
      </c>
      <c r="C84" s="23" t="s">
        <v>1352</v>
      </c>
      <c r="D84" s="24">
        <v>9.4E-2</v>
      </c>
      <c r="E84" s="25">
        <v>6305.02</v>
      </c>
      <c r="F84" s="25">
        <v>9436.1200000000008</v>
      </c>
      <c r="G84" s="52"/>
      <c r="Q84" s="20"/>
      <c r="R84" s="34"/>
      <c r="S84" s="37"/>
    </row>
    <row r="85" spans="1:19" s="3" customFormat="1" ht="14.4" x14ac:dyDescent="0.3">
      <c r="A85" s="26"/>
      <c r="B85" s="27"/>
      <c r="C85" s="28" t="s">
        <v>1353</v>
      </c>
      <c r="D85" s="28"/>
      <c r="E85" s="28"/>
      <c r="F85" s="29">
        <v>6312.16</v>
      </c>
      <c r="G85" s="52"/>
      <c r="Q85" s="20"/>
      <c r="R85" s="34"/>
      <c r="S85" s="37"/>
    </row>
    <row r="86" spans="1:19" s="3" customFormat="1" ht="14.4" x14ac:dyDescent="0.3">
      <c r="A86" s="26"/>
      <c r="B86" s="27"/>
      <c r="C86" s="28" t="s">
        <v>1354</v>
      </c>
      <c r="D86" s="28"/>
      <c r="E86" s="28"/>
      <c r="F86" s="29">
        <v>3092.96</v>
      </c>
      <c r="G86" s="52"/>
      <c r="Q86" s="20"/>
      <c r="R86" s="34"/>
      <c r="S86" s="37"/>
    </row>
    <row r="87" spans="1:19" s="3" customFormat="1" ht="14.4" x14ac:dyDescent="0.3">
      <c r="A87" s="26"/>
      <c r="B87" s="27"/>
      <c r="C87" s="28" t="s">
        <v>917</v>
      </c>
      <c r="D87" s="28"/>
      <c r="E87" s="28"/>
      <c r="F87" s="29">
        <v>18841.240000000002</v>
      </c>
      <c r="G87" s="52"/>
      <c r="Q87" s="20"/>
      <c r="R87" s="34"/>
      <c r="S87" s="37"/>
    </row>
    <row r="88" spans="1:19" s="3" customFormat="1" ht="14.4" x14ac:dyDescent="0.3">
      <c r="A88" s="435" t="s">
        <v>1007</v>
      </c>
      <c r="B88" s="436"/>
      <c r="C88" s="436"/>
      <c r="D88" s="436"/>
      <c r="E88" s="437"/>
      <c r="F88" s="36">
        <v>297522.2</v>
      </c>
      <c r="G88" s="52"/>
      <c r="Q88" s="20"/>
      <c r="R88" s="34"/>
      <c r="S88" s="37" t="s">
        <v>1007</v>
      </c>
    </row>
    <row r="89" spans="1:19" s="3" customFormat="1" ht="14.4" x14ac:dyDescent="0.3">
      <c r="A89" s="435" t="s">
        <v>1008</v>
      </c>
      <c r="B89" s="436"/>
      <c r="C89" s="436"/>
      <c r="D89" s="436"/>
      <c r="E89" s="437"/>
      <c r="F89" s="36">
        <v>43627.69</v>
      </c>
      <c r="G89" s="52"/>
      <c r="Q89" s="20"/>
      <c r="R89" s="34"/>
      <c r="S89" s="37" t="s">
        <v>1008</v>
      </c>
    </row>
    <row r="90" spans="1:19" s="3" customFormat="1" ht="14.4" x14ac:dyDescent="0.3">
      <c r="A90" s="435" t="s">
        <v>1009</v>
      </c>
      <c r="B90" s="436"/>
      <c r="C90" s="436"/>
      <c r="D90" s="436"/>
      <c r="E90" s="437"/>
      <c r="F90" s="36">
        <v>25906.14</v>
      </c>
      <c r="G90" s="52"/>
      <c r="Q90" s="20"/>
      <c r="R90" s="34"/>
      <c r="S90" s="37" t="s">
        <v>1009</v>
      </c>
    </row>
    <row r="91" spans="1:19" s="3" customFormat="1" ht="14.4" x14ac:dyDescent="0.3">
      <c r="A91" s="435" t="s">
        <v>1355</v>
      </c>
      <c r="B91" s="436"/>
      <c r="C91" s="436"/>
      <c r="D91" s="436"/>
      <c r="E91" s="437"/>
      <c r="F91" s="36">
        <v>367056.03</v>
      </c>
      <c r="G91" s="52"/>
      <c r="Q91" s="20"/>
      <c r="R91" s="34"/>
      <c r="S91" s="37" t="s">
        <v>1355</v>
      </c>
    </row>
    <row r="92" spans="1:19" s="3" customFormat="1" ht="14.4" x14ac:dyDescent="0.3">
      <c r="A92" s="432" t="s">
        <v>1356</v>
      </c>
      <c r="B92" s="433"/>
      <c r="C92" s="433"/>
      <c r="D92" s="433"/>
      <c r="E92" s="433"/>
      <c r="F92" s="434"/>
      <c r="G92" s="52"/>
      <c r="Q92" s="20" t="s">
        <v>1356</v>
      </c>
      <c r="R92" s="34"/>
      <c r="S92" s="37"/>
    </row>
    <row r="93" spans="1:19" s="3" customFormat="1" ht="20.399999999999999" x14ac:dyDescent="0.3">
      <c r="A93" s="21">
        <v>27</v>
      </c>
      <c r="B93" s="22" t="s">
        <v>1357</v>
      </c>
      <c r="C93" s="23" t="s">
        <v>1358</v>
      </c>
      <c r="D93" s="30">
        <v>0.63</v>
      </c>
      <c r="E93" s="25">
        <v>210.47</v>
      </c>
      <c r="F93" s="25">
        <v>3335.13</v>
      </c>
      <c r="G93" s="52"/>
      <c r="Q93" s="20"/>
      <c r="R93" s="34"/>
      <c r="S93" s="37"/>
    </row>
    <row r="94" spans="1:19" s="3" customFormat="1" ht="14.4" x14ac:dyDescent="0.3">
      <c r="A94" s="26"/>
      <c r="B94" s="27"/>
      <c r="C94" s="28" t="s">
        <v>1359</v>
      </c>
      <c r="D94" s="28"/>
      <c r="E94" s="28"/>
      <c r="F94" s="29">
        <v>2936.3</v>
      </c>
      <c r="G94" s="52"/>
      <c r="Q94" s="20"/>
      <c r="R94" s="34"/>
      <c r="S94" s="37"/>
    </row>
    <row r="95" spans="1:19" s="3" customFormat="1" ht="14.4" x14ac:dyDescent="0.3">
      <c r="A95" s="26"/>
      <c r="B95" s="27"/>
      <c r="C95" s="28" t="s">
        <v>1360</v>
      </c>
      <c r="D95" s="28"/>
      <c r="E95" s="28"/>
      <c r="F95" s="29">
        <v>1704.11</v>
      </c>
      <c r="G95" s="52"/>
      <c r="Q95" s="20"/>
      <c r="R95" s="34"/>
      <c r="S95" s="37"/>
    </row>
    <row r="96" spans="1:19" s="3" customFormat="1" ht="14.4" x14ac:dyDescent="0.3">
      <c r="A96" s="26"/>
      <c r="B96" s="27"/>
      <c r="C96" s="28" t="s">
        <v>917</v>
      </c>
      <c r="D96" s="28"/>
      <c r="E96" s="28"/>
      <c r="F96" s="29">
        <v>7975.54</v>
      </c>
      <c r="G96" s="52"/>
      <c r="Q96" s="20"/>
      <c r="R96" s="34"/>
      <c r="S96" s="37"/>
    </row>
    <row r="97" spans="1:19" s="3" customFormat="1" ht="20.399999999999999" x14ac:dyDescent="0.3">
      <c r="A97" s="21">
        <v>28</v>
      </c>
      <c r="B97" s="22" t="s">
        <v>1361</v>
      </c>
      <c r="C97" s="23" t="s">
        <v>1362</v>
      </c>
      <c r="D97" s="30">
        <v>3.21</v>
      </c>
      <c r="E97" s="25">
        <v>145.80000000000001</v>
      </c>
      <c r="F97" s="25">
        <v>6594.37</v>
      </c>
      <c r="G97" s="52"/>
      <c r="Q97" s="20"/>
      <c r="R97" s="34"/>
      <c r="S97" s="37"/>
    </row>
    <row r="98" spans="1:19" s="3" customFormat="1" ht="20.399999999999999" x14ac:dyDescent="0.3">
      <c r="A98" s="21">
        <v>29</v>
      </c>
      <c r="B98" s="22" t="s">
        <v>1363</v>
      </c>
      <c r="C98" s="23" t="s">
        <v>1364</v>
      </c>
      <c r="D98" s="24">
        <v>3.2000000000000001E-2</v>
      </c>
      <c r="E98" s="25">
        <v>4711.5</v>
      </c>
      <c r="F98" s="25">
        <v>3206.71</v>
      </c>
      <c r="G98" s="52"/>
      <c r="Q98" s="20"/>
      <c r="R98" s="34"/>
      <c r="S98" s="37"/>
    </row>
    <row r="99" spans="1:19" s="3" customFormat="1" ht="14.4" x14ac:dyDescent="0.3">
      <c r="A99" s="26"/>
      <c r="B99" s="27"/>
      <c r="C99" s="28" t="s">
        <v>1365</v>
      </c>
      <c r="D99" s="28"/>
      <c r="E99" s="28"/>
      <c r="F99" s="29">
        <v>2685.29</v>
      </c>
      <c r="G99" s="52"/>
      <c r="Q99" s="20"/>
      <c r="R99" s="34"/>
      <c r="S99" s="37"/>
    </row>
    <row r="100" spans="1:19" s="3" customFormat="1" ht="14.4" x14ac:dyDescent="0.3">
      <c r="A100" s="26"/>
      <c r="B100" s="27"/>
      <c r="C100" s="28" t="s">
        <v>1366</v>
      </c>
      <c r="D100" s="28"/>
      <c r="E100" s="28"/>
      <c r="F100" s="29">
        <v>1526.93</v>
      </c>
      <c r="G100" s="52"/>
      <c r="Q100" s="20"/>
      <c r="R100" s="34"/>
      <c r="S100" s="37"/>
    </row>
    <row r="101" spans="1:19" s="3" customFormat="1" ht="14.4" x14ac:dyDescent="0.3">
      <c r="A101" s="26"/>
      <c r="B101" s="27"/>
      <c r="C101" s="28" t="s">
        <v>917</v>
      </c>
      <c r="D101" s="28"/>
      <c r="E101" s="28"/>
      <c r="F101" s="29">
        <v>7418.93</v>
      </c>
      <c r="G101" s="52"/>
      <c r="Q101" s="20"/>
      <c r="R101" s="34"/>
      <c r="S101" s="37"/>
    </row>
    <row r="102" spans="1:19" s="3" customFormat="1" ht="20.399999999999999" x14ac:dyDescent="0.3">
      <c r="A102" s="21">
        <v>30</v>
      </c>
      <c r="B102" s="22" t="s">
        <v>1367</v>
      </c>
      <c r="C102" s="23" t="s">
        <v>1368</v>
      </c>
      <c r="D102" s="24">
        <v>3.2130000000000001</v>
      </c>
      <c r="E102" s="25">
        <v>560</v>
      </c>
      <c r="F102" s="25">
        <v>13692.52</v>
      </c>
      <c r="G102" s="52"/>
      <c r="Q102" s="20"/>
      <c r="R102" s="34"/>
      <c r="S102" s="37"/>
    </row>
    <row r="103" spans="1:19" s="3" customFormat="1" ht="20.399999999999999" x14ac:dyDescent="0.3">
      <c r="A103" s="21">
        <v>31</v>
      </c>
      <c r="B103" s="22" t="s">
        <v>1369</v>
      </c>
      <c r="C103" s="23" t="s">
        <v>1370</v>
      </c>
      <c r="D103" s="30">
        <v>0.63</v>
      </c>
      <c r="E103" s="25">
        <v>578.79</v>
      </c>
      <c r="F103" s="25">
        <v>13829.37</v>
      </c>
      <c r="G103" s="52"/>
      <c r="Q103" s="20"/>
      <c r="R103" s="34"/>
      <c r="S103" s="37"/>
    </row>
    <row r="104" spans="1:19" s="3" customFormat="1" ht="14.4" x14ac:dyDescent="0.3">
      <c r="A104" s="26"/>
      <c r="B104" s="27"/>
      <c r="C104" s="28" t="s">
        <v>1371</v>
      </c>
      <c r="D104" s="28"/>
      <c r="E104" s="28"/>
      <c r="F104" s="29">
        <v>13030.39</v>
      </c>
      <c r="G104" s="52"/>
      <c r="Q104" s="20"/>
      <c r="R104" s="34"/>
      <c r="S104" s="37"/>
    </row>
    <row r="105" spans="1:19" s="3" customFormat="1" ht="14.4" x14ac:dyDescent="0.3">
      <c r="A105" s="26"/>
      <c r="B105" s="27"/>
      <c r="C105" s="28" t="s">
        <v>1372</v>
      </c>
      <c r="D105" s="28"/>
      <c r="E105" s="28"/>
      <c r="F105" s="29">
        <v>7562.28</v>
      </c>
      <c r="G105" s="52"/>
      <c r="Q105" s="20"/>
      <c r="R105" s="34"/>
      <c r="S105" s="37"/>
    </row>
    <row r="106" spans="1:19" s="3" customFormat="1" ht="14.4" x14ac:dyDescent="0.3">
      <c r="A106" s="26"/>
      <c r="B106" s="27"/>
      <c r="C106" s="28" t="s">
        <v>917</v>
      </c>
      <c r="D106" s="28"/>
      <c r="E106" s="28"/>
      <c r="F106" s="29">
        <v>34422.04</v>
      </c>
      <c r="G106" s="52"/>
      <c r="Q106" s="20"/>
      <c r="R106" s="34"/>
      <c r="S106" s="37"/>
    </row>
    <row r="107" spans="1:19" s="3" customFormat="1" ht="20.399999999999999" x14ac:dyDescent="0.3">
      <c r="A107" s="21">
        <v>32</v>
      </c>
      <c r="B107" s="22" t="s">
        <v>1373</v>
      </c>
      <c r="C107" s="23" t="s">
        <v>1374</v>
      </c>
      <c r="D107" s="30">
        <v>0.63</v>
      </c>
      <c r="E107" s="25">
        <v>222.13</v>
      </c>
      <c r="F107" s="25">
        <v>3068.19</v>
      </c>
      <c r="G107" s="52"/>
      <c r="Q107" s="20"/>
      <c r="R107" s="34"/>
      <c r="S107" s="37"/>
    </row>
    <row r="108" spans="1:19" s="3" customFormat="1" ht="14.4" x14ac:dyDescent="0.3">
      <c r="A108" s="26"/>
      <c r="B108" s="27"/>
      <c r="C108" s="28" t="s">
        <v>1375</v>
      </c>
      <c r="D108" s="28"/>
      <c r="E108" s="28"/>
      <c r="F108" s="29">
        <v>2605.11</v>
      </c>
      <c r="G108" s="52"/>
      <c r="Q108" s="20"/>
      <c r="R108" s="34"/>
      <c r="S108" s="37"/>
    </row>
    <row r="109" spans="1:19" s="3" customFormat="1" ht="14.4" x14ac:dyDescent="0.3">
      <c r="A109" s="26"/>
      <c r="B109" s="27"/>
      <c r="C109" s="28" t="s">
        <v>1376</v>
      </c>
      <c r="D109" s="28"/>
      <c r="E109" s="28"/>
      <c r="F109" s="29">
        <v>1634.11</v>
      </c>
      <c r="G109" s="52"/>
      <c r="Q109" s="20"/>
      <c r="R109" s="34"/>
      <c r="S109" s="37"/>
    </row>
    <row r="110" spans="1:19" s="3" customFormat="1" ht="14.4" x14ac:dyDescent="0.3">
      <c r="A110" s="26"/>
      <c r="B110" s="27"/>
      <c r="C110" s="28" t="s">
        <v>917</v>
      </c>
      <c r="D110" s="28"/>
      <c r="E110" s="28"/>
      <c r="F110" s="29">
        <v>7307.41</v>
      </c>
      <c r="G110" s="52"/>
      <c r="Q110" s="20"/>
      <c r="R110" s="34"/>
      <c r="S110" s="37"/>
    </row>
    <row r="111" spans="1:19" s="3" customFormat="1" ht="20.399999999999999" x14ac:dyDescent="0.3">
      <c r="A111" s="21">
        <v>33</v>
      </c>
      <c r="B111" s="22" t="s">
        <v>1377</v>
      </c>
      <c r="C111" s="23" t="s">
        <v>1378</v>
      </c>
      <c r="D111" s="30">
        <v>72.45</v>
      </c>
      <c r="E111" s="25">
        <v>45.04</v>
      </c>
      <c r="F111" s="25">
        <v>27378.04</v>
      </c>
      <c r="G111" s="52"/>
      <c r="Q111" s="20"/>
      <c r="R111" s="34"/>
      <c r="S111" s="37"/>
    </row>
    <row r="112" spans="1:19" s="3" customFormat="1" ht="30.6" x14ac:dyDescent="0.3">
      <c r="A112" s="21">
        <v>34</v>
      </c>
      <c r="B112" s="22" t="s">
        <v>1379</v>
      </c>
      <c r="C112" s="23" t="s">
        <v>1380</v>
      </c>
      <c r="D112" s="30">
        <v>0.63</v>
      </c>
      <c r="E112" s="25">
        <v>416.53</v>
      </c>
      <c r="F112" s="25">
        <v>9928.91</v>
      </c>
      <c r="G112" s="52"/>
      <c r="Q112" s="20"/>
      <c r="R112" s="34"/>
      <c r="S112" s="37"/>
    </row>
    <row r="113" spans="1:19" s="3" customFormat="1" ht="14.4" x14ac:dyDescent="0.3">
      <c r="A113" s="26"/>
      <c r="B113" s="27"/>
      <c r="C113" s="28" t="s">
        <v>1381</v>
      </c>
      <c r="D113" s="28"/>
      <c r="E113" s="28"/>
      <c r="F113" s="29">
        <v>10803.9</v>
      </c>
      <c r="G113" s="52"/>
      <c r="Q113" s="20"/>
      <c r="R113" s="34"/>
      <c r="S113" s="37"/>
    </row>
    <row r="114" spans="1:19" s="3" customFormat="1" ht="14.4" x14ac:dyDescent="0.3">
      <c r="A114" s="26"/>
      <c r="B114" s="27"/>
      <c r="C114" s="28" t="s">
        <v>1382</v>
      </c>
      <c r="D114" s="28"/>
      <c r="E114" s="28"/>
      <c r="F114" s="29">
        <v>6270.12</v>
      </c>
      <c r="G114" s="52"/>
      <c r="Q114" s="20"/>
      <c r="R114" s="34"/>
      <c r="S114" s="37"/>
    </row>
    <row r="115" spans="1:19" s="3" customFormat="1" ht="14.4" x14ac:dyDescent="0.3">
      <c r="A115" s="26"/>
      <c r="B115" s="27"/>
      <c r="C115" s="28" t="s">
        <v>917</v>
      </c>
      <c r="D115" s="28"/>
      <c r="E115" s="28"/>
      <c r="F115" s="29">
        <v>27002.93</v>
      </c>
      <c r="G115" s="52"/>
      <c r="Q115" s="20"/>
      <c r="R115" s="34"/>
      <c r="S115" s="37"/>
    </row>
    <row r="116" spans="1:19" s="3" customFormat="1" ht="20.399999999999999" x14ac:dyDescent="0.3">
      <c r="A116" s="21">
        <v>35</v>
      </c>
      <c r="B116" s="22" t="s">
        <v>1383</v>
      </c>
      <c r="C116" s="23" t="s">
        <v>1384</v>
      </c>
      <c r="D116" s="32">
        <v>6.3</v>
      </c>
      <c r="E116" s="25">
        <v>1634.71</v>
      </c>
      <c r="F116" s="25">
        <v>52935.18</v>
      </c>
      <c r="G116" s="52"/>
      <c r="Q116" s="20"/>
      <c r="R116" s="34"/>
      <c r="S116" s="37"/>
    </row>
    <row r="117" spans="1:19" s="3" customFormat="1" ht="20.399999999999999" x14ac:dyDescent="0.3">
      <c r="A117" s="21">
        <v>36</v>
      </c>
      <c r="B117" s="22" t="s">
        <v>1363</v>
      </c>
      <c r="C117" s="23" t="s">
        <v>1364</v>
      </c>
      <c r="D117" s="24">
        <v>6.3E-2</v>
      </c>
      <c r="E117" s="25">
        <v>4711.5</v>
      </c>
      <c r="F117" s="25">
        <v>6313.21</v>
      </c>
      <c r="G117" s="52"/>
      <c r="Q117" s="20"/>
      <c r="R117" s="34"/>
      <c r="S117" s="37"/>
    </row>
    <row r="118" spans="1:19" s="3" customFormat="1" ht="14.4" x14ac:dyDescent="0.3">
      <c r="A118" s="26"/>
      <c r="B118" s="27"/>
      <c r="C118" s="28" t="s">
        <v>1385</v>
      </c>
      <c r="D118" s="28"/>
      <c r="E118" s="28"/>
      <c r="F118" s="29">
        <v>5286.66</v>
      </c>
      <c r="G118" s="52"/>
      <c r="Q118" s="20"/>
      <c r="R118" s="34"/>
      <c r="S118" s="37"/>
    </row>
    <row r="119" spans="1:19" s="3" customFormat="1" ht="14.4" x14ac:dyDescent="0.3">
      <c r="A119" s="26"/>
      <c r="B119" s="27"/>
      <c r="C119" s="28" t="s">
        <v>1386</v>
      </c>
      <c r="D119" s="28"/>
      <c r="E119" s="28"/>
      <c r="F119" s="29">
        <v>3006.14</v>
      </c>
      <c r="G119" s="52"/>
      <c r="Q119" s="20"/>
      <c r="R119" s="34"/>
      <c r="S119" s="37"/>
    </row>
    <row r="120" spans="1:19" s="3" customFormat="1" ht="14.4" x14ac:dyDescent="0.3">
      <c r="A120" s="26"/>
      <c r="B120" s="27"/>
      <c r="C120" s="28" t="s">
        <v>917</v>
      </c>
      <c r="D120" s="28"/>
      <c r="E120" s="28"/>
      <c r="F120" s="29">
        <v>14606.01</v>
      </c>
      <c r="G120" s="52"/>
      <c r="Q120" s="20"/>
      <c r="R120" s="34"/>
      <c r="S120" s="37"/>
    </row>
    <row r="121" spans="1:19" s="3" customFormat="1" ht="20.399999999999999" x14ac:dyDescent="0.3">
      <c r="A121" s="21">
        <v>37</v>
      </c>
      <c r="B121" s="22" t="s">
        <v>1387</v>
      </c>
      <c r="C121" s="23" t="s">
        <v>1388</v>
      </c>
      <c r="D121" s="30">
        <v>6.43</v>
      </c>
      <c r="E121" s="25">
        <v>600</v>
      </c>
      <c r="F121" s="25">
        <v>29590.86</v>
      </c>
      <c r="G121" s="52"/>
      <c r="Q121" s="20"/>
      <c r="R121" s="34"/>
      <c r="S121" s="37"/>
    </row>
    <row r="122" spans="1:19" s="3" customFormat="1" ht="20.399999999999999" x14ac:dyDescent="0.3">
      <c r="A122" s="21">
        <v>38</v>
      </c>
      <c r="B122" s="22" t="s">
        <v>1389</v>
      </c>
      <c r="C122" s="23" t="s">
        <v>1390</v>
      </c>
      <c r="D122" s="33">
        <v>0.1273</v>
      </c>
      <c r="E122" s="25">
        <v>473.11</v>
      </c>
      <c r="F122" s="25">
        <v>1207.8699999999999</v>
      </c>
      <c r="G122" s="52"/>
      <c r="Q122" s="20"/>
      <c r="R122" s="34"/>
      <c r="S122" s="37"/>
    </row>
    <row r="123" spans="1:19" s="3" customFormat="1" ht="14.4" x14ac:dyDescent="0.3">
      <c r="A123" s="26"/>
      <c r="B123" s="27"/>
      <c r="C123" s="28" t="s">
        <v>1391</v>
      </c>
      <c r="D123" s="28"/>
      <c r="E123" s="28"/>
      <c r="F123" s="29">
        <v>870.93</v>
      </c>
      <c r="G123" s="52"/>
      <c r="Q123" s="20"/>
      <c r="R123" s="34"/>
      <c r="S123" s="37"/>
    </row>
    <row r="124" spans="1:19" s="3" customFormat="1" ht="14.4" x14ac:dyDescent="0.3">
      <c r="A124" s="26"/>
      <c r="B124" s="27"/>
      <c r="C124" s="28" t="s">
        <v>1392</v>
      </c>
      <c r="D124" s="28"/>
      <c r="E124" s="28"/>
      <c r="F124" s="29">
        <v>495.23</v>
      </c>
      <c r="G124" s="52"/>
      <c r="Q124" s="20"/>
      <c r="R124" s="34"/>
      <c r="S124" s="37"/>
    </row>
    <row r="125" spans="1:19" s="3" customFormat="1" ht="14.4" x14ac:dyDescent="0.3">
      <c r="A125" s="26"/>
      <c r="B125" s="27"/>
      <c r="C125" s="28" t="s">
        <v>917</v>
      </c>
      <c r="D125" s="28"/>
      <c r="E125" s="28"/>
      <c r="F125" s="29">
        <v>2574.0300000000002</v>
      </c>
      <c r="G125" s="52"/>
      <c r="Q125" s="20"/>
      <c r="R125" s="34"/>
      <c r="S125" s="37"/>
    </row>
    <row r="126" spans="1:19" s="3" customFormat="1" ht="20.399999999999999" x14ac:dyDescent="0.3">
      <c r="A126" s="21">
        <v>39</v>
      </c>
      <c r="B126" s="22" t="s">
        <v>1393</v>
      </c>
      <c r="C126" s="23" t="s">
        <v>1394</v>
      </c>
      <c r="D126" s="33">
        <v>0.1273</v>
      </c>
      <c r="E126" s="25">
        <v>8780.09</v>
      </c>
      <c r="F126" s="25">
        <v>10651.73</v>
      </c>
      <c r="G126" s="52"/>
      <c r="Q126" s="20"/>
      <c r="R126" s="34"/>
      <c r="S126" s="37"/>
    </row>
    <row r="127" spans="1:19" s="3" customFormat="1" ht="30.6" x14ac:dyDescent="0.3">
      <c r="A127" s="21">
        <v>40</v>
      </c>
      <c r="B127" s="22" t="s">
        <v>1395</v>
      </c>
      <c r="C127" s="23" t="s">
        <v>1396</v>
      </c>
      <c r="D127" s="30">
        <v>0.63</v>
      </c>
      <c r="E127" s="25">
        <v>360.72</v>
      </c>
      <c r="F127" s="25">
        <v>6039.91</v>
      </c>
      <c r="G127" s="52"/>
      <c r="Q127" s="20"/>
      <c r="R127" s="34"/>
      <c r="S127" s="37"/>
    </row>
    <row r="128" spans="1:19" s="3" customFormat="1" ht="14.4" x14ac:dyDescent="0.3">
      <c r="A128" s="26"/>
      <c r="B128" s="27"/>
      <c r="C128" s="28" t="s">
        <v>1397</v>
      </c>
      <c r="D128" s="28"/>
      <c r="E128" s="28"/>
      <c r="F128" s="29">
        <v>5197.74</v>
      </c>
      <c r="G128" s="52"/>
      <c r="Q128" s="20"/>
      <c r="R128" s="34"/>
      <c r="S128" s="37"/>
    </row>
    <row r="129" spans="1:19" s="3" customFormat="1" ht="14.4" x14ac:dyDescent="0.3">
      <c r="A129" s="26"/>
      <c r="B129" s="27"/>
      <c r="C129" s="28" t="s">
        <v>1398</v>
      </c>
      <c r="D129" s="28"/>
      <c r="E129" s="28"/>
      <c r="F129" s="29">
        <v>3541.82</v>
      </c>
      <c r="G129" s="52"/>
      <c r="Q129" s="20"/>
      <c r="R129" s="34"/>
      <c r="S129" s="37"/>
    </row>
    <row r="130" spans="1:19" s="3" customFormat="1" ht="14.4" x14ac:dyDescent="0.3">
      <c r="A130" s="26"/>
      <c r="B130" s="27"/>
      <c r="C130" s="28" t="s">
        <v>917</v>
      </c>
      <c r="D130" s="28"/>
      <c r="E130" s="28"/>
      <c r="F130" s="29">
        <v>14779.47</v>
      </c>
      <c r="G130" s="52"/>
      <c r="Q130" s="20"/>
      <c r="R130" s="34"/>
      <c r="S130" s="37"/>
    </row>
    <row r="131" spans="1:19" s="3" customFormat="1" ht="20.399999999999999" x14ac:dyDescent="0.3">
      <c r="A131" s="21">
        <v>41</v>
      </c>
      <c r="B131" s="22" t="s">
        <v>1399</v>
      </c>
      <c r="C131" s="23" t="s">
        <v>1400</v>
      </c>
      <c r="D131" s="24">
        <v>4.4980000000000002</v>
      </c>
      <c r="E131" s="25">
        <v>503.58</v>
      </c>
      <c r="F131" s="25">
        <v>19321.330000000002</v>
      </c>
      <c r="G131" s="52"/>
      <c r="Q131" s="20"/>
      <c r="R131" s="34"/>
      <c r="S131" s="37"/>
    </row>
    <row r="132" spans="1:19" s="3" customFormat="1" ht="30.6" x14ac:dyDescent="0.3">
      <c r="A132" s="21">
        <v>42</v>
      </c>
      <c r="B132" s="22" t="s">
        <v>1401</v>
      </c>
      <c r="C132" s="23" t="s">
        <v>1402</v>
      </c>
      <c r="D132" s="30">
        <v>0.63</v>
      </c>
      <c r="E132" s="25">
        <v>143.76</v>
      </c>
      <c r="F132" s="25">
        <v>3100.4</v>
      </c>
      <c r="G132" s="52"/>
      <c r="Q132" s="20"/>
      <c r="R132" s="34"/>
      <c r="S132" s="37"/>
    </row>
    <row r="133" spans="1:19" s="3" customFormat="1" ht="14.4" x14ac:dyDescent="0.3">
      <c r="A133" s="26"/>
      <c r="B133" s="27"/>
      <c r="C133" s="28" t="s">
        <v>1403</v>
      </c>
      <c r="D133" s="28"/>
      <c r="E133" s="28"/>
      <c r="F133" s="29">
        <v>3329.22</v>
      </c>
      <c r="G133" s="52"/>
      <c r="Q133" s="20"/>
      <c r="R133" s="34"/>
      <c r="S133" s="37"/>
    </row>
    <row r="134" spans="1:19" s="3" customFormat="1" ht="14.4" x14ac:dyDescent="0.3">
      <c r="A134" s="26"/>
      <c r="B134" s="27"/>
      <c r="C134" s="28" t="s">
        <v>1404</v>
      </c>
      <c r="D134" s="28"/>
      <c r="E134" s="28"/>
      <c r="F134" s="29">
        <v>2268.58</v>
      </c>
      <c r="G134" s="52"/>
      <c r="Q134" s="20"/>
      <c r="R134" s="34"/>
      <c r="S134" s="37"/>
    </row>
    <row r="135" spans="1:19" s="3" customFormat="1" ht="14.4" x14ac:dyDescent="0.3">
      <c r="A135" s="26"/>
      <c r="B135" s="27"/>
      <c r="C135" s="28" t="s">
        <v>917</v>
      </c>
      <c r="D135" s="28"/>
      <c r="E135" s="28"/>
      <c r="F135" s="29">
        <v>8698.2000000000007</v>
      </c>
      <c r="G135" s="52"/>
      <c r="Q135" s="20"/>
      <c r="R135" s="34"/>
      <c r="S135" s="37"/>
    </row>
    <row r="136" spans="1:19" s="3" customFormat="1" ht="20.399999999999999" x14ac:dyDescent="0.3">
      <c r="A136" s="21">
        <v>43</v>
      </c>
      <c r="B136" s="22" t="s">
        <v>1399</v>
      </c>
      <c r="C136" s="23" t="s">
        <v>1400</v>
      </c>
      <c r="D136" s="24">
        <v>3.0489999999999999</v>
      </c>
      <c r="E136" s="25">
        <v>503.58</v>
      </c>
      <c r="F136" s="25">
        <v>13097.09</v>
      </c>
      <c r="G136" s="52"/>
      <c r="Q136" s="20"/>
      <c r="R136" s="34"/>
      <c r="S136" s="37"/>
    </row>
    <row r="137" spans="1:19" s="3" customFormat="1" ht="30.6" x14ac:dyDescent="0.3">
      <c r="A137" s="21">
        <v>44</v>
      </c>
      <c r="B137" s="22" t="s">
        <v>1405</v>
      </c>
      <c r="C137" s="23" t="s">
        <v>1406</v>
      </c>
      <c r="D137" s="30">
        <v>0.63</v>
      </c>
      <c r="E137" s="25">
        <v>110.98</v>
      </c>
      <c r="F137" s="25">
        <v>3096.75</v>
      </c>
      <c r="G137" s="52"/>
      <c r="Q137" s="20"/>
      <c r="R137" s="34"/>
      <c r="S137" s="37"/>
    </row>
    <row r="138" spans="1:19" s="3" customFormat="1" ht="14.4" x14ac:dyDescent="0.3">
      <c r="A138" s="26"/>
      <c r="B138" s="27"/>
      <c r="C138" s="28" t="s">
        <v>1407</v>
      </c>
      <c r="D138" s="28"/>
      <c r="E138" s="28"/>
      <c r="F138" s="29">
        <v>3179.28</v>
      </c>
      <c r="G138" s="52"/>
      <c r="Q138" s="20"/>
      <c r="R138" s="34"/>
      <c r="S138" s="37"/>
    </row>
    <row r="139" spans="1:19" s="3" customFormat="1" ht="14.4" x14ac:dyDescent="0.3">
      <c r="A139" s="26"/>
      <c r="B139" s="27"/>
      <c r="C139" s="28" t="s">
        <v>1408</v>
      </c>
      <c r="D139" s="28"/>
      <c r="E139" s="28"/>
      <c r="F139" s="29">
        <v>1821.14</v>
      </c>
      <c r="G139" s="52"/>
      <c r="Q139" s="20"/>
      <c r="R139" s="34"/>
      <c r="S139" s="37"/>
    </row>
    <row r="140" spans="1:19" s="3" customFormat="1" ht="14.4" x14ac:dyDescent="0.3">
      <c r="A140" s="26"/>
      <c r="B140" s="27"/>
      <c r="C140" s="28" t="s">
        <v>917</v>
      </c>
      <c r="D140" s="28"/>
      <c r="E140" s="28"/>
      <c r="F140" s="29">
        <v>8097.17</v>
      </c>
      <c r="G140" s="52"/>
      <c r="Q140" s="20"/>
      <c r="R140" s="34"/>
      <c r="S140" s="37"/>
    </row>
    <row r="141" spans="1:19" s="3" customFormat="1" ht="30.6" x14ac:dyDescent="0.3">
      <c r="A141" s="21">
        <v>45</v>
      </c>
      <c r="B141" s="22" t="s">
        <v>1409</v>
      </c>
      <c r="C141" s="23" t="s">
        <v>1410</v>
      </c>
      <c r="D141" s="33">
        <v>0.64890000000000003</v>
      </c>
      <c r="E141" s="25">
        <v>325</v>
      </c>
      <c r="F141" s="25">
        <v>1541.62</v>
      </c>
      <c r="G141" s="52"/>
      <c r="Q141" s="20"/>
      <c r="R141" s="34"/>
      <c r="S141" s="37"/>
    </row>
    <row r="142" spans="1:19" s="3" customFormat="1" ht="14.4" x14ac:dyDescent="0.3">
      <c r="A142" s="435" t="s">
        <v>1007</v>
      </c>
      <c r="B142" s="436"/>
      <c r="C142" s="436"/>
      <c r="D142" s="436"/>
      <c r="E142" s="437"/>
      <c r="F142" s="36">
        <v>227929.19</v>
      </c>
      <c r="G142" s="52"/>
      <c r="Q142" s="20"/>
      <c r="R142" s="34"/>
      <c r="S142" s="37" t="s">
        <v>1007</v>
      </c>
    </row>
    <row r="143" spans="1:19" s="3" customFormat="1" ht="14.4" x14ac:dyDescent="0.3">
      <c r="A143" s="435" t="s">
        <v>1008</v>
      </c>
      <c r="B143" s="436"/>
      <c r="C143" s="436"/>
      <c r="D143" s="436"/>
      <c r="E143" s="437"/>
      <c r="F143" s="36">
        <v>49924.83</v>
      </c>
      <c r="G143" s="52"/>
      <c r="Q143" s="20"/>
      <c r="R143" s="34"/>
      <c r="S143" s="37" t="s">
        <v>1008</v>
      </c>
    </row>
    <row r="144" spans="1:19" s="3" customFormat="1" ht="14.4" x14ac:dyDescent="0.3">
      <c r="A144" s="435" t="s">
        <v>1009</v>
      </c>
      <c r="B144" s="436"/>
      <c r="C144" s="436"/>
      <c r="D144" s="436"/>
      <c r="E144" s="437"/>
      <c r="F144" s="36">
        <v>29830.46</v>
      </c>
      <c r="G144" s="52"/>
      <c r="Q144" s="20"/>
      <c r="R144" s="34"/>
      <c r="S144" s="37" t="s">
        <v>1009</v>
      </c>
    </row>
    <row r="145" spans="1:19" s="3" customFormat="1" ht="14.4" x14ac:dyDescent="0.3">
      <c r="A145" s="435" t="s">
        <v>1411</v>
      </c>
      <c r="B145" s="436"/>
      <c r="C145" s="436"/>
      <c r="D145" s="436"/>
      <c r="E145" s="437"/>
      <c r="F145" s="36">
        <v>307684.47999999998</v>
      </c>
      <c r="G145" s="52"/>
      <c r="Q145" s="20"/>
      <c r="R145" s="34"/>
      <c r="S145" s="37" t="s">
        <v>1411</v>
      </c>
    </row>
    <row r="146" spans="1:19" s="3" customFormat="1" ht="14.4" x14ac:dyDescent="0.3">
      <c r="A146" s="432" t="s">
        <v>1412</v>
      </c>
      <c r="B146" s="433"/>
      <c r="C146" s="433"/>
      <c r="D146" s="433"/>
      <c r="E146" s="433"/>
      <c r="F146" s="434"/>
      <c r="G146" s="52"/>
      <c r="Q146" s="20" t="s">
        <v>1412</v>
      </c>
      <c r="R146" s="34"/>
      <c r="S146" s="37"/>
    </row>
    <row r="147" spans="1:19" s="3" customFormat="1" ht="30.6" x14ac:dyDescent="0.3">
      <c r="A147" s="21">
        <v>46</v>
      </c>
      <c r="B147" s="22" t="s">
        <v>1297</v>
      </c>
      <c r="C147" s="23" t="s">
        <v>1413</v>
      </c>
      <c r="D147" s="24">
        <v>0.20200000000000001</v>
      </c>
      <c r="E147" s="25">
        <v>1357.15</v>
      </c>
      <c r="F147" s="25">
        <v>10946.93</v>
      </c>
      <c r="G147" s="52"/>
      <c r="Q147" s="20"/>
      <c r="R147" s="34"/>
      <c r="S147" s="37"/>
    </row>
    <row r="148" spans="1:19" s="3" customFormat="1" ht="14.4" x14ac:dyDescent="0.3">
      <c r="A148" s="26"/>
      <c r="B148" s="27"/>
      <c r="C148" s="28" t="s">
        <v>1414</v>
      </c>
      <c r="D148" s="28"/>
      <c r="E148" s="28"/>
      <c r="F148" s="29">
        <v>11594.17</v>
      </c>
      <c r="G148" s="52"/>
      <c r="Q148" s="20"/>
      <c r="R148" s="34"/>
      <c r="S148" s="37"/>
    </row>
    <row r="149" spans="1:19" s="3" customFormat="1" ht="14.4" x14ac:dyDescent="0.3">
      <c r="A149" s="26"/>
      <c r="B149" s="27"/>
      <c r="C149" s="28" t="s">
        <v>1415</v>
      </c>
      <c r="D149" s="28"/>
      <c r="E149" s="28"/>
      <c r="F149" s="29">
        <v>5904.44</v>
      </c>
      <c r="G149" s="52"/>
      <c r="Q149" s="20"/>
      <c r="R149" s="34"/>
      <c r="S149" s="37"/>
    </row>
    <row r="150" spans="1:19" s="3" customFormat="1" ht="14.4" x14ac:dyDescent="0.3">
      <c r="A150" s="26"/>
      <c r="B150" s="27"/>
      <c r="C150" s="28" t="s">
        <v>917</v>
      </c>
      <c r="D150" s="28"/>
      <c r="E150" s="28"/>
      <c r="F150" s="29">
        <v>28445.54</v>
      </c>
      <c r="G150" s="52"/>
      <c r="Q150" s="20"/>
      <c r="R150" s="34"/>
      <c r="S150" s="37"/>
    </row>
    <row r="151" spans="1:19" s="3" customFormat="1" ht="30.6" x14ac:dyDescent="0.3">
      <c r="A151" s="21">
        <v>47</v>
      </c>
      <c r="B151" s="22" t="s">
        <v>1416</v>
      </c>
      <c r="C151" s="23" t="s">
        <v>1417</v>
      </c>
      <c r="D151" s="24">
        <v>0.93600000000000005</v>
      </c>
      <c r="E151" s="25">
        <v>2379.3000000000002</v>
      </c>
      <c r="F151" s="25">
        <v>37086.129999999997</v>
      </c>
      <c r="G151" s="52"/>
      <c r="Q151" s="20"/>
      <c r="R151" s="34"/>
      <c r="S151" s="37"/>
    </row>
    <row r="152" spans="1:19" s="3" customFormat="1" ht="14.4" x14ac:dyDescent="0.3">
      <c r="A152" s="26"/>
      <c r="B152" s="27"/>
      <c r="C152" s="28" t="s">
        <v>1418</v>
      </c>
      <c r="D152" s="28"/>
      <c r="E152" s="28"/>
      <c r="F152" s="29">
        <v>17862.060000000001</v>
      </c>
      <c r="G152" s="52"/>
      <c r="Q152" s="20"/>
      <c r="R152" s="34"/>
      <c r="S152" s="37"/>
    </row>
    <row r="153" spans="1:19" s="3" customFormat="1" ht="14.4" x14ac:dyDescent="0.3">
      <c r="A153" s="26"/>
      <c r="B153" s="27"/>
      <c r="C153" s="28" t="s">
        <v>1419</v>
      </c>
      <c r="D153" s="28"/>
      <c r="E153" s="28"/>
      <c r="F153" s="29">
        <v>11908.04</v>
      </c>
      <c r="G153" s="52"/>
      <c r="Q153" s="20"/>
      <c r="R153" s="34"/>
      <c r="S153" s="37"/>
    </row>
    <row r="154" spans="1:19" s="3" customFormat="1" ht="14.4" x14ac:dyDescent="0.3">
      <c r="A154" s="26"/>
      <c r="B154" s="27"/>
      <c r="C154" s="28" t="s">
        <v>917</v>
      </c>
      <c r="D154" s="28"/>
      <c r="E154" s="28"/>
      <c r="F154" s="29">
        <v>66856.23</v>
      </c>
      <c r="G154" s="52"/>
      <c r="Q154" s="20"/>
      <c r="R154" s="34"/>
      <c r="S154" s="37"/>
    </row>
    <row r="155" spans="1:19" s="3" customFormat="1" ht="20.399999999999999" x14ac:dyDescent="0.3">
      <c r="A155" s="21">
        <v>48</v>
      </c>
      <c r="B155" s="22" t="s">
        <v>1420</v>
      </c>
      <c r="C155" s="23" t="s">
        <v>1421</v>
      </c>
      <c r="D155" s="32">
        <v>4.3</v>
      </c>
      <c r="E155" s="25">
        <v>664.05</v>
      </c>
      <c r="F155" s="25">
        <v>71320.66</v>
      </c>
      <c r="G155" s="52"/>
      <c r="Q155" s="20"/>
      <c r="R155" s="34"/>
      <c r="S155" s="37"/>
    </row>
    <row r="156" spans="1:19" s="3" customFormat="1" ht="14.4" x14ac:dyDescent="0.3">
      <c r="A156" s="26"/>
      <c r="B156" s="27"/>
      <c r="C156" s="28" t="s">
        <v>1422</v>
      </c>
      <c r="D156" s="28"/>
      <c r="E156" s="28"/>
      <c r="F156" s="29">
        <v>44948.26</v>
      </c>
      <c r="G156" s="52"/>
      <c r="Q156" s="20"/>
      <c r="R156" s="34"/>
      <c r="S156" s="37"/>
    </row>
    <row r="157" spans="1:19" s="3" customFormat="1" ht="14.4" x14ac:dyDescent="0.3">
      <c r="A157" s="26"/>
      <c r="B157" s="27"/>
      <c r="C157" s="28" t="s">
        <v>1423</v>
      </c>
      <c r="D157" s="28"/>
      <c r="E157" s="28"/>
      <c r="F157" s="29">
        <v>29965.51</v>
      </c>
      <c r="G157" s="52"/>
      <c r="Q157" s="20"/>
      <c r="R157" s="34"/>
      <c r="S157" s="37"/>
    </row>
    <row r="158" spans="1:19" s="3" customFormat="1" ht="14.4" x14ac:dyDescent="0.3">
      <c r="A158" s="26"/>
      <c r="B158" s="27"/>
      <c r="C158" s="28" t="s">
        <v>917</v>
      </c>
      <c r="D158" s="28"/>
      <c r="E158" s="28"/>
      <c r="F158" s="29">
        <v>146234.43</v>
      </c>
      <c r="G158" s="52"/>
      <c r="Q158" s="20"/>
      <c r="R158" s="34"/>
      <c r="S158" s="37"/>
    </row>
    <row r="159" spans="1:19" s="3" customFormat="1" ht="20.399999999999999" x14ac:dyDescent="0.3">
      <c r="A159" s="21">
        <v>49</v>
      </c>
      <c r="B159" s="22" t="s">
        <v>1424</v>
      </c>
      <c r="C159" s="23" t="s">
        <v>1425</v>
      </c>
      <c r="D159" s="31">
        <v>61</v>
      </c>
      <c r="E159" s="25">
        <v>147.07</v>
      </c>
      <c r="F159" s="25">
        <v>222296</v>
      </c>
      <c r="G159" s="52"/>
      <c r="Q159" s="20"/>
      <c r="R159" s="34"/>
      <c r="S159" s="37"/>
    </row>
    <row r="160" spans="1:19" s="3" customFormat="1" ht="14.4" x14ac:dyDescent="0.3">
      <c r="A160" s="26"/>
      <c r="B160" s="27"/>
      <c r="C160" s="28" t="s">
        <v>1426</v>
      </c>
      <c r="D160" s="28"/>
      <c r="E160" s="28"/>
      <c r="F160" s="29">
        <v>189455.26</v>
      </c>
      <c r="G160" s="52"/>
      <c r="Q160" s="20"/>
      <c r="R160" s="34"/>
      <c r="S160" s="37"/>
    </row>
    <row r="161" spans="1:19" s="3" customFormat="1" ht="14.4" x14ac:dyDescent="0.3">
      <c r="A161" s="26"/>
      <c r="B161" s="27"/>
      <c r="C161" s="28" t="s">
        <v>1427</v>
      </c>
      <c r="D161" s="28"/>
      <c r="E161" s="28"/>
      <c r="F161" s="29">
        <v>108260.15</v>
      </c>
      <c r="G161" s="52"/>
      <c r="Q161" s="20"/>
      <c r="R161" s="34"/>
      <c r="S161" s="37"/>
    </row>
    <row r="162" spans="1:19" s="3" customFormat="1" ht="14.4" x14ac:dyDescent="0.3">
      <c r="A162" s="26"/>
      <c r="B162" s="27"/>
      <c r="C162" s="28" t="s">
        <v>917</v>
      </c>
      <c r="D162" s="28"/>
      <c r="E162" s="28"/>
      <c r="F162" s="29">
        <v>520011.41</v>
      </c>
      <c r="G162" s="52"/>
      <c r="Q162" s="20"/>
      <c r="R162" s="34"/>
      <c r="S162" s="37"/>
    </row>
    <row r="163" spans="1:19" s="3" customFormat="1" ht="40.799999999999997" x14ac:dyDescent="0.3">
      <c r="A163" s="21">
        <v>50</v>
      </c>
      <c r="B163" s="22" t="s">
        <v>1428</v>
      </c>
      <c r="C163" s="23" t="s">
        <v>1429</v>
      </c>
      <c r="D163" s="30">
        <v>0.36</v>
      </c>
      <c r="E163" s="25">
        <v>16184.21</v>
      </c>
      <c r="F163" s="25">
        <v>135355.57</v>
      </c>
      <c r="G163" s="52"/>
      <c r="Q163" s="20"/>
      <c r="R163" s="34"/>
      <c r="S163" s="37"/>
    </row>
    <row r="164" spans="1:19" s="3" customFormat="1" ht="14.4" x14ac:dyDescent="0.3">
      <c r="A164" s="26"/>
      <c r="B164" s="27"/>
      <c r="C164" s="28" t="s">
        <v>1430</v>
      </c>
      <c r="D164" s="28"/>
      <c r="E164" s="28"/>
      <c r="F164" s="29">
        <v>122907.4</v>
      </c>
      <c r="G164" s="52"/>
      <c r="Q164" s="20"/>
      <c r="R164" s="34"/>
      <c r="S164" s="37"/>
    </row>
    <row r="165" spans="1:19" s="3" customFormat="1" ht="14.4" x14ac:dyDescent="0.3">
      <c r="A165" s="26"/>
      <c r="B165" s="27"/>
      <c r="C165" s="28" t="s">
        <v>1431</v>
      </c>
      <c r="D165" s="28"/>
      <c r="E165" s="28"/>
      <c r="F165" s="29">
        <v>81565.820000000007</v>
      </c>
      <c r="G165" s="52"/>
      <c r="Q165" s="20"/>
      <c r="R165" s="34"/>
      <c r="S165" s="37"/>
    </row>
    <row r="166" spans="1:19" s="3" customFormat="1" ht="14.4" x14ac:dyDescent="0.3">
      <c r="A166" s="26"/>
      <c r="B166" s="27"/>
      <c r="C166" s="28" t="s">
        <v>917</v>
      </c>
      <c r="D166" s="28"/>
      <c r="E166" s="28"/>
      <c r="F166" s="29">
        <v>339828.79</v>
      </c>
      <c r="G166" s="52"/>
      <c r="Q166" s="20"/>
      <c r="R166" s="34"/>
      <c r="S166" s="37"/>
    </row>
    <row r="167" spans="1:19" s="3" customFormat="1" ht="14.4" x14ac:dyDescent="0.3">
      <c r="A167" s="443" t="s">
        <v>1012</v>
      </c>
      <c r="B167" s="444"/>
      <c r="C167" s="444"/>
      <c r="D167" s="444"/>
      <c r="E167" s="444"/>
      <c r="F167" s="445"/>
      <c r="G167" s="52"/>
      <c r="Q167" s="20"/>
      <c r="R167" s="34" t="s">
        <v>1012</v>
      </c>
      <c r="S167" s="37"/>
    </row>
    <row r="168" spans="1:19" s="3" customFormat="1" ht="30.6" x14ac:dyDescent="0.3">
      <c r="A168" s="21">
        <v>51</v>
      </c>
      <c r="B168" s="22" t="s">
        <v>1013</v>
      </c>
      <c r="C168" s="23" t="s">
        <v>1014</v>
      </c>
      <c r="D168" s="32">
        <v>109.8</v>
      </c>
      <c r="E168" s="25">
        <v>3.28</v>
      </c>
      <c r="F168" s="25">
        <v>8121.25</v>
      </c>
      <c r="G168" s="52"/>
      <c r="Q168" s="20"/>
      <c r="R168" s="34"/>
      <c r="S168" s="37"/>
    </row>
    <row r="169" spans="1:19" s="3" customFormat="1" ht="30.6" x14ac:dyDescent="0.3">
      <c r="A169" s="21">
        <v>52</v>
      </c>
      <c r="B169" s="22" t="s">
        <v>1432</v>
      </c>
      <c r="C169" s="23" t="s">
        <v>1433</v>
      </c>
      <c r="D169" s="32">
        <v>75.599999999999994</v>
      </c>
      <c r="E169" s="25">
        <v>10.71</v>
      </c>
      <c r="F169" s="25">
        <v>18436.32</v>
      </c>
      <c r="G169" s="52"/>
      <c r="Q169" s="20"/>
      <c r="R169" s="34"/>
      <c r="S169" s="37"/>
    </row>
    <row r="170" spans="1:19" s="3" customFormat="1" ht="30.6" x14ac:dyDescent="0.3">
      <c r="A170" s="21">
        <v>53</v>
      </c>
      <c r="B170" s="22" t="s">
        <v>1015</v>
      </c>
      <c r="C170" s="23" t="s">
        <v>1016</v>
      </c>
      <c r="D170" s="32">
        <v>185.4</v>
      </c>
      <c r="E170" s="25">
        <v>50.78</v>
      </c>
      <c r="F170" s="25">
        <v>107326.58</v>
      </c>
      <c r="G170" s="52"/>
      <c r="Q170" s="20"/>
      <c r="R170" s="34"/>
      <c r="S170" s="37"/>
    </row>
    <row r="171" spans="1:19" s="3" customFormat="1" ht="14.4" x14ac:dyDescent="0.3">
      <c r="A171" s="443" t="s">
        <v>1017</v>
      </c>
      <c r="B171" s="444"/>
      <c r="C171" s="444"/>
      <c r="D171" s="444"/>
      <c r="E171" s="444"/>
      <c r="F171" s="445"/>
      <c r="G171" s="52"/>
      <c r="Q171" s="20"/>
      <c r="R171" s="34" t="s">
        <v>1017</v>
      </c>
      <c r="S171" s="37"/>
    </row>
    <row r="172" spans="1:19" s="3" customFormat="1" ht="30.6" x14ac:dyDescent="0.3">
      <c r="A172" s="21">
        <v>54</v>
      </c>
      <c r="B172" s="22" t="s">
        <v>1018</v>
      </c>
      <c r="C172" s="23" t="s">
        <v>1019</v>
      </c>
      <c r="D172" s="24">
        <v>5.2359999999999998</v>
      </c>
      <c r="E172" s="25">
        <v>17.95</v>
      </c>
      <c r="F172" s="25">
        <v>3324.29</v>
      </c>
      <c r="G172" s="52"/>
      <c r="Q172" s="20"/>
      <c r="R172" s="34"/>
      <c r="S172" s="37"/>
    </row>
    <row r="173" spans="1:19" s="3" customFormat="1" ht="30.6" x14ac:dyDescent="0.3">
      <c r="A173" s="21">
        <v>55</v>
      </c>
      <c r="B173" s="22" t="s">
        <v>1020</v>
      </c>
      <c r="C173" s="23" t="s">
        <v>1021</v>
      </c>
      <c r="D173" s="24">
        <v>5.2359999999999998</v>
      </c>
      <c r="E173" s="25">
        <v>2.91</v>
      </c>
      <c r="F173" s="25">
        <v>173.7</v>
      </c>
      <c r="G173" s="52"/>
      <c r="Q173" s="20"/>
      <c r="R173" s="34"/>
      <c r="S173" s="37"/>
    </row>
    <row r="174" spans="1:19" s="3" customFormat="1" ht="14.4" x14ac:dyDescent="0.3">
      <c r="A174" s="435" t="s">
        <v>1007</v>
      </c>
      <c r="B174" s="436"/>
      <c r="C174" s="436"/>
      <c r="D174" s="436"/>
      <c r="E174" s="437"/>
      <c r="F174" s="36">
        <v>614387.43000000005</v>
      </c>
      <c r="G174" s="52"/>
      <c r="Q174" s="20"/>
      <c r="R174" s="34"/>
      <c r="S174" s="37" t="s">
        <v>1007</v>
      </c>
    </row>
    <row r="175" spans="1:19" s="3" customFormat="1" ht="14.4" x14ac:dyDescent="0.3">
      <c r="A175" s="435" t="s">
        <v>1008</v>
      </c>
      <c r="B175" s="436"/>
      <c r="C175" s="436"/>
      <c r="D175" s="436"/>
      <c r="E175" s="437"/>
      <c r="F175" s="36">
        <v>386767.15</v>
      </c>
      <c r="G175" s="52"/>
      <c r="Q175" s="20"/>
      <c r="R175" s="34"/>
      <c r="S175" s="37" t="s">
        <v>1008</v>
      </c>
    </row>
    <row r="176" spans="1:19" s="3" customFormat="1" ht="14.4" x14ac:dyDescent="0.3">
      <c r="A176" s="435" t="s">
        <v>1009</v>
      </c>
      <c r="B176" s="436"/>
      <c r="C176" s="436"/>
      <c r="D176" s="436"/>
      <c r="E176" s="437"/>
      <c r="F176" s="36">
        <v>237603.96</v>
      </c>
      <c r="G176" s="52"/>
      <c r="Q176" s="20"/>
      <c r="R176" s="34"/>
      <c r="S176" s="37" t="s">
        <v>1009</v>
      </c>
    </row>
    <row r="177" spans="1:19" s="3" customFormat="1" ht="14.4" x14ac:dyDescent="0.3">
      <c r="A177" s="435" t="s">
        <v>1434</v>
      </c>
      <c r="B177" s="436"/>
      <c r="C177" s="436"/>
      <c r="D177" s="436"/>
      <c r="E177" s="437"/>
      <c r="F177" s="36">
        <v>1238758.54</v>
      </c>
      <c r="G177" s="52"/>
      <c r="Q177" s="20"/>
      <c r="R177" s="34"/>
      <c r="S177" s="37" t="s">
        <v>1434</v>
      </c>
    </row>
    <row r="178" spans="1:19" s="3" customFormat="1" ht="14.4" x14ac:dyDescent="0.3">
      <c r="A178" s="432" t="s">
        <v>1435</v>
      </c>
      <c r="B178" s="433"/>
      <c r="C178" s="433"/>
      <c r="D178" s="433"/>
      <c r="E178" s="433"/>
      <c r="F178" s="434"/>
      <c r="G178" s="52"/>
      <c r="Q178" s="20" t="s">
        <v>1435</v>
      </c>
      <c r="R178" s="34"/>
      <c r="S178" s="37"/>
    </row>
    <row r="179" spans="1:19" s="3" customFormat="1" ht="30.6" x14ac:dyDescent="0.3">
      <c r="A179" s="21">
        <v>56</v>
      </c>
      <c r="B179" s="22" t="s">
        <v>1416</v>
      </c>
      <c r="C179" s="23" t="s">
        <v>1436</v>
      </c>
      <c r="D179" s="24">
        <v>8.5380000000000003</v>
      </c>
      <c r="E179" s="25">
        <v>4746.49</v>
      </c>
      <c r="F179" s="25">
        <v>667009.30000000005</v>
      </c>
      <c r="G179" s="52"/>
      <c r="Q179" s="20"/>
      <c r="R179" s="34"/>
      <c r="S179" s="37"/>
    </row>
    <row r="180" spans="1:19" s="3" customFormat="1" ht="14.4" x14ac:dyDescent="0.3">
      <c r="A180" s="26"/>
      <c r="B180" s="27"/>
      <c r="C180" s="28" t="s">
        <v>1437</v>
      </c>
      <c r="D180" s="28"/>
      <c r="E180" s="28"/>
      <c r="F180" s="29">
        <v>293644.90999999997</v>
      </c>
      <c r="G180" s="52"/>
      <c r="Q180" s="20"/>
      <c r="R180" s="34"/>
      <c r="S180" s="37"/>
    </row>
    <row r="181" spans="1:19" s="3" customFormat="1" ht="14.4" x14ac:dyDescent="0.3">
      <c r="A181" s="26"/>
      <c r="B181" s="27"/>
      <c r="C181" s="28" t="s">
        <v>1438</v>
      </c>
      <c r="D181" s="28"/>
      <c r="E181" s="28"/>
      <c r="F181" s="29">
        <v>195763.27</v>
      </c>
      <c r="G181" s="52"/>
      <c r="Q181" s="20"/>
      <c r="R181" s="34"/>
      <c r="S181" s="37"/>
    </row>
    <row r="182" spans="1:19" s="3" customFormat="1" ht="14.4" x14ac:dyDescent="0.3">
      <c r="A182" s="26"/>
      <c r="B182" s="27"/>
      <c r="C182" s="28" t="s">
        <v>917</v>
      </c>
      <c r="D182" s="28"/>
      <c r="E182" s="28"/>
      <c r="F182" s="29">
        <v>1156417.48</v>
      </c>
      <c r="G182" s="52"/>
      <c r="Q182" s="20"/>
      <c r="R182" s="34"/>
      <c r="S182" s="37"/>
    </row>
    <row r="183" spans="1:19" s="3" customFormat="1" ht="30.6" x14ac:dyDescent="0.3">
      <c r="A183" s="21">
        <v>57</v>
      </c>
      <c r="B183" s="22" t="s">
        <v>926</v>
      </c>
      <c r="C183" s="23" t="s">
        <v>927</v>
      </c>
      <c r="D183" s="24">
        <v>8.5380000000000003</v>
      </c>
      <c r="E183" s="25">
        <v>12990.48</v>
      </c>
      <c r="F183" s="25">
        <v>1157928.78</v>
      </c>
      <c r="G183" s="52"/>
      <c r="Q183" s="20"/>
      <c r="R183" s="34"/>
      <c r="S183" s="37"/>
    </row>
    <row r="184" spans="1:19" s="3" customFormat="1" ht="20.399999999999999" x14ac:dyDescent="0.3">
      <c r="A184" s="21">
        <v>58</v>
      </c>
      <c r="B184" s="22" t="s">
        <v>928</v>
      </c>
      <c r="C184" s="23" t="s">
        <v>1064</v>
      </c>
      <c r="D184" s="24">
        <v>2.5999999999999999E-2</v>
      </c>
      <c r="E184" s="25">
        <v>716.71</v>
      </c>
      <c r="F184" s="25">
        <v>660.16</v>
      </c>
      <c r="G184" s="52"/>
      <c r="Q184" s="20"/>
      <c r="R184" s="34"/>
      <c r="S184" s="37"/>
    </row>
    <row r="185" spans="1:19" s="3" customFormat="1" ht="14.4" x14ac:dyDescent="0.3">
      <c r="A185" s="26"/>
      <c r="B185" s="27"/>
      <c r="C185" s="28" t="s">
        <v>1439</v>
      </c>
      <c r="D185" s="28"/>
      <c r="E185" s="28"/>
      <c r="F185" s="29">
        <v>626.33000000000004</v>
      </c>
      <c r="G185" s="52"/>
      <c r="Q185" s="20"/>
      <c r="R185" s="34"/>
      <c r="S185" s="37"/>
    </row>
    <row r="186" spans="1:19" s="3" customFormat="1" ht="14.4" x14ac:dyDescent="0.3">
      <c r="A186" s="26"/>
      <c r="B186" s="27"/>
      <c r="C186" s="28" t="s">
        <v>1440</v>
      </c>
      <c r="D186" s="28"/>
      <c r="E186" s="28"/>
      <c r="F186" s="29">
        <v>356.15</v>
      </c>
      <c r="G186" s="52"/>
      <c r="Q186" s="20"/>
      <c r="R186" s="34"/>
      <c r="S186" s="37"/>
    </row>
    <row r="187" spans="1:19" s="3" customFormat="1" ht="14.4" x14ac:dyDescent="0.3">
      <c r="A187" s="26"/>
      <c r="B187" s="27"/>
      <c r="C187" s="28" t="s">
        <v>917</v>
      </c>
      <c r="D187" s="28"/>
      <c r="E187" s="28"/>
      <c r="F187" s="29">
        <v>1642.64</v>
      </c>
      <c r="G187" s="52"/>
      <c r="Q187" s="20"/>
      <c r="R187" s="34"/>
      <c r="S187" s="37"/>
    </row>
    <row r="188" spans="1:19" s="3" customFormat="1" ht="20.399999999999999" x14ac:dyDescent="0.3">
      <c r="A188" s="21">
        <v>59</v>
      </c>
      <c r="B188" s="22" t="s">
        <v>932</v>
      </c>
      <c r="C188" s="23" t="s">
        <v>933</v>
      </c>
      <c r="D188" s="24">
        <v>5.2999999999999999E-2</v>
      </c>
      <c r="E188" s="25">
        <v>711.5</v>
      </c>
      <c r="F188" s="25">
        <v>291.49</v>
      </c>
      <c r="G188" s="52"/>
      <c r="Q188" s="20"/>
      <c r="R188" s="34"/>
      <c r="S188" s="37"/>
    </row>
    <row r="189" spans="1:19" s="3" customFormat="1" ht="30.6" x14ac:dyDescent="0.3">
      <c r="A189" s="21">
        <v>60</v>
      </c>
      <c r="B189" s="22" t="s">
        <v>934</v>
      </c>
      <c r="C189" s="23" t="s">
        <v>1067</v>
      </c>
      <c r="D189" s="24">
        <v>2.5999999999999999E-2</v>
      </c>
      <c r="E189" s="25">
        <v>202.5</v>
      </c>
      <c r="F189" s="25">
        <v>189.43</v>
      </c>
      <c r="G189" s="52"/>
      <c r="Q189" s="20"/>
      <c r="R189" s="34"/>
      <c r="S189" s="37"/>
    </row>
    <row r="190" spans="1:19" s="3" customFormat="1" ht="14.4" x14ac:dyDescent="0.3">
      <c r="A190" s="26"/>
      <c r="B190" s="27"/>
      <c r="C190" s="28" t="s">
        <v>1441</v>
      </c>
      <c r="D190" s="28"/>
      <c r="E190" s="28"/>
      <c r="F190" s="29">
        <v>179.49</v>
      </c>
      <c r="G190" s="52"/>
      <c r="Q190" s="20"/>
      <c r="R190" s="34"/>
      <c r="S190" s="37"/>
    </row>
    <row r="191" spans="1:19" s="3" customFormat="1" ht="14.4" x14ac:dyDescent="0.3">
      <c r="A191" s="26"/>
      <c r="B191" s="27"/>
      <c r="C191" s="28" t="s">
        <v>1442</v>
      </c>
      <c r="D191" s="28"/>
      <c r="E191" s="28"/>
      <c r="F191" s="29">
        <v>102.06</v>
      </c>
      <c r="G191" s="52"/>
      <c r="Q191" s="20"/>
      <c r="R191" s="34"/>
      <c r="S191" s="37"/>
    </row>
    <row r="192" spans="1:19" s="3" customFormat="1" ht="14.4" x14ac:dyDescent="0.3">
      <c r="A192" s="26"/>
      <c r="B192" s="27"/>
      <c r="C192" s="28" t="s">
        <v>917</v>
      </c>
      <c r="D192" s="28"/>
      <c r="E192" s="28"/>
      <c r="F192" s="29">
        <v>470.98</v>
      </c>
      <c r="G192" s="52"/>
      <c r="Q192" s="20"/>
      <c r="R192" s="34"/>
      <c r="S192" s="37"/>
    </row>
    <row r="193" spans="1:19" s="3" customFormat="1" ht="20.399999999999999" x14ac:dyDescent="0.3">
      <c r="A193" s="21">
        <v>61</v>
      </c>
      <c r="B193" s="22" t="s">
        <v>932</v>
      </c>
      <c r="C193" s="23" t="s">
        <v>933</v>
      </c>
      <c r="D193" s="33">
        <v>2.6499999999999999E-2</v>
      </c>
      <c r="E193" s="25">
        <v>711.5</v>
      </c>
      <c r="F193" s="25">
        <v>145.75</v>
      </c>
      <c r="G193" s="52"/>
      <c r="Q193" s="20"/>
      <c r="R193" s="34"/>
      <c r="S193" s="37"/>
    </row>
    <row r="194" spans="1:19" s="3" customFormat="1" ht="30.6" x14ac:dyDescent="0.3">
      <c r="A194" s="21">
        <v>62</v>
      </c>
      <c r="B194" s="22" t="s">
        <v>1443</v>
      </c>
      <c r="C194" s="23" t="s">
        <v>1444</v>
      </c>
      <c r="D194" s="30">
        <v>4.4800000000000004</v>
      </c>
      <c r="E194" s="25">
        <v>101.15</v>
      </c>
      <c r="F194" s="25">
        <v>18225.78</v>
      </c>
      <c r="G194" s="52"/>
      <c r="Q194" s="20"/>
      <c r="R194" s="34"/>
      <c r="S194" s="37"/>
    </row>
    <row r="195" spans="1:19" s="3" customFormat="1" ht="14.4" x14ac:dyDescent="0.3">
      <c r="A195" s="26"/>
      <c r="B195" s="27"/>
      <c r="C195" s="28" t="s">
        <v>1445</v>
      </c>
      <c r="D195" s="28"/>
      <c r="E195" s="28"/>
      <c r="F195" s="29">
        <v>18577.759999999998</v>
      </c>
      <c r="G195" s="52"/>
      <c r="Q195" s="20"/>
      <c r="R195" s="34"/>
      <c r="S195" s="37"/>
    </row>
    <row r="196" spans="1:19" s="3" customFormat="1" ht="14.4" x14ac:dyDescent="0.3">
      <c r="A196" s="26"/>
      <c r="B196" s="27"/>
      <c r="C196" s="28" t="s">
        <v>1446</v>
      </c>
      <c r="D196" s="28"/>
      <c r="E196" s="28"/>
      <c r="F196" s="29">
        <v>10641.63</v>
      </c>
      <c r="G196" s="52"/>
      <c r="Q196" s="20"/>
      <c r="R196" s="34"/>
      <c r="S196" s="37"/>
    </row>
    <row r="197" spans="1:19" s="3" customFormat="1" ht="14.4" x14ac:dyDescent="0.3">
      <c r="A197" s="26"/>
      <c r="B197" s="27"/>
      <c r="C197" s="28" t="s">
        <v>917</v>
      </c>
      <c r="D197" s="28"/>
      <c r="E197" s="28"/>
      <c r="F197" s="29">
        <v>47445.17</v>
      </c>
      <c r="G197" s="52"/>
      <c r="Q197" s="20"/>
      <c r="R197" s="34"/>
      <c r="S197" s="37"/>
    </row>
    <row r="198" spans="1:19" s="3" customFormat="1" ht="30.6" x14ac:dyDescent="0.3">
      <c r="A198" s="21">
        <v>63</v>
      </c>
      <c r="B198" s="22" t="s">
        <v>920</v>
      </c>
      <c r="C198" s="23" t="s">
        <v>921</v>
      </c>
      <c r="D198" s="30">
        <v>4.4800000000000004</v>
      </c>
      <c r="E198" s="25">
        <v>1121</v>
      </c>
      <c r="F198" s="25">
        <v>49618.15</v>
      </c>
      <c r="G198" s="52"/>
      <c r="Q198" s="20"/>
      <c r="R198" s="34"/>
      <c r="S198" s="37"/>
    </row>
    <row r="199" spans="1:19" s="3" customFormat="1" ht="14.4" x14ac:dyDescent="0.3">
      <c r="A199" s="435" t="s">
        <v>1007</v>
      </c>
      <c r="B199" s="436"/>
      <c r="C199" s="436"/>
      <c r="D199" s="436"/>
      <c r="E199" s="437"/>
      <c r="F199" s="36">
        <v>1894068.84</v>
      </c>
      <c r="G199" s="52"/>
      <c r="Q199" s="20"/>
      <c r="R199" s="34"/>
      <c r="S199" s="37" t="s">
        <v>1007</v>
      </c>
    </row>
    <row r="200" spans="1:19" s="3" customFormat="1" ht="14.4" x14ac:dyDescent="0.3">
      <c r="A200" s="435" t="s">
        <v>1008</v>
      </c>
      <c r="B200" s="436"/>
      <c r="C200" s="436"/>
      <c r="D200" s="436"/>
      <c r="E200" s="437"/>
      <c r="F200" s="36">
        <v>313028.49</v>
      </c>
      <c r="G200" s="52"/>
      <c r="Q200" s="20"/>
      <c r="R200" s="34"/>
      <c r="S200" s="37" t="s">
        <v>1008</v>
      </c>
    </row>
    <row r="201" spans="1:19" s="3" customFormat="1" ht="14.4" x14ac:dyDescent="0.3">
      <c r="A201" s="435" t="s">
        <v>1009</v>
      </c>
      <c r="B201" s="436"/>
      <c r="C201" s="436"/>
      <c r="D201" s="436"/>
      <c r="E201" s="437"/>
      <c r="F201" s="36">
        <v>206863.11</v>
      </c>
      <c r="G201" s="52"/>
      <c r="Q201" s="20"/>
      <c r="R201" s="34"/>
      <c r="S201" s="37" t="s">
        <v>1009</v>
      </c>
    </row>
    <row r="202" spans="1:19" s="3" customFormat="1" ht="14.4" x14ac:dyDescent="0.3">
      <c r="A202" s="435" t="s">
        <v>1447</v>
      </c>
      <c r="B202" s="436"/>
      <c r="C202" s="436"/>
      <c r="D202" s="436"/>
      <c r="E202" s="437"/>
      <c r="F202" s="36">
        <v>2413960.44</v>
      </c>
      <c r="G202" s="52"/>
      <c r="Q202" s="20"/>
      <c r="R202" s="34"/>
      <c r="S202" s="37" t="s">
        <v>1447</v>
      </c>
    </row>
    <row r="203" spans="1:19" s="3" customFormat="1" ht="14.4" x14ac:dyDescent="0.3">
      <c r="A203" s="432" t="s">
        <v>1448</v>
      </c>
      <c r="B203" s="433"/>
      <c r="C203" s="433"/>
      <c r="D203" s="433"/>
      <c r="E203" s="433"/>
      <c r="F203" s="434"/>
      <c r="G203" s="52"/>
      <c r="Q203" s="20" t="s">
        <v>1448</v>
      </c>
      <c r="R203" s="34"/>
      <c r="S203" s="37"/>
    </row>
    <row r="204" spans="1:19" s="3" customFormat="1" ht="20.399999999999999" x14ac:dyDescent="0.3">
      <c r="A204" s="21">
        <v>64</v>
      </c>
      <c r="B204" s="22" t="s">
        <v>1449</v>
      </c>
      <c r="C204" s="23" t="s">
        <v>1450</v>
      </c>
      <c r="D204" s="32">
        <v>0.3</v>
      </c>
      <c r="E204" s="25">
        <v>80.569999999999993</v>
      </c>
      <c r="F204" s="25">
        <v>1082.69</v>
      </c>
      <c r="G204" s="52"/>
      <c r="Q204" s="20"/>
      <c r="R204" s="34"/>
      <c r="S204" s="37"/>
    </row>
    <row r="205" spans="1:19" s="3" customFormat="1" ht="14.4" x14ac:dyDescent="0.3">
      <c r="A205" s="26"/>
      <c r="B205" s="27"/>
      <c r="C205" s="28" t="s">
        <v>1451</v>
      </c>
      <c r="D205" s="28"/>
      <c r="E205" s="28"/>
      <c r="F205" s="29">
        <v>1575.05</v>
      </c>
      <c r="G205" s="52"/>
      <c r="Q205" s="20"/>
      <c r="R205" s="34"/>
      <c r="S205" s="37"/>
    </row>
    <row r="206" spans="1:19" s="3" customFormat="1" ht="14.4" x14ac:dyDescent="0.3">
      <c r="A206" s="26"/>
      <c r="B206" s="27"/>
      <c r="C206" s="28" t="s">
        <v>1452</v>
      </c>
      <c r="D206" s="28"/>
      <c r="E206" s="28"/>
      <c r="F206" s="29">
        <v>809.1</v>
      </c>
      <c r="G206" s="52"/>
      <c r="Q206" s="20"/>
      <c r="R206" s="34"/>
      <c r="S206" s="37"/>
    </row>
    <row r="207" spans="1:19" s="3" customFormat="1" ht="14.4" x14ac:dyDescent="0.3">
      <c r="A207" s="26"/>
      <c r="B207" s="27"/>
      <c r="C207" s="28" t="s">
        <v>917</v>
      </c>
      <c r="D207" s="28"/>
      <c r="E207" s="28"/>
      <c r="F207" s="29">
        <v>3466.84</v>
      </c>
      <c r="G207" s="52"/>
      <c r="Q207" s="20"/>
      <c r="R207" s="34"/>
      <c r="S207" s="37"/>
    </row>
    <row r="208" spans="1:19" s="3" customFormat="1" ht="30.6" x14ac:dyDescent="0.3">
      <c r="A208" s="21">
        <v>65</v>
      </c>
      <c r="B208" s="22" t="s">
        <v>926</v>
      </c>
      <c r="C208" s="23" t="s">
        <v>927</v>
      </c>
      <c r="D208" s="33">
        <v>1.11E-2</v>
      </c>
      <c r="E208" s="25">
        <v>12990.48</v>
      </c>
      <c r="F208" s="25">
        <v>1505.39</v>
      </c>
      <c r="G208" s="52"/>
      <c r="Q208" s="20"/>
      <c r="R208" s="34"/>
      <c r="S208" s="37"/>
    </row>
    <row r="209" spans="1:20" s="3" customFormat="1" ht="20.399999999999999" x14ac:dyDescent="0.3">
      <c r="A209" s="21">
        <v>66</v>
      </c>
      <c r="B209" s="22" t="s">
        <v>1215</v>
      </c>
      <c r="C209" s="23" t="s">
        <v>1216</v>
      </c>
      <c r="D209" s="35">
        <v>1.98E-3</v>
      </c>
      <c r="E209" s="25">
        <v>1275.18</v>
      </c>
      <c r="F209" s="25">
        <v>68.209999999999994</v>
      </c>
      <c r="G209" s="52"/>
      <c r="Q209" s="20"/>
      <c r="R209" s="34"/>
      <c r="S209" s="37"/>
    </row>
    <row r="210" spans="1:20" s="3" customFormat="1" ht="14.4" x14ac:dyDescent="0.3">
      <c r="A210" s="26"/>
      <c r="B210" s="27"/>
      <c r="C210" s="28" t="s">
        <v>1453</v>
      </c>
      <c r="D210" s="28"/>
      <c r="E210" s="28"/>
      <c r="F210" s="29">
        <v>58.59</v>
      </c>
      <c r="G210" s="52"/>
      <c r="Q210" s="20"/>
      <c r="R210" s="34"/>
      <c r="S210" s="37"/>
    </row>
    <row r="211" spans="1:20" s="3" customFormat="1" ht="14.4" x14ac:dyDescent="0.3">
      <c r="A211" s="26"/>
      <c r="B211" s="27"/>
      <c r="C211" s="28" t="s">
        <v>1454</v>
      </c>
      <c r="D211" s="28"/>
      <c r="E211" s="28"/>
      <c r="F211" s="29">
        <v>33.32</v>
      </c>
      <c r="G211" s="52"/>
      <c r="Q211" s="20"/>
      <c r="R211" s="34"/>
      <c r="S211" s="37"/>
    </row>
    <row r="212" spans="1:20" s="3" customFormat="1" ht="14.4" x14ac:dyDescent="0.3">
      <c r="A212" s="26"/>
      <c r="B212" s="27"/>
      <c r="C212" s="28" t="s">
        <v>917</v>
      </c>
      <c r="D212" s="28"/>
      <c r="E212" s="28"/>
      <c r="F212" s="29">
        <v>160.12</v>
      </c>
      <c r="G212" s="52"/>
      <c r="Q212" s="20"/>
      <c r="R212" s="34"/>
      <c r="S212" s="37"/>
    </row>
    <row r="213" spans="1:20" s="3" customFormat="1" ht="30.6" x14ac:dyDescent="0.3">
      <c r="A213" s="21">
        <v>67</v>
      </c>
      <c r="B213" s="22" t="s">
        <v>926</v>
      </c>
      <c r="C213" s="23" t="s">
        <v>927</v>
      </c>
      <c r="D213" s="24">
        <v>2E-3</v>
      </c>
      <c r="E213" s="25">
        <v>12990.48</v>
      </c>
      <c r="F213" s="25">
        <v>271.24</v>
      </c>
      <c r="G213" s="52"/>
      <c r="Q213" s="20"/>
      <c r="R213" s="34"/>
      <c r="S213" s="37"/>
    </row>
    <row r="214" spans="1:20" s="3" customFormat="1" ht="14.4" x14ac:dyDescent="0.3">
      <c r="A214" s="435" t="s">
        <v>1007</v>
      </c>
      <c r="B214" s="436"/>
      <c r="C214" s="436"/>
      <c r="D214" s="436"/>
      <c r="E214" s="437"/>
      <c r="F214" s="36">
        <v>2927.53</v>
      </c>
      <c r="G214" s="52"/>
      <c r="Q214" s="20"/>
      <c r="R214" s="34"/>
      <c r="S214" s="37" t="s">
        <v>1007</v>
      </c>
    </row>
    <row r="215" spans="1:20" s="3" customFormat="1" ht="14.4" x14ac:dyDescent="0.3">
      <c r="A215" s="435" t="s">
        <v>1008</v>
      </c>
      <c r="B215" s="436"/>
      <c r="C215" s="436"/>
      <c r="D215" s="436"/>
      <c r="E215" s="437"/>
      <c r="F215" s="36">
        <v>1633.64</v>
      </c>
      <c r="G215" s="52"/>
      <c r="Q215" s="20"/>
      <c r="R215" s="34"/>
      <c r="S215" s="37" t="s">
        <v>1008</v>
      </c>
    </row>
    <row r="216" spans="1:20" s="3" customFormat="1" ht="14.4" x14ac:dyDescent="0.3">
      <c r="A216" s="435" t="s">
        <v>1009</v>
      </c>
      <c r="B216" s="436"/>
      <c r="C216" s="436"/>
      <c r="D216" s="436"/>
      <c r="E216" s="437"/>
      <c r="F216" s="36">
        <v>842.42</v>
      </c>
      <c r="G216" s="52"/>
      <c r="Q216" s="20"/>
      <c r="R216" s="34"/>
      <c r="S216" s="37" t="s">
        <v>1009</v>
      </c>
    </row>
    <row r="217" spans="1:20" s="3" customFormat="1" ht="14.4" x14ac:dyDescent="0.3">
      <c r="A217" s="435" t="s">
        <v>1455</v>
      </c>
      <c r="B217" s="436"/>
      <c r="C217" s="436"/>
      <c r="D217" s="436"/>
      <c r="E217" s="437"/>
      <c r="F217" s="36">
        <v>5403.59</v>
      </c>
      <c r="G217" s="52"/>
      <c r="Q217" s="20"/>
      <c r="R217" s="34"/>
      <c r="S217" s="37" t="s">
        <v>1455</v>
      </c>
    </row>
    <row r="218" spans="1:20" s="3" customFormat="1" ht="14.4" x14ac:dyDescent="0.3">
      <c r="A218" s="435" t="s">
        <v>1023</v>
      </c>
      <c r="B218" s="436"/>
      <c r="C218" s="436"/>
      <c r="D218" s="436"/>
      <c r="E218" s="437"/>
      <c r="F218" s="36">
        <v>7650590.7400000002</v>
      </c>
      <c r="G218" s="52"/>
      <c r="T218" s="37" t="s">
        <v>1023</v>
      </c>
    </row>
    <row r="219" spans="1:20" s="3" customFormat="1" ht="14.4" x14ac:dyDescent="0.3">
      <c r="A219" s="435" t="s">
        <v>1008</v>
      </c>
      <c r="B219" s="436"/>
      <c r="C219" s="436"/>
      <c r="D219" s="436"/>
      <c r="E219" s="437"/>
      <c r="F219" s="36">
        <v>1717644.44</v>
      </c>
      <c r="G219" s="52"/>
      <c r="T219" s="37" t="s">
        <v>1008</v>
      </c>
    </row>
    <row r="220" spans="1:20" s="3" customFormat="1" ht="14.4" x14ac:dyDescent="0.3">
      <c r="A220" s="435" t="s">
        <v>1009</v>
      </c>
      <c r="B220" s="436"/>
      <c r="C220" s="436"/>
      <c r="D220" s="436"/>
      <c r="E220" s="437"/>
      <c r="F220" s="36">
        <v>1073091.8999999999</v>
      </c>
      <c r="G220" s="52"/>
      <c r="T220" s="37" t="s">
        <v>1009</v>
      </c>
    </row>
    <row r="221" spans="1:20" s="3" customFormat="1" ht="14.4" x14ac:dyDescent="0.3">
      <c r="A221" s="435" t="s">
        <v>1024</v>
      </c>
      <c r="B221" s="436"/>
      <c r="C221" s="436"/>
      <c r="D221" s="436"/>
      <c r="E221" s="437"/>
      <c r="F221" s="36">
        <v>10880176.9</v>
      </c>
      <c r="G221" s="52"/>
      <c r="T221" s="37" t="s">
        <v>1024</v>
      </c>
    </row>
    <row r="222" spans="1:20" s="3" customFormat="1" ht="11.25" customHeight="1" x14ac:dyDescent="0.3">
      <c r="A222" s="38"/>
      <c r="B222" s="38"/>
      <c r="C222" s="38"/>
      <c r="D222" s="38"/>
      <c r="E222" s="38"/>
      <c r="F222" s="38"/>
      <c r="G222" s="54"/>
      <c r="H222" s="38"/>
      <c r="I222" s="38"/>
      <c r="J222" s="38"/>
      <c r="K222" s="38"/>
      <c r="L222" s="39"/>
      <c r="M222" s="39"/>
      <c r="N222" s="39"/>
      <c r="O222" s="40"/>
    </row>
    <row r="223" spans="1:20" s="3" customFormat="1" ht="25.5" customHeight="1" x14ac:dyDescent="0.3">
      <c r="G223" s="52"/>
    </row>
    <row r="224" spans="1:20" s="10" customFormat="1" ht="13.5" customHeight="1" x14ac:dyDescent="0.2">
      <c r="A224" s="41" t="s">
        <v>1025</v>
      </c>
      <c r="B224" s="428"/>
      <c r="C224" s="428"/>
      <c r="D224" s="428"/>
      <c r="E224" s="428"/>
      <c r="F224" s="428"/>
      <c r="G224" s="53"/>
      <c r="P224" s="42"/>
      <c r="Q224" s="42"/>
      <c r="R224" s="42"/>
      <c r="S224" s="42"/>
      <c r="T224" s="42"/>
    </row>
    <row r="225" spans="1:20" s="10" customFormat="1" ht="13.5" customHeight="1" x14ac:dyDescent="0.2">
      <c r="A225" s="4"/>
      <c r="B225" s="427" t="s">
        <v>1027</v>
      </c>
      <c r="C225" s="427"/>
      <c r="D225" s="427"/>
      <c r="E225" s="427"/>
      <c r="F225" s="427"/>
      <c r="G225" s="53"/>
      <c r="P225" s="42"/>
      <c r="Q225" s="42"/>
      <c r="R225" s="42"/>
      <c r="S225" s="42"/>
      <c r="T225" s="42"/>
    </row>
    <row r="226" spans="1:20" s="10" customFormat="1" ht="13.5" customHeight="1" x14ac:dyDescent="0.2">
      <c r="A226" s="41" t="s">
        <v>1028</v>
      </c>
      <c r="B226" s="428"/>
      <c r="C226" s="428"/>
      <c r="D226" s="428"/>
      <c r="E226" s="428"/>
      <c r="F226" s="428"/>
      <c r="G226" s="53"/>
      <c r="P226" s="42"/>
      <c r="Q226" s="42"/>
      <c r="R226" s="42"/>
      <c r="S226" s="42"/>
      <c r="T226" s="42"/>
    </row>
    <row r="227" spans="1:20" s="10" customFormat="1" ht="13.5" customHeight="1" x14ac:dyDescent="0.2">
      <c r="B227" s="427" t="s">
        <v>1027</v>
      </c>
      <c r="C227" s="427"/>
      <c r="D227" s="427"/>
      <c r="E227" s="427"/>
      <c r="F227" s="427"/>
      <c r="G227" s="53"/>
      <c r="P227" s="42"/>
      <c r="Q227" s="42"/>
      <c r="R227" s="42"/>
      <c r="S227" s="42"/>
      <c r="T227" s="42"/>
    </row>
    <row r="228" spans="1:20" s="3" customFormat="1" ht="14.4" x14ac:dyDescent="0.3">
      <c r="G228" s="52"/>
      <c r="H228" s="10"/>
      <c r="I228" s="449"/>
      <c r="J228" s="449"/>
      <c r="K228" s="449"/>
    </row>
  </sheetData>
  <mergeCells count="58">
    <mergeCell ref="B225:F225"/>
    <mergeCell ref="B226:F226"/>
    <mergeCell ref="B227:F227"/>
    <mergeCell ref="I228:K228"/>
    <mergeCell ref="A218:E218"/>
    <mergeCell ref="A219:E219"/>
    <mergeCell ref="A220:E220"/>
    <mergeCell ref="A221:E221"/>
    <mergeCell ref="B224:F224"/>
    <mergeCell ref="A203:F203"/>
    <mergeCell ref="A214:E214"/>
    <mergeCell ref="A215:E215"/>
    <mergeCell ref="A216:E216"/>
    <mergeCell ref="A217:E217"/>
    <mergeCell ref="A178:F178"/>
    <mergeCell ref="A199:E199"/>
    <mergeCell ref="A200:E200"/>
    <mergeCell ref="A201:E201"/>
    <mergeCell ref="A202:E202"/>
    <mergeCell ref="A171:F171"/>
    <mergeCell ref="A174:E174"/>
    <mergeCell ref="A175:E175"/>
    <mergeCell ref="A176:E176"/>
    <mergeCell ref="A177:E177"/>
    <mergeCell ref="A143:E143"/>
    <mergeCell ref="A144:E144"/>
    <mergeCell ref="A145:E145"/>
    <mergeCell ref="A146:F146"/>
    <mergeCell ref="A167:F167"/>
    <mergeCell ref="A89:E89"/>
    <mergeCell ref="A90:E90"/>
    <mergeCell ref="A91:E91"/>
    <mergeCell ref="A92:F92"/>
    <mergeCell ref="A142:E142"/>
    <mergeCell ref="A70:E70"/>
    <mergeCell ref="A71:E71"/>
    <mergeCell ref="A72:E72"/>
    <mergeCell ref="A73:F73"/>
    <mergeCell ref="A88:E88"/>
    <mergeCell ref="A38:E38"/>
    <mergeCell ref="A39:E39"/>
    <mergeCell ref="A40:E40"/>
    <mergeCell ref="A41:F41"/>
    <mergeCell ref="A69:E69"/>
    <mergeCell ref="C12:E12"/>
    <mergeCell ref="A13:F13"/>
    <mergeCell ref="A14:F14"/>
    <mergeCell ref="A26:F26"/>
    <mergeCell ref="A37:E37"/>
    <mergeCell ref="A2:F2"/>
    <mergeCell ref="A4:F4"/>
    <mergeCell ref="A5:F5"/>
    <mergeCell ref="A10:A11"/>
    <mergeCell ref="B10:B11"/>
    <mergeCell ref="C10:C11"/>
    <mergeCell ref="D10:D11"/>
    <mergeCell ref="E10:E11"/>
    <mergeCell ref="F10:F11"/>
  </mergeCells>
  <printOptions horizontalCentered="1"/>
  <pageMargins left="0.39370077848434498" right="0.39370077848434498" top="0.78740155696868896" bottom="0.74803149700164795" header="0.118110239505768" footer="0.118110239505768"/>
  <pageSetup paperSize="9" scale="52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4</vt:i4>
      </vt:variant>
    </vt:vector>
  </HeadingPairs>
  <TitlesOfParts>
    <vt:vector size="9" baseType="lpstr">
      <vt:lpstr>СВОДНАЯ текущий</vt:lpstr>
      <vt:lpstr>ВСЕ СМЕТЫ КДС</vt:lpstr>
      <vt:lpstr>02-01-04 Архитектурно-строи (2)</vt:lpstr>
      <vt:lpstr>02-01-06 Архитектурно-строитель</vt:lpstr>
      <vt:lpstr>02-01-05 Архитектурно-строитель</vt:lpstr>
      <vt:lpstr>'02-01-04 Архитектурно-строи (2)'!Заголовки_для_печати</vt:lpstr>
      <vt:lpstr>'02-01-05 Архитектурно-строитель'!Заголовки_для_печати</vt:lpstr>
      <vt:lpstr>'02-01-06 Архитектурно-строитель'!Заголовки_для_печати</vt:lpstr>
      <vt:lpstr>'ВСЕ СМЕТЫ КДС'!Заголовки_для_печати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Анастасия</dc:creator>
  <cp:keywords/>
  <dc:description/>
  <cp:lastModifiedBy>Admin</cp:lastModifiedBy>
  <cp:revision/>
  <dcterms:created xsi:type="dcterms:W3CDTF">2024-01-29T14:06:29Z</dcterms:created>
  <dcterms:modified xsi:type="dcterms:W3CDTF">2024-02-12T13:46:17Z</dcterms:modified>
  <cp:category/>
  <cp:contentStatus/>
</cp:coreProperties>
</file>