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+-Отвод КС_03.11 ждем прайс\"/>
    </mc:Choice>
  </mc:AlternateContent>
  <xr:revisionPtr revIDLastSave="0" documentId="13_ncr:1_{C3BC1273-7849-4DC9-8A6D-F29702E2AF2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СМР КС" sheetId="1" r:id="rId1"/>
    <sheet name="мат КС" sheetId="2" r:id="rId2"/>
    <sheet name="КС ВОР-1 вариант" sheetId="3" r:id="rId3"/>
    <sheet name="мат (для Григория)" sheetId="4" r:id="rId4"/>
  </sheets>
  <definedNames>
    <definedName name="_xlnm._FilterDatabase" localSheetId="0" hidden="1">'СМР КС'!$A$1:$H$49</definedName>
    <definedName name="_xlnm.Print_Area" localSheetId="3">'мат (для Григория)'!$A$1:$G$45</definedName>
    <definedName name="_xlnm.Print_Area" localSheetId="1">'мат КС'!$A$1:$G$45</definedName>
    <definedName name="_xlnm.Print_Area" localSheetId="0">'СМР КС'!$A$1:$G$48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4" l="1"/>
  <c r="G44" i="4" s="1"/>
  <c r="F43" i="4"/>
  <c r="G43" i="4" s="1"/>
  <c r="F42" i="4"/>
  <c r="G42" i="4" s="1"/>
  <c r="F41" i="4"/>
  <c r="G41" i="4" s="1"/>
  <c r="F40" i="4"/>
  <c r="G40" i="4" s="1"/>
  <c r="F39" i="4"/>
  <c r="G39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2" i="4"/>
  <c r="G32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F6" i="4"/>
  <c r="G6" i="4" s="1"/>
  <c r="E6" i="4"/>
  <c r="A6" i="4"/>
  <c r="E5" i="4"/>
  <c r="F5" i="4" s="1"/>
  <c r="H26" i="1"/>
  <c r="H45" i="1" s="1"/>
  <c r="H20" i="1"/>
  <c r="H32" i="1" s="1"/>
  <c r="F45" i="4" l="1"/>
  <c r="G5" i="4"/>
  <c r="G45" i="4" s="1"/>
  <c r="G46" i="4" s="1"/>
  <c r="H22" i="1"/>
  <c r="H29" i="1" s="1"/>
  <c r="H30" i="1" s="1"/>
  <c r="E41" i="1" l="1"/>
  <c r="E32" i="1"/>
  <c r="E30" i="1"/>
  <c r="E29" i="1"/>
  <c r="E22" i="1"/>
  <c r="E20" i="1"/>
  <c r="E6" i="2" l="1"/>
  <c r="E5" i="2"/>
  <c r="F5" i="2"/>
  <c r="G5" i="2" s="1"/>
  <c r="E16" i="1"/>
  <c r="E15" i="1"/>
  <c r="F44" i="2" l="1"/>
  <c r="G44" i="2" s="1"/>
  <c r="F43" i="2"/>
  <c r="G43" i="2" s="1"/>
  <c r="F42" i="2"/>
  <c r="G42" i="2" s="1"/>
  <c r="F41" i="2"/>
  <c r="G41" i="2" s="1"/>
  <c r="F40" i="2"/>
  <c r="G40" i="2" s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F45" i="1"/>
  <c r="G45" i="1" s="1"/>
  <c r="E44" i="1"/>
  <c r="F44" i="1" s="1"/>
  <c r="G44" i="1" s="1"/>
  <c r="F43" i="1"/>
  <c r="G43" i="1" s="1"/>
  <c r="F42" i="1"/>
  <c r="G42" i="1" s="1"/>
  <c r="F41" i="1"/>
  <c r="G41" i="1" s="1"/>
  <c r="F40" i="1"/>
  <c r="G40" i="1" s="1"/>
  <c r="F38" i="1"/>
  <c r="G38" i="1" s="1"/>
  <c r="F37" i="1"/>
  <c r="G37" i="1" s="1"/>
  <c r="F36" i="1"/>
  <c r="G36" i="1" s="1"/>
  <c r="F35" i="1"/>
  <c r="G35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A7" i="1"/>
  <c r="F6" i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9" i="1" s="1"/>
  <c r="A20" i="1" s="1"/>
  <c r="G6" i="1"/>
  <c r="G46" i="1" s="1"/>
  <c r="F46" i="1"/>
  <c r="F45" i="2"/>
  <c r="G6" i="2"/>
  <c r="G45" i="2" s="1"/>
  <c r="G46" i="2" s="1"/>
  <c r="A21" i="1" l="1"/>
  <c r="A22" i="1" s="1"/>
  <c r="F48" i="1"/>
  <c r="G48" i="1"/>
  <c r="G49" i="1" s="1"/>
  <c r="G51" i="1" s="1"/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5" i="1" l="1"/>
  <c r="A36" i="1" s="1"/>
  <c r="A37" i="1" s="1"/>
  <c r="A38" i="1" s="1"/>
  <c r="A40" i="1" s="1"/>
  <c r="A41" i="1" s="1"/>
  <c r="A42" i="1" s="1"/>
  <c r="A43" i="1" s="1"/>
  <c r="A44" i="1" s="1"/>
  <c r="A45" i="1" s="1"/>
</calcChain>
</file>

<file path=xl/sharedStrings.xml><?xml version="1.0" encoding="utf-8"?>
<sst xmlns="http://schemas.openxmlformats.org/spreadsheetml/2006/main" count="388" uniqueCount="175">
  <si>
    <t>№ п/п</t>
  </si>
  <si>
    <t>Наименование материалов</t>
  </si>
  <si>
    <t>Ед.изм</t>
  </si>
  <si>
    <t>Кол-во</t>
  </si>
  <si>
    <t>ООО "ТЕХРЕСУРС"</t>
  </si>
  <si>
    <t>Цена за единицу без НДС</t>
  </si>
  <si>
    <t>ИТОГО без НДС</t>
  </si>
  <si>
    <t>ИТОГО с НДС</t>
  </si>
  <si>
    <t>131-23-КС</t>
  </si>
  <si>
    <t>Строительные работы</t>
  </si>
  <si>
    <t>Установка металл. одиночных раздельных опор и фундаментов трехлучевых с анкерным креплением «с пути» на станции</t>
  </si>
  <si>
    <t>шт.</t>
  </si>
  <si>
    <t>Шурфовка предварительная с откопкой кабеля</t>
  </si>
  <si>
    <t>Засыпка с трамбованием</t>
  </si>
  <si>
    <t>Установка хомутов номерных знаков на опоры</t>
  </si>
  <si>
    <t>Установка номерных знаков на опоры</t>
  </si>
  <si>
    <t>Установка знаков «Высокое напряжение</t>
  </si>
  <si>
    <t xml:space="preserve">Очистка поверхностей и обеспыливание перед окраской </t>
  </si>
  <si>
    <t>м2</t>
  </si>
  <si>
    <t>Окраска фундаментов опор и анкеров в два слоя серой краской</t>
  </si>
  <si>
    <t xml:space="preserve">Окраска метал. опоры в два слоя красной краской (красная полоска на метал. опоре) </t>
  </si>
  <si>
    <t xml:space="preserve">Разборка фундаментов трехлучевых на станции </t>
  </si>
  <si>
    <t>м3</t>
  </si>
  <si>
    <t>Монтажные работы   (фиксаторы трубчатые)</t>
  </si>
  <si>
    <t>км</t>
  </si>
  <si>
    <t xml:space="preserve">Раскатка несущего троса «поверху» </t>
  </si>
  <si>
    <t xml:space="preserve">Демонтаж несущего троса «поверху» </t>
  </si>
  <si>
    <t>Раскатка двойного контактного провода</t>
  </si>
  <si>
    <t>Демонтаж двойного контактного провода</t>
  </si>
  <si>
    <t xml:space="preserve">Регулировка контактной подвески цепной полукомпенсированной подвески с применением оцинкованных деталей с двойным контактным проводом </t>
  </si>
  <si>
    <t xml:space="preserve">Проверка параметров контактной подвески и доведение их до норм после вытяжки проводов </t>
  </si>
  <si>
    <t>Возврат контактного провода в лом (МФ-100)</t>
  </si>
  <si>
    <t>Возврат несущего троса в лом (М-120)</t>
  </si>
  <si>
    <t>Анкеровка жесткая односторонняя несущего троса или контактного провода с применением оцинкованных изделий</t>
  </si>
  <si>
    <t>Анкеровка компенсированная односторонняя несущего троса или контактного провода с применением оцинкованных изделий</t>
  </si>
  <si>
    <t>Демонтаж анкеровки жесткой односторонней несущего троса или контактного провода с применением оцинкованных изделий</t>
  </si>
  <si>
    <t>Демонтаж анкеровки компенсированной односторонней несущего троса или контактного провода с применением оцинкованных изделий</t>
  </si>
  <si>
    <t>Заземление с применением горячей оцинковки деталей и изделий контактной сети с использованием узлов УКЗ опоры металлической, одиночное</t>
  </si>
  <si>
    <t>Демонтаж заземления с применением горячей оцинковки деталей и изделий контактной сети с использованием узлов УКЗ опоры металлической, одиночное</t>
  </si>
  <si>
    <t>Оборудование</t>
  </si>
  <si>
    <t>Монтаж газоразрядного прибора типа ГРПЗ-1У УХЛ1</t>
  </si>
  <si>
    <t>Монтаж изолятора подвесного полимерного  птицезащитного ПСПКр 70-3/0,6-П ГП</t>
  </si>
  <si>
    <t>Монтаж изолятора подвесного полимерного  птицезащитного ФСПКр 120-3/0,6-П</t>
  </si>
  <si>
    <t>Монтаж изолятора натяжного стержневого  НСПК 120-3/0,8-Д</t>
  </si>
  <si>
    <t>Установка консолей</t>
  </si>
  <si>
    <t>Установка консолей неизолированных массой до 75 кг</t>
  </si>
  <si>
    <t>Демонтаж консолей неизолированных массой до 75 кг</t>
  </si>
  <si>
    <t>Установка двухпутной консоли типа ДЦ-VII с одной фиксаторной стойкой</t>
  </si>
  <si>
    <t>Установка на опорах хомутов</t>
  </si>
  <si>
    <t>Демонтаж с опор хомутов</t>
  </si>
  <si>
    <t>Возврат консолей в лом</t>
  </si>
  <si>
    <t>т</t>
  </si>
  <si>
    <t>Итого</t>
  </si>
  <si>
    <t>Непредвиденные работы (3%)</t>
  </si>
  <si>
    <t>Итого с непредвиденными</t>
  </si>
  <si>
    <t>Ед изм</t>
  </si>
  <si>
    <t>Цена за ед без НДС</t>
  </si>
  <si>
    <t>ВСЕГО без НДС</t>
  </si>
  <si>
    <t>ВСЕГО с НДС</t>
  </si>
  <si>
    <t>Опора металлическая  МШП-12-150</t>
  </si>
  <si>
    <t>Опора металлическая  МШК1-12-100</t>
  </si>
  <si>
    <t>Фундамент с анкерным креплением ТСА-4,5-120</t>
  </si>
  <si>
    <t>Фундамент с анкерным креплением ТСА-4,5-150</t>
  </si>
  <si>
    <t>Втулка изолирующая верхняя</t>
  </si>
  <si>
    <t>Втулка изолирующая нижняя</t>
  </si>
  <si>
    <t>Изолирующая пластина</t>
  </si>
  <si>
    <t>Колпачки</t>
  </si>
  <si>
    <t>Гайки</t>
  </si>
  <si>
    <t>Шайбы</t>
  </si>
  <si>
    <t>Выравнивающие пластины  3 мм</t>
  </si>
  <si>
    <t>Хомуты крепления номерных знаков</t>
  </si>
  <si>
    <t>Номерные знаки оцинкованные</t>
  </si>
  <si>
    <t>Знак «Высокое напряжение» самоклеящийся</t>
  </si>
  <si>
    <t>Грунт</t>
  </si>
  <si>
    <t>кг</t>
  </si>
  <si>
    <t xml:space="preserve">Краска ПФ-135, RAL7040 </t>
  </si>
  <si>
    <t xml:space="preserve">Краска ПФ-135, RAL3020 </t>
  </si>
  <si>
    <t>Песок для засыпки</t>
  </si>
  <si>
    <t>Провод медный сечением 120 мм2 М-120</t>
  </si>
  <si>
    <t>Провод  МФ сечением 100 мм2 МФ-100</t>
  </si>
  <si>
    <t>Провод медный сечением 95 мм2  М-95</t>
  </si>
  <si>
    <t>м</t>
  </si>
  <si>
    <t>Проволока биметаллическая сталемедная марки БСМ-1 Ø 4 мм</t>
  </si>
  <si>
    <t>Узел подключения заземляющих проводников к рельсам УКЗУ-2 для постоянного тока (Р-65)</t>
  </si>
  <si>
    <t>Кронштейн заземления (деталь заземления) УКС 04911</t>
  </si>
  <si>
    <t>Оцинкованный знак нумерации на основных стержнях фиксаторов</t>
  </si>
  <si>
    <t>Смазка высокопроводящая УВС</t>
  </si>
  <si>
    <t>Хомут крепления искрового промежутка</t>
  </si>
  <si>
    <t>Такелажный изолятор ИТО-3</t>
  </si>
  <si>
    <t>Газоразрядный прибор типа ГРПЗ-1У УХЛ1</t>
  </si>
  <si>
    <t>Изолятор подвесной полимерный  птицезащитный  ПСПКр 70-3/0,6-П ГП</t>
  </si>
  <si>
    <t>Изолятор фиксаторный полимерный  птицезащитный ФСПКр 120-3/0,6-П</t>
  </si>
  <si>
    <t>Изолятор натяжной стержневой  НСПК 120-3/0,8-Д</t>
  </si>
  <si>
    <t>Консоли неизолированные ЦНР-1</t>
  </si>
  <si>
    <t>Двухпутная консоль типа ДЦ-VII с одной фиксаторной стойкой</t>
  </si>
  <si>
    <t>Хомут крепления консоли верхний ХТПК-1</t>
  </si>
  <si>
    <t>Хомут крепления консоли нижний ХТПК-2</t>
  </si>
  <si>
    <t>Фиксатор ФП-1</t>
  </si>
  <si>
    <t>Фиксатор ФПЖ-1</t>
  </si>
  <si>
    <t xml:space="preserve">Разборка опор металлических раздельных </t>
  </si>
  <si>
    <t>Разборка опор железобетонных одиночных раздельных</t>
  </si>
  <si>
    <t>Врезка изоляторов ИТО-3</t>
  </si>
  <si>
    <t>ООО "ЭлектроЭнергетика"</t>
  </si>
  <si>
    <t>Коммерческая стоимость</t>
  </si>
  <si>
    <t>ВСЕГО</t>
  </si>
  <si>
    <t>№</t>
  </si>
  <si>
    <t>Наименование</t>
  </si>
  <si>
    <t>Ед. изм</t>
  </si>
  <si>
    <t>Примечание</t>
  </si>
  <si>
    <t>Вопросы от сметчика</t>
  </si>
  <si>
    <t>Ответ ПТО</t>
  </si>
  <si>
    <t>Стоимость материалов</t>
  </si>
  <si>
    <t>Разбивка осей опор</t>
  </si>
  <si>
    <t>шт</t>
  </si>
  <si>
    <t>в накладных</t>
  </si>
  <si>
    <t>Разработка грунта вручную (шурфовка) под фунд.</t>
  </si>
  <si>
    <t>1х1х1,2, 5шт</t>
  </si>
  <si>
    <t>а обратная засыпка, нужна? Или куда этот грунт? (перевозка,утилизация-?)</t>
  </si>
  <si>
    <t>засыпки нет, утилизация на 30км</t>
  </si>
  <si>
    <t>Установка фундаментов ТСА-4,5-150</t>
  </si>
  <si>
    <t>с поля или с пути</t>
  </si>
  <si>
    <r>
      <rPr>
        <sz val="11"/>
        <color rgb="FFFF0000"/>
        <rFont val="Calibri"/>
        <family val="2"/>
        <charset val="204"/>
        <scheme val="minor"/>
      </rPr>
      <t xml:space="preserve"> «с поля»?</t>
    </r>
    <r>
      <rPr>
        <sz val="11"/>
        <color theme="1"/>
        <rFont val="Calibri"/>
        <family val="2"/>
        <charset val="204"/>
        <scheme val="minor"/>
      </rPr>
      <t xml:space="preserve"> – это кранами на автомобильном и гусеничном ходу с доставкой конструкций и материалов от базы к месту работ автомашинами и тракторами.
Расценки на установку конструкций «с поля» следует применять при обеспечении возможности передвижения кранов вдоль железнодорожного полотна и доставки конструкций и материалов непосредственно к месту установки автомобилями или тракторами. </t>
    </r>
    <r>
      <rPr>
        <sz val="11"/>
        <color rgb="FFFF0000"/>
        <rFont val="Calibri"/>
        <family val="2"/>
        <charset val="204"/>
        <scheme val="minor"/>
      </rPr>
      <t>Есть еще "с пути"</t>
    </r>
    <r>
      <rPr>
        <sz val="11"/>
        <rFont val="Calibri"/>
        <family val="2"/>
        <charset val="204"/>
        <scheme val="minor"/>
      </rPr>
      <t>-это  (в «окно») – машинами на железнодорожном ходу с доставкой конструкций и материалов от базы к месту работ установочными поездами;</t>
    </r>
  </si>
  <si>
    <t>с поля</t>
  </si>
  <si>
    <t>Установка фундаментов ТСА-4,5-120</t>
  </si>
  <si>
    <t>Установка опор МШП1-12-150</t>
  </si>
  <si>
    <t>Установка опор МШП1-10-100</t>
  </si>
  <si>
    <t>Установка изоляции</t>
  </si>
  <si>
    <t>компл</t>
  </si>
  <si>
    <t>что имеется в виду? Есть расценка -Устройство изоляции опор железобетонных от металлических частей контактной сети или Укладка резиновых прокладок толщиной: 30 мм</t>
  </si>
  <si>
    <t>Устр-во изоляции</t>
  </si>
  <si>
    <t>Установка знаков (нумерация, опаное напряжение)</t>
  </si>
  <si>
    <t>5+5</t>
  </si>
  <si>
    <t>ЦД-VII-1шт, ЦНР-1-4шт</t>
  </si>
  <si>
    <t>какая-изолир или неизолир?, окраш или оцинков?, масса каждого типа-?</t>
  </si>
  <si>
    <t xml:space="preserve">НР-1: масса 1шт-73,3кг
ЦД-VII - 586кг
неизолированные, горячеоцинкованные </t>
  </si>
  <si>
    <t>Установка фиксаторов</t>
  </si>
  <si>
    <t>ФПЖ-1-1шт, ФП-1-4шт</t>
  </si>
  <si>
    <t>Установка хомутов крепления тяги и пяты консоли</t>
  </si>
  <si>
    <t>окрашенный или оцинкованный-?</t>
  </si>
  <si>
    <t>горячеоцинкованные</t>
  </si>
  <si>
    <t>Вынос конmакmноu подвескu uз зоны рабоmы сmроumельных машuн u Возвраm В рабочее положенuе проводов В месmах усmановкu u разборкu опор конmакmноu cemu</t>
  </si>
  <si>
    <t>Раскатка несущего mроса «поверху» М-120</t>
  </si>
  <si>
    <t>Заземленuе проводов конmакmноu подвескu u дополнumельных проводов на время npouзвoдcmвa рабоm npu раскатке несущего mроса</t>
  </si>
  <si>
    <t>Раскатка двойного конmакmного провода МФ-100</t>
  </si>
  <si>
    <t>Заземленuе проводов конmакmноu подвескu u дополнumельных проводов на время npouзвoдcmвa рабоm npu раскатке конmакmного провода</t>
  </si>
  <si>
    <t>Регулuровка конmакmноu подвескu цепной полукомпенсuрованноu подвескu с прuмененuем оцuнкованных деmaлeй</t>
  </si>
  <si>
    <t>Установка uзоляmоров подвесных полuмерных пmщезащumных ПСПКр 10-3/0,6-П ГП</t>
  </si>
  <si>
    <t>нужна стоимость материала</t>
  </si>
  <si>
    <t>Установка uзоляmоров фиксаторных полuмерных пmщезащumных ФСПКр 120-3/0,6-П</t>
  </si>
  <si>
    <t>Анкеровка несущего mроса жесткая</t>
  </si>
  <si>
    <t xml:space="preserve">Анкеровка конmакmного провода полукомпенсuоная </t>
  </si>
  <si>
    <t>Установка грузов</t>
  </si>
  <si>
    <t>что это ???+ нужна стоимость материала</t>
  </si>
  <si>
    <t>Груз компенсаторный 25кг бетонный с полипропиленовой фиброй для контактной сети железных дорог К605-61  https://promportal.su/goods/24462993/gruz-kompensatorniy-k-650-61.htm</t>
  </si>
  <si>
    <t>Усmановка uзоляmоров натяжных сmержневых НСПК 120-3/0,8-Д</t>
  </si>
  <si>
    <t>Установка узла крепления УКС 04911</t>
  </si>
  <si>
    <t>Монтаж УКЗУ-2</t>
  </si>
  <si>
    <t>Монтаж ГРПЗ</t>
  </si>
  <si>
    <t>Демонтаж контактного провода МФ-100</t>
  </si>
  <si>
    <t>Демонтаж несущего троса М-120</t>
  </si>
  <si>
    <t>Демонтаж опор КС</t>
  </si>
  <si>
    <t>погрузка демонтируемого - тонн=?</t>
  </si>
  <si>
    <t>по аналогии с предыдущими сметами</t>
  </si>
  <si>
    <t>перевозка- на сколько км=?</t>
  </si>
  <si>
    <t>на 30км</t>
  </si>
  <si>
    <t>утилизация- в м3=?</t>
  </si>
  <si>
    <t>да</t>
  </si>
  <si>
    <t>см мат КС-где нестыковка-?</t>
  </si>
  <si>
    <t>погрузка, утилизация-на сколько км-? М3/т</t>
  </si>
  <si>
    <t>что это имеется в виду-???</t>
  </si>
  <si>
    <t>Ответ 15.11.2023</t>
  </si>
  <si>
    <t>по факту 5!!!</t>
  </si>
  <si>
    <t>ничего не утилизировалось</t>
  </si>
  <si>
    <t>возврат заказчику</t>
  </si>
  <si>
    <t>Вопрос 15.11.2022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</si>
</sst>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00"/>
    <numFmt numFmtId="167" formatCode="0.0"/>
    <numFmt numFmtId="168" formatCode="_-* #,##0.00\ _₽_-;\-* #,##0.00\ _₽_-;_-* &quot;-&quot;??\ _₽_-;_-@_-"/>
    <numFmt numFmtId="169" formatCode="#,##0.00_ ;\-#,##0.00\ 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u/>
      <sz val="14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>
      <alignment vertical="top"/>
    </xf>
    <xf numFmtId="0" fontId="6" fillId="0" borderId="0"/>
    <xf numFmtId="0" fontId="17" fillId="0" borderId="0"/>
  </cellStyleXfs>
  <cellXfs count="137">
    <xf numFmtId="0" fontId="0" fillId="0" borderId="0" xfId="0"/>
    <xf numFmtId="4" fontId="4" fillId="0" borderId="1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vertical="center"/>
    </xf>
    <xf numFmtId="1" fontId="4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" fontId="8" fillId="3" borderId="1" xfId="0" applyNumberFormat="1" applyFont="1" applyFill="1" applyBorder="1" applyAlignment="1">
      <alignment vertical="center" wrapText="1"/>
    </xf>
    <xf numFmtId="43" fontId="9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vertical="center"/>
    </xf>
    <xf numFmtId="0" fontId="0" fillId="0" borderId="0" xfId="0" applyFill="1"/>
    <xf numFmtId="43" fontId="7" fillId="0" borderId="0" xfId="1" applyFont="1" applyFill="1" applyBorder="1" applyAlignment="1">
      <alignment vertical="center"/>
    </xf>
    <xf numFmtId="0" fontId="0" fillId="0" borderId="0" xfId="0" applyFill="1" applyBorder="1"/>
    <xf numFmtId="0" fontId="8" fillId="3" borderId="1" xfId="3" applyFont="1" applyFill="1" applyBorder="1" applyAlignment="1">
      <alignment horizontal="left" vertical="center" wrapText="1"/>
    </xf>
    <xf numFmtId="43" fontId="11" fillId="3" borderId="1" xfId="1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8" fillId="3" borderId="1" xfId="0" applyFont="1" applyFill="1" applyBorder="1" applyAlignment="1">
      <alignment horizontal="right" vertical="center" wrapText="1"/>
    </xf>
    <xf numFmtId="0" fontId="4" fillId="3" borderId="1" xfId="3" applyFont="1" applyFill="1" applyBorder="1" applyAlignment="1">
      <alignment horizontal="left" vertical="center" wrapText="1"/>
    </xf>
    <xf numFmtId="166" fontId="8" fillId="3" borderId="1" xfId="0" applyNumberFormat="1" applyFont="1" applyFill="1" applyBorder="1" applyAlignment="1">
      <alignment horizontal="right" vertical="center" wrapText="1"/>
    </xf>
    <xf numFmtId="0" fontId="12" fillId="3" borderId="1" xfId="3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43" fontId="5" fillId="0" borderId="0" xfId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43" fontId="5" fillId="0" borderId="1" xfId="1" applyFont="1" applyBorder="1"/>
    <xf numFmtId="43" fontId="4" fillId="0" borderId="1" xfId="1" applyFont="1" applyBorder="1"/>
    <xf numFmtId="164" fontId="0" fillId="0" borderId="0" xfId="1" applyNumberFormat="1" applyFont="1"/>
    <xf numFmtId="164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7" fillId="2" borderId="1" xfId="0" applyNumberFormat="1" applyFont="1" applyFill="1" applyBorder="1"/>
    <xf numFmtId="0" fontId="7" fillId="2" borderId="1" xfId="0" applyFont="1" applyFill="1" applyBorder="1"/>
    <xf numFmtId="43" fontId="7" fillId="3" borderId="1" xfId="1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wrapText="1"/>
    </xf>
    <xf numFmtId="2" fontId="8" fillId="3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3" applyFont="1" applyFill="1" applyBorder="1" applyAlignment="1">
      <alignment horizontal="left" vertical="center" wrapText="1"/>
    </xf>
    <xf numFmtId="43" fontId="8" fillId="3" borderId="1" xfId="1" applyFont="1" applyFill="1" applyBorder="1" applyAlignment="1">
      <alignment horizontal="center" vertical="center" wrapText="1"/>
    </xf>
    <xf numFmtId="43" fontId="2" fillId="0" borderId="0" xfId="1" applyFont="1"/>
    <xf numFmtId="0" fontId="12" fillId="3" borderId="1" xfId="0" applyFont="1" applyFill="1" applyBorder="1" applyAlignment="1">
      <alignment horizontal="right" vertical="center" wrapText="1"/>
    </xf>
    <xf numFmtId="168" fontId="3" fillId="5" borderId="0" xfId="0" applyNumberFormat="1" applyFont="1" applyFill="1"/>
    <xf numFmtId="0" fontId="3" fillId="5" borderId="0" xfId="0" applyFont="1" applyFill="1"/>
    <xf numFmtId="1" fontId="8" fillId="5" borderId="1" xfId="0" applyNumberFormat="1" applyFont="1" applyFill="1" applyBorder="1" applyAlignment="1">
      <alignment vertical="center" wrapText="1"/>
    </xf>
    <xf numFmtId="43" fontId="9" fillId="5" borderId="1" xfId="1" applyFont="1" applyFill="1" applyBorder="1" applyAlignment="1">
      <alignment horizontal="center" vertical="center" wrapText="1"/>
    </xf>
    <xf numFmtId="43" fontId="7" fillId="5" borderId="1" xfId="1" applyFont="1" applyFill="1" applyBorder="1" applyAlignment="1">
      <alignment vertical="center"/>
    </xf>
    <xf numFmtId="0" fontId="15" fillId="0" borderId="0" xfId="0" applyFont="1"/>
    <xf numFmtId="169" fontId="15" fillId="0" borderId="0" xfId="0" applyNumberFormat="1" applyFont="1"/>
    <xf numFmtId="166" fontId="8" fillId="5" borderId="1" xfId="0" applyNumberFormat="1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right" vertical="center" wrapText="1"/>
    </xf>
    <xf numFmtId="0" fontId="12" fillId="5" borderId="1" xfId="0" applyFont="1" applyFill="1" applyBorder="1" applyAlignment="1">
      <alignment horizontal="right" vertical="center" wrapText="1"/>
    </xf>
    <xf numFmtId="43" fontId="14" fillId="5" borderId="1" xfId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3" fontId="12" fillId="3" borderId="1" xfId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horizontal="right" vertical="center" wrapText="1"/>
    </xf>
    <xf numFmtId="1" fontId="16" fillId="5" borderId="1" xfId="0" applyNumberFormat="1" applyFont="1" applyFill="1" applyBorder="1" applyAlignment="1">
      <alignment vertical="center" wrapText="1"/>
    </xf>
    <xf numFmtId="43" fontId="7" fillId="5" borderId="1" xfId="1" applyNumberFormat="1" applyFont="1" applyFill="1" applyBorder="1" applyAlignment="1">
      <alignment vertical="center"/>
    </xf>
    <xf numFmtId="0" fontId="12" fillId="5" borderId="1" xfId="3" applyFont="1" applyFill="1" applyBorder="1" applyAlignment="1">
      <alignment horizontal="left" vertical="center" wrapText="1"/>
    </xf>
    <xf numFmtId="167" fontId="8" fillId="5" borderId="1" xfId="0" applyNumberFormat="1" applyFont="1" applyFill="1" applyBorder="1" applyAlignment="1">
      <alignment vertical="center" wrapText="1"/>
    </xf>
    <xf numFmtId="43" fontId="11" fillId="5" borderId="1" xfId="1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 wrapText="1"/>
    </xf>
    <xf numFmtId="43" fontId="8" fillId="5" borderId="1" xfId="1" applyFont="1" applyFill="1" applyBorder="1" applyAlignment="1">
      <alignment horizontal="center" vertical="center" wrapText="1"/>
    </xf>
    <xf numFmtId="0" fontId="3" fillId="6" borderId="1" xfId="4" applyFont="1" applyFill="1" applyBorder="1" applyAlignment="1">
      <alignment horizontal="center" vertical="center" wrapText="1"/>
    </xf>
    <xf numFmtId="0" fontId="3" fillId="6" borderId="1" xfId="4" applyFont="1" applyFill="1" applyBorder="1" applyAlignment="1">
      <alignment horizontal="left" vertical="center" wrapText="1"/>
    </xf>
    <xf numFmtId="0" fontId="18" fillId="6" borderId="1" xfId="4" applyFont="1" applyFill="1" applyBorder="1" applyAlignment="1">
      <alignment horizontal="center" vertical="center" wrapText="1"/>
    </xf>
    <xf numFmtId="0" fontId="3" fillId="0" borderId="0" xfId="4" applyFont="1" applyFill="1" applyAlignment="1">
      <alignment horizontal="center" vertical="center" wrapText="1"/>
    </xf>
    <xf numFmtId="0" fontId="17" fillId="5" borderId="1" xfId="4" applyFill="1" applyBorder="1" applyAlignment="1">
      <alignment horizontal="center" vertical="center" wrapText="1"/>
    </xf>
    <xf numFmtId="0" fontId="17" fillId="0" borderId="1" xfId="4" applyFill="1" applyBorder="1" applyAlignment="1">
      <alignment horizontal="left" vertical="center" wrapText="1"/>
    </xf>
    <xf numFmtId="0" fontId="17" fillId="0" borderId="1" xfId="4" applyFill="1" applyBorder="1" applyAlignment="1">
      <alignment horizontal="center" vertical="center" wrapText="1"/>
    </xf>
    <xf numFmtId="0" fontId="17" fillId="0" borderId="3" xfId="4" applyFill="1" applyBorder="1" applyAlignment="1">
      <alignment horizontal="center" vertical="center" wrapText="1"/>
    </xf>
    <xf numFmtId="0" fontId="19" fillId="7" borderId="1" xfId="4" applyFont="1" applyFill="1" applyBorder="1" applyAlignment="1">
      <alignment vertical="center" wrapText="1"/>
    </xf>
    <xf numFmtId="0" fontId="17" fillId="0" borderId="1" xfId="4" applyFill="1" applyBorder="1" applyAlignment="1">
      <alignment vertical="center" wrapText="1"/>
    </xf>
    <xf numFmtId="0" fontId="17" fillId="0" borderId="0" xfId="4" applyFill="1" applyAlignment="1">
      <alignment vertical="center" wrapText="1"/>
    </xf>
    <xf numFmtId="0" fontId="17" fillId="0" borderId="0" xfId="4" applyFill="1" applyAlignment="1">
      <alignment horizontal="center" vertical="center" wrapText="1"/>
    </xf>
    <xf numFmtId="0" fontId="20" fillId="5" borderId="1" xfId="4" applyFont="1" applyFill="1" applyBorder="1" applyAlignment="1">
      <alignment horizontal="center" vertical="center" wrapText="1"/>
    </xf>
    <xf numFmtId="0" fontId="20" fillId="0" borderId="1" xfId="4" applyFont="1" applyFill="1" applyBorder="1" applyAlignment="1">
      <alignment horizontal="left" vertical="center" wrapText="1"/>
    </xf>
    <xf numFmtId="0" fontId="20" fillId="0" borderId="1" xfId="4" applyFont="1" applyFill="1" applyBorder="1" applyAlignment="1">
      <alignment horizontal="center" vertical="center" wrapText="1"/>
    </xf>
    <xf numFmtId="0" fontId="20" fillId="0" borderId="3" xfId="4" applyFont="1" applyFill="1" applyBorder="1" applyAlignment="1">
      <alignment horizontal="center" vertical="center" wrapText="1"/>
    </xf>
    <xf numFmtId="0" fontId="20" fillId="0" borderId="1" xfId="4" applyFont="1" applyFill="1" applyBorder="1" applyAlignment="1">
      <alignment vertical="center" wrapText="1"/>
    </xf>
    <xf numFmtId="0" fontId="20" fillId="0" borderId="0" xfId="4" applyFont="1" applyFill="1" applyAlignment="1">
      <alignment vertical="center" wrapText="1"/>
    </xf>
    <xf numFmtId="0" fontId="20" fillId="0" borderId="0" xfId="4" applyFont="1" applyFill="1" applyAlignment="1">
      <alignment horizontal="center" vertical="center" wrapText="1"/>
    </xf>
    <xf numFmtId="0" fontId="17" fillId="0" borderId="0" xfId="4" applyFill="1" applyBorder="1" applyAlignment="1">
      <alignment vertical="center" wrapText="1"/>
    </xf>
    <xf numFmtId="0" fontId="19" fillId="7" borderId="1" xfId="4" applyFont="1" applyFill="1" applyBorder="1" applyAlignment="1">
      <alignment vertical="top" wrapText="1"/>
    </xf>
    <xf numFmtId="0" fontId="19" fillId="7" borderId="1" xfId="4" applyFont="1" applyFill="1" applyBorder="1" applyAlignment="1">
      <alignment horizontal="center" vertical="center" wrapText="1"/>
    </xf>
    <xf numFmtId="0" fontId="19" fillId="7" borderId="1" xfId="4" applyFont="1" applyFill="1" applyBorder="1" applyAlignment="1">
      <alignment horizontal="left" vertical="center" wrapText="1"/>
    </xf>
    <xf numFmtId="0" fontId="17" fillId="8" borderId="1" xfId="4" applyFill="1" applyBorder="1" applyAlignment="1">
      <alignment horizontal="center" vertical="center" wrapText="1"/>
    </xf>
    <xf numFmtId="0" fontId="17" fillId="8" borderId="1" xfId="4" applyFill="1" applyBorder="1" applyAlignment="1">
      <alignment horizontal="left" vertical="center" wrapText="1"/>
    </xf>
    <xf numFmtId="0" fontId="17" fillId="8" borderId="3" xfId="4" applyFill="1" applyBorder="1" applyAlignment="1">
      <alignment horizontal="center" vertical="center" wrapText="1"/>
    </xf>
    <xf numFmtId="0" fontId="17" fillId="8" borderId="0" xfId="4" applyFill="1" applyAlignment="1">
      <alignment horizontal="center" vertical="center" wrapText="1"/>
    </xf>
    <xf numFmtId="0" fontId="20" fillId="8" borderId="0" xfId="4" applyFont="1" applyFill="1" applyAlignment="1">
      <alignment horizontal="left" vertical="center" wrapText="1"/>
    </xf>
    <xf numFmtId="0" fontId="17" fillId="0" borderId="0" xfId="4" applyFill="1" applyAlignment="1">
      <alignment horizontal="left" vertical="center" wrapText="1"/>
    </xf>
    <xf numFmtId="0" fontId="19" fillId="0" borderId="0" xfId="4" applyFont="1" applyFill="1" applyAlignment="1">
      <alignment horizontal="center" vertical="center" wrapText="1"/>
    </xf>
    <xf numFmtId="43" fontId="8" fillId="0" borderId="0" xfId="1" applyFont="1" applyFill="1" applyBorder="1" applyAlignment="1">
      <alignment vertical="center"/>
    </xf>
    <xf numFmtId="164" fontId="10" fillId="0" borderId="1" xfId="1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0" xfId="0" applyFont="1"/>
    <xf numFmtId="0" fontId="2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8" fillId="9" borderId="1" xfId="3" applyFont="1" applyFill="1" applyBorder="1" applyAlignment="1">
      <alignment horizontal="left" vertical="center" wrapText="1"/>
    </xf>
    <xf numFmtId="1" fontId="8" fillId="9" borderId="1" xfId="0" applyNumberFormat="1" applyFont="1" applyFill="1" applyBorder="1" applyAlignment="1">
      <alignment vertical="center" wrapText="1"/>
    </xf>
    <xf numFmtId="43" fontId="8" fillId="9" borderId="1" xfId="1" applyFont="1" applyFill="1" applyBorder="1" applyAlignment="1">
      <alignment horizontal="center" vertical="center" wrapText="1"/>
    </xf>
    <xf numFmtId="43" fontId="7" fillId="9" borderId="1" xfId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right" vertical="center" wrapText="1"/>
    </xf>
    <xf numFmtId="0" fontId="4" fillId="0" borderId="6" xfId="3" applyFont="1" applyBorder="1" applyAlignment="1">
      <alignment horizontal="right" vertical="center" wrapText="1"/>
    </xf>
    <xf numFmtId="0" fontId="4" fillId="0" borderId="7" xfId="3" applyFont="1" applyBorder="1" applyAlignment="1">
      <alignment horizontal="right" vertical="center" wrapText="1"/>
    </xf>
    <xf numFmtId="0" fontId="4" fillId="0" borderId="3" xfId="3" applyFont="1" applyBorder="1" applyAlignment="1">
      <alignment horizontal="right" vertical="center" wrapText="1"/>
    </xf>
    <xf numFmtId="0" fontId="4" fillId="0" borderId="4" xfId="3" applyFont="1" applyBorder="1" applyAlignment="1">
      <alignment horizontal="right" vertical="center" wrapText="1"/>
    </xf>
    <xf numFmtId="0" fontId="4" fillId="0" borderId="8" xfId="3" applyFont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4" fillId="4" borderId="8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" fillId="0" borderId="1" xfId="4" applyFont="1" applyFill="1" applyBorder="1" applyAlignment="1">
      <alignment horizontal="left" vertical="center" wrapText="1"/>
    </xf>
    <xf numFmtId="0" fontId="19" fillId="7" borderId="1" xfId="4" applyFont="1" applyFill="1" applyBorder="1" applyAlignment="1">
      <alignment horizontal="left" vertical="center" wrapText="1"/>
    </xf>
    <xf numFmtId="0" fontId="1" fillId="0" borderId="1" xfId="4" applyFont="1" applyFill="1" applyBorder="1" applyAlignment="1">
      <alignment horizontal="center" vertical="center" wrapText="1"/>
    </xf>
    <xf numFmtId="43" fontId="9" fillId="9" borderId="1" xfId="1" applyFont="1" applyFill="1" applyBorder="1" applyAlignment="1">
      <alignment horizontal="center" vertical="center" wrapText="1"/>
    </xf>
    <xf numFmtId="43" fontId="7" fillId="9" borderId="1" xfId="1" applyNumberFormat="1" applyFont="1" applyFill="1" applyBorder="1" applyAlignment="1">
      <alignment vertical="center"/>
    </xf>
  </cellXfs>
  <cellStyles count="5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3" xfId="4" xr:uid="{00000000-0005-0000-0000-000003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11</xdr:col>
      <xdr:colOff>371475</xdr:colOff>
      <xdr:row>14</xdr:row>
      <xdr:rowOff>57150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7200914-D74F-4ADF-82C9-FD3691EBC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48775" y="2000250"/>
          <a:ext cx="4000500" cy="1485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</xdr:colOff>
      <xdr:row>7</xdr:row>
      <xdr:rowOff>225365</xdr:rowOff>
    </xdr:from>
    <xdr:to>
      <xdr:col>6</xdr:col>
      <xdr:colOff>3200400</xdr:colOff>
      <xdr:row>7</xdr:row>
      <xdr:rowOff>951302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310E3A-9E7E-4797-A1BD-5836EBE5D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4195" y="2320865"/>
          <a:ext cx="3183255" cy="7259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11</xdr:col>
      <xdr:colOff>371475</xdr:colOff>
      <xdr:row>14</xdr:row>
      <xdr:rowOff>57150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F53E075-30FE-4D43-A871-5651DCD89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48775" y="2000250"/>
          <a:ext cx="4000500" cy="148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zoomScaleNormal="100" zoomScaleSheetLayoutView="100" workbookViewId="0">
      <selection activeCell="B24" sqref="B24"/>
    </sheetView>
  </sheetViews>
  <sheetFormatPr defaultRowHeight="15.75" x14ac:dyDescent="0.25"/>
  <cols>
    <col min="2" max="2" width="60.5703125" customWidth="1"/>
    <col min="4" max="4" width="11.5703125" customWidth="1"/>
    <col min="5" max="5" width="16.140625" customWidth="1"/>
    <col min="6" max="6" width="16.28515625" customWidth="1"/>
    <col min="7" max="7" width="20.5703125" customWidth="1"/>
    <col min="8" max="8" width="27.28515625" customWidth="1"/>
    <col min="9" max="9" width="28.42578125" style="105" customWidth="1"/>
    <col min="10" max="10" width="14.7109375" customWidth="1"/>
    <col min="12" max="12" width="18.140625" customWidth="1"/>
  </cols>
  <sheetData>
    <row r="1" spans="1:13" x14ac:dyDescent="0.25">
      <c r="A1" s="115" t="s">
        <v>0</v>
      </c>
      <c r="B1" s="116" t="s">
        <v>1</v>
      </c>
      <c r="C1" s="116" t="s">
        <v>2</v>
      </c>
      <c r="D1" s="116" t="s">
        <v>3</v>
      </c>
      <c r="E1" s="116" t="s">
        <v>102</v>
      </c>
      <c r="F1" s="116"/>
      <c r="G1" s="116"/>
      <c r="H1" s="101"/>
      <c r="I1" s="103"/>
    </row>
    <row r="2" spans="1:13" ht="42.75" x14ac:dyDescent="0.25">
      <c r="A2" s="115"/>
      <c r="B2" s="116"/>
      <c r="C2" s="116"/>
      <c r="D2" s="116"/>
      <c r="E2" s="1" t="s">
        <v>5</v>
      </c>
      <c r="F2" s="1" t="s">
        <v>6</v>
      </c>
      <c r="G2" s="2" t="s">
        <v>7</v>
      </c>
      <c r="H2" s="106" t="s">
        <v>174</v>
      </c>
      <c r="I2" s="103" t="s">
        <v>170</v>
      </c>
    </row>
    <row r="3" spans="1:13" x14ac:dyDescent="0.25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101"/>
      <c r="I3" s="103"/>
    </row>
    <row r="4" spans="1:13" x14ac:dyDescent="0.25">
      <c r="A4" s="5"/>
      <c r="B4" s="113" t="s">
        <v>8</v>
      </c>
      <c r="C4" s="114"/>
      <c r="D4" s="114"/>
      <c r="E4" s="6"/>
      <c r="F4" s="7"/>
      <c r="G4" s="8"/>
      <c r="H4" s="101"/>
      <c r="I4" s="103"/>
    </row>
    <row r="5" spans="1:13" s="14" customFormat="1" x14ac:dyDescent="0.25">
      <c r="A5" s="9"/>
      <c r="B5" s="10" t="s">
        <v>9</v>
      </c>
      <c r="C5" s="9"/>
      <c r="D5" s="11"/>
      <c r="E5" s="12"/>
      <c r="F5" s="13"/>
      <c r="G5" s="13"/>
      <c r="H5" s="97"/>
      <c r="I5" s="104"/>
      <c r="J5" s="15"/>
      <c r="K5" s="16"/>
      <c r="L5" s="16"/>
      <c r="M5" s="16"/>
    </row>
    <row r="6" spans="1:13" ht="30" x14ac:dyDescent="0.25">
      <c r="A6" s="40">
        <v>1</v>
      </c>
      <c r="B6" s="41" t="s">
        <v>10</v>
      </c>
      <c r="C6" s="40" t="s">
        <v>11</v>
      </c>
      <c r="D6" s="59">
        <v>6</v>
      </c>
      <c r="E6" s="48">
        <v>146104.19</v>
      </c>
      <c r="F6" s="49">
        <f t="shared" ref="F6:F17" si="0">ROUND(E6*D6,2)</f>
        <v>876625.14</v>
      </c>
      <c r="G6" s="49">
        <f t="shared" ref="G6:G17" si="1">ROUND(F6*1.2,2)</f>
        <v>1051950.17</v>
      </c>
      <c r="H6" s="101" t="s">
        <v>167</v>
      </c>
      <c r="I6" s="103" t="s">
        <v>171</v>
      </c>
      <c r="J6" s="15"/>
      <c r="K6" s="19"/>
      <c r="L6" s="19"/>
      <c r="M6" s="19"/>
    </row>
    <row r="7" spans="1:13" x14ac:dyDescent="0.25">
      <c r="A7" s="40">
        <f>A6+1</f>
        <v>2</v>
      </c>
      <c r="B7" s="41" t="s">
        <v>12</v>
      </c>
      <c r="C7" s="40" t="s">
        <v>11</v>
      </c>
      <c r="D7" s="47">
        <v>6</v>
      </c>
      <c r="E7" s="48">
        <v>5468.2883333333339</v>
      </c>
      <c r="F7" s="49">
        <f t="shared" si="0"/>
        <v>32809.730000000003</v>
      </c>
      <c r="G7" s="49">
        <f t="shared" si="1"/>
        <v>39371.68</v>
      </c>
      <c r="H7" s="101"/>
      <c r="I7" s="103"/>
      <c r="J7" s="15"/>
      <c r="K7" s="19"/>
      <c r="L7" s="19"/>
      <c r="M7" s="19"/>
    </row>
    <row r="8" spans="1:13" x14ac:dyDescent="0.25">
      <c r="A8" s="40">
        <f>A7+1</f>
        <v>3</v>
      </c>
      <c r="B8" s="41" t="s">
        <v>13</v>
      </c>
      <c r="C8" s="40" t="s">
        <v>11</v>
      </c>
      <c r="D8" s="47">
        <v>6</v>
      </c>
      <c r="E8" s="48">
        <v>1068.3716666666667</v>
      </c>
      <c r="F8" s="49">
        <f t="shared" si="0"/>
        <v>6410.23</v>
      </c>
      <c r="G8" s="49">
        <f t="shared" si="1"/>
        <v>7692.28</v>
      </c>
      <c r="H8" s="101"/>
      <c r="I8" s="103"/>
      <c r="J8" s="15"/>
      <c r="K8" s="19"/>
      <c r="L8" s="19"/>
      <c r="M8" s="19"/>
    </row>
    <row r="9" spans="1:13" x14ac:dyDescent="0.25">
      <c r="A9" s="40">
        <f t="shared" ref="A9:A13" si="2">A8+1</f>
        <v>4</v>
      </c>
      <c r="B9" s="41" t="s">
        <v>14</v>
      </c>
      <c r="C9" s="40" t="s">
        <v>11</v>
      </c>
      <c r="D9" s="47">
        <v>5</v>
      </c>
      <c r="E9" s="48">
        <v>300</v>
      </c>
      <c r="F9" s="49">
        <f t="shared" si="0"/>
        <v>1500</v>
      </c>
      <c r="G9" s="49">
        <f t="shared" si="1"/>
        <v>1800</v>
      </c>
      <c r="H9" s="102"/>
      <c r="I9" s="103"/>
      <c r="J9" s="15"/>
      <c r="K9" s="19"/>
      <c r="L9" s="19"/>
      <c r="M9" s="19"/>
    </row>
    <row r="10" spans="1:13" x14ac:dyDescent="0.25">
      <c r="A10" s="40">
        <f t="shared" si="2"/>
        <v>5</v>
      </c>
      <c r="B10" s="41" t="s">
        <v>15</v>
      </c>
      <c r="C10" s="40" t="s">
        <v>11</v>
      </c>
      <c r="D10" s="47">
        <v>5</v>
      </c>
      <c r="E10" s="48">
        <v>420</v>
      </c>
      <c r="F10" s="49">
        <f t="shared" si="0"/>
        <v>2100</v>
      </c>
      <c r="G10" s="49">
        <f t="shared" si="1"/>
        <v>2520</v>
      </c>
      <c r="H10" s="102"/>
      <c r="I10" s="103"/>
      <c r="J10" s="15"/>
      <c r="K10" s="19"/>
      <c r="L10" s="19"/>
      <c r="M10" s="19"/>
    </row>
    <row r="11" spans="1:13" x14ac:dyDescent="0.25">
      <c r="A11" s="40">
        <f t="shared" si="2"/>
        <v>6</v>
      </c>
      <c r="B11" s="41" t="s">
        <v>16</v>
      </c>
      <c r="C11" s="40" t="s">
        <v>11</v>
      </c>
      <c r="D11" s="47">
        <v>5</v>
      </c>
      <c r="E11" s="48">
        <v>420</v>
      </c>
      <c r="F11" s="49">
        <f t="shared" si="0"/>
        <v>2100</v>
      </c>
      <c r="G11" s="49">
        <f t="shared" si="1"/>
        <v>2520</v>
      </c>
      <c r="H11" s="102"/>
      <c r="I11" s="103"/>
      <c r="J11" s="15"/>
      <c r="K11" s="19"/>
      <c r="L11" s="19"/>
      <c r="M11" s="19"/>
    </row>
    <row r="12" spans="1:13" s="14" customFormat="1" x14ac:dyDescent="0.25">
      <c r="A12" s="40">
        <f t="shared" si="2"/>
        <v>7</v>
      </c>
      <c r="B12" s="41" t="s">
        <v>17</v>
      </c>
      <c r="C12" s="40" t="s">
        <v>18</v>
      </c>
      <c r="D12" s="53">
        <v>6.25</v>
      </c>
      <c r="E12" s="48">
        <v>1007.7</v>
      </c>
      <c r="F12" s="49">
        <f t="shared" si="0"/>
        <v>6298.13</v>
      </c>
      <c r="G12" s="49">
        <f t="shared" si="1"/>
        <v>7557.76</v>
      </c>
      <c r="H12" s="100"/>
      <c r="I12" s="104"/>
      <c r="J12" s="15"/>
      <c r="K12" s="16"/>
      <c r="L12" s="16"/>
      <c r="M12" s="16"/>
    </row>
    <row r="13" spans="1:13" s="14" customFormat="1" x14ac:dyDescent="0.25">
      <c r="A13" s="40">
        <f t="shared" si="2"/>
        <v>8</v>
      </c>
      <c r="B13" s="41" t="s">
        <v>19</v>
      </c>
      <c r="C13" s="40" t="s">
        <v>18</v>
      </c>
      <c r="D13" s="53">
        <v>12.5</v>
      </c>
      <c r="E13" s="48">
        <v>152</v>
      </c>
      <c r="F13" s="49">
        <f t="shared" si="0"/>
        <v>1900</v>
      </c>
      <c r="G13" s="49">
        <f t="shared" si="1"/>
        <v>2280</v>
      </c>
      <c r="H13" s="100"/>
      <c r="I13" s="104"/>
      <c r="J13" s="15"/>
      <c r="K13" s="16"/>
      <c r="L13" s="16"/>
      <c r="M13" s="16"/>
    </row>
    <row r="14" spans="1:13" s="14" customFormat="1" ht="30" x14ac:dyDescent="0.25">
      <c r="A14" s="40">
        <f>A13+1</f>
        <v>9</v>
      </c>
      <c r="B14" s="41" t="s">
        <v>20</v>
      </c>
      <c r="C14" s="40" t="s">
        <v>18</v>
      </c>
      <c r="D14" s="53">
        <v>0.625</v>
      </c>
      <c r="E14" s="48">
        <v>152</v>
      </c>
      <c r="F14" s="49">
        <f t="shared" si="0"/>
        <v>95</v>
      </c>
      <c r="G14" s="49">
        <f t="shared" si="1"/>
        <v>114</v>
      </c>
      <c r="H14" s="100"/>
      <c r="I14" s="104"/>
      <c r="J14" s="15"/>
      <c r="K14" s="16"/>
      <c r="L14" s="16"/>
      <c r="M14" s="16"/>
    </row>
    <row r="15" spans="1:13" s="14" customFormat="1" ht="30" x14ac:dyDescent="0.25">
      <c r="A15" s="40">
        <f t="shared" ref="A15:A17" si="3">A14+1</f>
        <v>10</v>
      </c>
      <c r="B15" s="41" t="s">
        <v>21</v>
      </c>
      <c r="C15" s="40" t="s">
        <v>11</v>
      </c>
      <c r="D15" s="53">
        <v>4</v>
      </c>
      <c r="E15" s="48">
        <f>E6*0.6</f>
        <v>87662.513999999996</v>
      </c>
      <c r="F15" s="49">
        <f t="shared" si="0"/>
        <v>350650.06</v>
      </c>
      <c r="G15" s="49">
        <f t="shared" si="1"/>
        <v>420780.07</v>
      </c>
      <c r="H15" s="99" t="s">
        <v>168</v>
      </c>
      <c r="I15" s="117" t="s">
        <v>172</v>
      </c>
      <c r="J15" s="96"/>
      <c r="K15" s="16"/>
      <c r="L15" s="16"/>
      <c r="M15" s="16"/>
    </row>
    <row r="16" spans="1:13" s="14" customFormat="1" ht="30" x14ac:dyDescent="0.25">
      <c r="A16" s="40">
        <f t="shared" si="3"/>
        <v>11</v>
      </c>
      <c r="B16" s="41" t="s">
        <v>99</v>
      </c>
      <c r="C16" s="40" t="s">
        <v>11</v>
      </c>
      <c r="D16" s="53">
        <v>3</v>
      </c>
      <c r="E16" s="48">
        <f>E6*0.4</f>
        <v>58441.676000000007</v>
      </c>
      <c r="F16" s="49">
        <f t="shared" si="0"/>
        <v>175325.03</v>
      </c>
      <c r="G16" s="49">
        <f t="shared" si="1"/>
        <v>210390.04</v>
      </c>
      <c r="H16" s="99" t="s">
        <v>168</v>
      </c>
      <c r="I16" s="118"/>
      <c r="J16" s="96"/>
      <c r="K16" s="16"/>
      <c r="L16" s="16"/>
      <c r="M16" s="16"/>
    </row>
    <row r="17" spans="1:13" s="14" customFormat="1" ht="30" x14ac:dyDescent="0.25">
      <c r="A17" s="40">
        <f t="shared" si="3"/>
        <v>12</v>
      </c>
      <c r="B17" s="41" t="s">
        <v>100</v>
      </c>
      <c r="C17" s="40" t="s">
        <v>11</v>
      </c>
      <c r="D17" s="53">
        <v>1</v>
      </c>
      <c r="E17" s="48">
        <v>69237.45</v>
      </c>
      <c r="F17" s="49">
        <f t="shared" si="0"/>
        <v>69237.45</v>
      </c>
      <c r="G17" s="49">
        <f t="shared" si="1"/>
        <v>83084.94</v>
      </c>
      <c r="H17" s="99" t="s">
        <v>168</v>
      </c>
      <c r="I17" s="118"/>
      <c r="J17" s="96"/>
      <c r="K17" s="16"/>
      <c r="L17" s="16"/>
      <c r="M17" s="16"/>
    </row>
    <row r="18" spans="1:13" s="14" customFormat="1" x14ac:dyDescent="0.25">
      <c r="A18" s="9"/>
      <c r="B18" s="22" t="s">
        <v>23</v>
      </c>
      <c r="C18" s="9"/>
      <c r="D18" s="21"/>
      <c r="E18" s="12"/>
      <c r="F18" s="13"/>
      <c r="G18" s="13"/>
      <c r="H18" s="100"/>
      <c r="I18" s="118"/>
      <c r="J18" s="15"/>
      <c r="K18" s="16"/>
      <c r="L18" s="16"/>
      <c r="M18" s="16"/>
    </row>
    <row r="19" spans="1:13" s="14" customFormat="1" x14ac:dyDescent="0.25">
      <c r="A19" s="9">
        <f>A17+1</f>
        <v>13</v>
      </c>
      <c r="B19" s="17" t="s">
        <v>25</v>
      </c>
      <c r="C19" s="9" t="s">
        <v>24</v>
      </c>
      <c r="D19" s="23">
        <v>0.32</v>
      </c>
      <c r="E19" s="12">
        <v>457959.2</v>
      </c>
      <c r="F19" s="13">
        <f t="shared" ref="F19:F33" si="4">ROUND(E19*D19,2)</f>
        <v>146546.94</v>
      </c>
      <c r="G19" s="13">
        <f t="shared" ref="G19:G33" si="5">ROUND(F19*1.2,2)</f>
        <v>175856.33</v>
      </c>
      <c r="H19" s="100"/>
      <c r="I19" s="118"/>
      <c r="J19" s="15"/>
      <c r="K19" s="16"/>
      <c r="L19" s="16"/>
      <c r="M19" s="16"/>
    </row>
    <row r="20" spans="1:13" s="14" customFormat="1" ht="30" x14ac:dyDescent="0.25">
      <c r="A20" s="40">
        <f t="shared" ref="A20:A32" si="6">A19+1</f>
        <v>14</v>
      </c>
      <c r="B20" s="41" t="s">
        <v>26</v>
      </c>
      <c r="C20" s="40" t="s">
        <v>24</v>
      </c>
      <c r="D20" s="52">
        <v>0.32</v>
      </c>
      <c r="E20" s="48">
        <f>E19*0.5</f>
        <v>228979.6</v>
      </c>
      <c r="F20" s="49">
        <f t="shared" si="4"/>
        <v>73273.47</v>
      </c>
      <c r="G20" s="49">
        <f t="shared" si="5"/>
        <v>87928.16</v>
      </c>
      <c r="H20" s="99" t="str">
        <f>H17</f>
        <v>погрузка, утилизация-на сколько км-? М3/т</v>
      </c>
      <c r="I20" s="118"/>
      <c r="J20" s="96"/>
      <c r="K20" s="16"/>
      <c r="L20" s="16"/>
      <c r="M20" s="16"/>
    </row>
    <row r="21" spans="1:13" s="14" customFormat="1" x14ac:dyDescent="0.25">
      <c r="A21" s="40">
        <f>A20+1</f>
        <v>15</v>
      </c>
      <c r="B21" s="41" t="s">
        <v>27</v>
      </c>
      <c r="C21" s="40" t="s">
        <v>24</v>
      </c>
      <c r="D21" s="52">
        <v>0.32</v>
      </c>
      <c r="E21" s="48">
        <v>659310.85</v>
      </c>
      <c r="F21" s="49">
        <f t="shared" si="4"/>
        <v>210979.47</v>
      </c>
      <c r="G21" s="49">
        <f t="shared" si="5"/>
        <v>253175.36</v>
      </c>
      <c r="H21" s="100"/>
      <c r="I21" s="118"/>
      <c r="J21" s="15"/>
      <c r="K21" s="16"/>
      <c r="L21" s="16"/>
      <c r="M21" s="16"/>
    </row>
    <row r="22" spans="1:13" s="14" customFormat="1" ht="30" x14ac:dyDescent="0.25">
      <c r="A22" s="40">
        <f t="shared" si="6"/>
        <v>16</v>
      </c>
      <c r="B22" s="41" t="s">
        <v>28</v>
      </c>
      <c r="C22" s="40" t="s">
        <v>24</v>
      </c>
      <c r="D22" s="52">
        <v>0.32</v>
      </c>
      <c r="E22" s="48">
        <f>E21*0.5</f>
        <v>329655.42499999999</v>
      </c>
      <c r="F22" s="49">
        <f t="shared" si="4"/>
        <v>105489.74</v>
      </c>
      <c r="G22" s="49">
        <f t="shared" si="5"/>
        <v>126587.69</v>
      </c>
      <c r="H22" s="99" t="str">
        <f>H20</f>
        <v>погрузка, утилизация-на сколько км-? М3/т</v>
      </c>
      <c r="I22" s="119"/>
      <c r="J22" s="96"/>
      <c r="K22" s="16"/>
      <c r="L22" s="16"/>
      <c r="M22" s="16"/>
    </row>
    <row r="23" spans="1:13" s="14" customFormat="1" ht="45" x14ac:dyDescent="0.25">
      <c r="A23" s="40">
        <f>A22+1</f>
        <v>17</v>
      </c>
      <c r="B23" s="41" t="s">
        <v>29</v>
      </c>
      <c r="C23" s="40" t="s">
        <v>24</v>
      </c>
      <c r="D23" s="52">
        <v>0.32</v>
      </c>
      <c r="E23" s="48">
        <v>1235192.95</v>
      </c>
      <c r="F23" s="49">
        <f t="shared" si="4"/>
        <v>395261.74</v>
      </c>
      <c r="G23" s="49">
        <f t="shared" si="5"/>
        <v>474314.09</v>
      </c>
      <c r="H23" s="100"/>
      <c r="I23" s="104"/>
      <c r="J23" s="15"/>
      <c r="K23" s="16"/>
      <c r="L23" s="16"/>
      <c r="M23" s="16"/>
    </row>
    <row r="24" spans="1:13" s="14" customFormat="1" ht="30" x14ac:dyDescent="0.25">
      <c r="A24" s="40">
        <f>A23+1</f>
        <v>18</v>
      </c>
      <c r="B24" s="41" t="s">
        <v>30</v>
      </c>
      <c r="C24" s="40" t="s">
        <v>24</v>
      </c>
      <c r="D24" s="52">
        <v>0.32</v>
      </c>
      <c r="E24" s="48">
        <v>257000</v>
      </c>
      <c r="F24" s="49">
        <f t="shared" si="4"/>
        <v>82240</v>
      </c>
      <c r="G24" s="49">
        <f t="shared" si="5"/>
        <v>98688</v>
      </c>
      <c r="H24" s="100"/>
      <c r="I24" s="104"/>
      <c r="J24" s="15"/>
      <c r="K24" s="16"/>
      <c r="L24" s="16"/>
      <c r="M24" s="16"/>
    </row>
    <row r="25" spans="1:13" s="14" customFormat="1" x14ac:dyDescent="0.25">
      <c r="A25" s="56">
        <f t="shared" si="6"/>
        <v>19</v>
      </c>
      <c r="B25" s="24" t="s">
        <v>31</v>
      </c>
      <c r="C25" s="56" t="s">
        <v>24</v>
      </c>
      <c r="D25" s="44">
        <v>0.64</v>
      </c>
      <c r="E25" s="18">
        <v>100000</v>
      </c>
      <c r="F25" s="57">
        <f t="shared" si="4"/>
        <v>64000</v>
      </c>
      <c r="G25" s="57">
        <f t="shared" si="5"/>
        <v>76800</v>
      </c>
      <c r="H25" s="100" t="s">
        <v>169</v>
      </c>
      <c r="I25" s="104" t="s">
        <v>173</v>
      </c>
      <c r="J25" s="15"/>
      <c r="K25" s="16"/>
      <c r="L25" s="16"/>
      <c r="M25" s="16"/>
    </row>
    <row r="26" spans="1:13" s="14" customFormat="1" x14ac:dyDescent="0.25">
      <c r="A26" s="56">
        <f t="shared" si="6"/>
        <v>20</v>
      </c>
      <c r="B26" s="24" t="s">
        <v>32</v>
      </c>
      <c r="C26" s="56" t="s">
        <v>24</v>
      </c>
      <c r="D26" s="58">
        <v>0.32</v>
      </c>
      <c r="E26" s="18">
        <v>100000</v>
      </c>
      <c r="F26" s="57">
        <f t="shared" si="4"/>
        <v>32000</v>
      </c>
      <c r="G26" s="57">
        <f t="shared" si="5"/>
        <v>38400</v>
      </c>
      <c r="H26" s="100" t="str">
        <f>H25</f>
        <v>что это имеется в виду-???</v>
      </c>
      <c r="I26" s="104" t="s">
        <v>173</v>
      </c>
      <c r="J26" s="15"/>
      <c r="K26" s="16"/>
      <c r="L26" s="16"/>
      <c r="M26" s="16"/>
    </row>
    <row r="27" spans="1:13" s="14" customFormat="1" ht="30" x14ac:dyDescent="0.25">
      <c r="A27" s="40">
        <f t="shared" si="6"/>
        <v>21</v>
      </c>
      <c r="B27" s="41" t="s">
        <v>33</v>
      </c>
      <c r="C27" s="40" t="s">
        <v>11</v>
      </c>
      <c r="D27" s="54">
        <v>3</v>
      </c>
      <c r="E27" s="48">
        <v>70874.625</v>
      </c>
      <c r="F27" s="49">
        <f t="shared" si="4"/>
        <v>212623.88</v>
      </c>
      <c r="G27" s="49">
        <f t="shared" si="5"/>
        <v>255148.66</v>
      </c>
      <c r="H27" s="98"/>
      <c r="I27" s="104"/>
      <c r="J27" s="15"/>
      <c r="K27" s="16"/>
      <c r="L27" s="16"/>
      <c r="M27" s="16"/>
    </row>
    <row r="28" spans="1:13" s="14" customFormat="1" ht="30" x14ac:dyDescent="0.25">
      <c r="A28" s="40">
        <f t="shared" si="6"/>
        <v>22</v>
      </c>
      <c r="B28" s="41" t="s">
        <v>34</v>
      </c>
      <c r="C28" s="40" t="s">
        <v>11</v>
      </c>
      <c r="D28" s="54">
        <v>1</v>
      </c>
      <c r="E28" s="48">
        <v>77548.990000000005</v>
      </c>
      <c r="F28" s="49">
        <f t="shared" si="4"/>
        <v>77548.990000000005</v>
      </c>
      <c r="G28" s="49">
        <f t="shared" si="5"/>
        <v>93058.79</v>
      </c>
      <c r="H28" s="98"/>
      <c r="I28" s="104"/>
      <c r="J28" s="15"/>
      <c r="K28" s="16"/>
      <c r="L28" s="16"/>
      <c r="M28" s="16"/>
    </row>
    <row r="29" spans="1:13" s="14" customFormat="1" ht="30" x14ac:dyDescent="0.25">
      <c r="A29" s="40">
        <f t="shared" si="6"/>
        <v>23</v>
      </c>
      <c r="B29" s="41" t="s">
        <v>35</v>
      </c>
      <c r="C29" s="40" t="s">
        <v>11</v>
      </c>
      <c r="D29" s="54">
        <v>3</v>
      </c>
      <c r="E29" s="48">
        <f>E27*0.5</f>
        <v>35437.3125</v>
      </c>
      <c r="F29" s="49">
        <f t="shared" si="4"/>
        <v>106311.94</v>
      </c>
      <c r="G29" s="49">
        <f t="shared" si="5"/>
        <v>127574.33</v>
      </c>
      <c r="H29" s="99" t="str">
        <f>H22</f>
        <v>погрузка, утилизация-на сколько км-? М3/т</v>
      </c>
      <c r="I29" s="117" t="s">
        <v>172</v>
      </c>
      <c r="J29" s="96"/>
      <c r="K29" s="16"/>
      <c r="L29" s="16"/>
      <c r="M29" s="16"/>
    </row>
    <row r="30" spans="1:13" s="14" customFormat="1" ht="45" x14ac:dyDescent="0.25">
      <c r="A30" s="40">
        <f t="shared" si="6"/>
        <v>24</v>
      </c>
      <c r="B30" s="41" t="s">
        <v>36</v>
      </c>
      <c r="C30" s="40" t="s">
        <v>11</v>
      </c>
      <c r="D30" s="54">
        <v>1</v>
      </c>
      <c r="E30" s="48">
        <f>E28*0.5</f>
        <v>38774.495000000003</v>
      </c>
      <c r="F30" s="49">
        <f t="shared" si="4"/>
        <v>38774.5</v>
      </c>
      <c r="G30" s="49">
        <f t="shared" si="5"/>
        <v>46529.4</v>
      </c>
      <c r="H30" s="99" t="str">
        <f>H29</f>
        <v>погрузка, утилизация-на сколько км-? М3/т</v>
      </c>
      <c r="I30" s="118"/>
      <c r="J30" s="96"/>
      <c r="K30" s="16"/>
      <c r="L30" s="16"/>
      <c r="M30" s="16"/>
    </row>
    <row r="31" spans="1:13" s="14" customFormat="1" ht="45" x14ac:dyDescent="0.25">
      <c r="A31" s="40">
        <f t="shared" si="6"/>
        <v>25</v>
      </c>
      <c r="B31" s="41" t="s">
        <v>37</v>
      </c>
      <c r="C31" s="40" t="s">
        <v>11</v>
      </c>
      <c r="D31" s="53">
        <v>5</v>
      </c>
      <c r="E31" s="55">
        <v>43192.962500000001</v>
      </c>
      <c r="F31" s="49">
        <f t="shared" si="4"/>
        <v>215964.81</v>
      </c>
      <c r="G31" s="49">
        <f t="shared" si="5"/>
        <v>259157.77</v>
      </c>
      <c r="H31" s="100"/>
      <c r="I31" s="118"/>
      <c r="J31" s="15"/>
      <c r="K31" s="16"/>
      <c r="L31" s="16"/>
      <c r="M31" s="16"/>
    </row>
    <row r="32" spans="1:13" s="14" customFormat="1" ht="45" x14ac:dyDescent="0.25">
      <c r="A32" s="40">
        <f t="shared" si="6"/>
        <v>26</v>
      </c>
      <c r="B32" s="41" t="s">
        <v>38</v>
      </c>
      <c r="C32" s="40" t="s">
        <v>11</v>
      </c>
      <c r="D32" s="53">
        <v>3</v>
      </c>
      <c r="E32" s="48">
        <f>E31*0.5</f>
        <v>21596.481250000001</v>
      </c>
      <c r="F32" s="49">
        <f t="shared" si="4"/>
        <v>64789.440000000002</v>
      </c>
      <c r="G32" s="49">
        <f t="shared" si="5"/>
        <v>77747.33</v>
      </c>
      <c r="H32" s="99" t="str">
        <f>H20</f>
        <v>погрузка, утилизация-на сколько км-? М3/т</v>
      </c>
      <c r="I32" s="119"/>
      <c r="J32" s="96"/>
      <c r="K32" s="16"/>
      <c r="L32" s="16"/>
      <c r="M32" s="16"/>
    </row>
    <row r="33" spans="1:13" s="14" customFormat="1" x14ac:dyDescent="0.25">
      <c r="A33" s="40">
        <f>A32+1</f>
        <v>27</v>
      </c>
      <c r="B33" s="41" t="s">
        <v>101</v>
      </c>
      <c r="C33" s="40" t="s">
        <v>11</v>
      </c>
      <c r="D33" s="53">
        <v>10</v>
      </c>
      <c r="E33" s="48">
        <v>18400</v>
      </c>
      <c r="F33" s="49">
        <f t="shared" si="4"/>
        <v>184000</v>
      </c>
      <c r="G33" s="49">
        <f t="shared" si="5"/>
        <v>220800</v>
      </c>
      <c r="H33" s="100"/>
      <c r="I33" s="104"/>
      <c r="J33" s="15"/>
      <c r="K33" s="16"/>
      <c r="L33" s="16"/>
      <c r="M33" s="16"/>
    </row>
    <row r="34" spans="1:13" s="14" customFormat="1" x14ac:dyDescent="0.25">
      <c r="A34" s="9"/>
      <c r="B34" s="22" t="s">
        <v>39</v>
      </c>
      <c r="C34" s="9"/>
      <c r="D34" s="21"/>
      <c r="E34" s="12"/>
      <c r="F34" s="13"/>
      <c r="G34" s="13"/>
      <c r="H34" s="100"/>
      <c r="I34" s="104"/>
      <c r="J34" s="15"/>
      <c r="K34" s="16"/>
      <c r="L34" s="16"/>
      <c r="M34" s="16"/>
    </row>
    <row r="35" spans="1:13" s="14" customFormat="1" x14ac:dyDescent="0.25">
      <c r="A35" s="40">
        <f>A33+1</f>
        <v>28</v>
      </c>
      <c r="B35" s="41" t="s">
        <v>40</v>
      </c>
      <c r="C35" s="40" t="s">
        <v>11</v>
      </c>
      <c r="D35" s="53">
        <v>5</v>
      </c>
      <c r="E35" s="48">
        <v>36000</v>
      </c>
      <c r="F35" s="49">
        <f t="shared" ref="F35:F38" si="7">ROUND(E35*D35,2)</f>
        <v>180000</v>
      </c>
      <c r="G35" s="49">
        <f t="shared" ref="G35:G38" si="8">ROUND(F35*1.2,2)</f>
        <v>216000</v>
      </c>
      <c r="H35" s="100"/>
      <c r="I35" s="104"/>
      <c r="J35" s="15"/>
      <c r="K35" s="16"/>
      <c r="L35" s="16"/>
      <c r="M35" s="16"/>
    </row>
    <row r="36" spans="1:13" s="14" customFormat="1" ht="30" x14ac:dyDescent="0.25">
      <c r="A36" s="40">
        <f t="shared" ref="A36:A38" si="9">A35+1</f>
        <v>29</v>
      </c>
      <c r="B36" s="41" t="s">
        <v>41</v>
      </c>
      <c r="C36" s="40" t="s">
        <v>11</v>
      </c>
      <c r="D36" s="53">
        <v>5</v>
      </c>
      <c r="E36" s="55">
        <v>14545.51</v>
      </c>
      <c r="F36" s="49">
        <f t="shared" si="7"/>
        <v>72727.55</v>
      </c>
      <c r="G36" s="49">
        <f t="shared" si="8"/>
        <v>87273.06</v>
      </c>
      <c r="H36" s="100"/>
      <c r="I36" s="104"/>
      <c r="J36" s="15"/>
      <c r="K36" s="16"/>
      <c r="L36" s="16"/>
      <c r="M36" s="16"/>
    </row>
    <row r="37" spans="1:13" s="14" customFormat="1" ht="30" x14ac:dyDescent="0.25">
      <c r="A37" s="40">
        <f t="shared" si="9"/>
        <v>30</v>
      </c>
      <c r="B37" s="41" t="s">
        <v>42</v>
      </c>
      <c r="C37" s="40" t="s">
        <v>11</v>
      </c>
      <c r="D37" s="53">
        <v>5</v>
      </c>
      <c r="E37" s="55">
        <v>14545.51</v>
      </c>
      <c r="F37" s="49">
        <f t="shared" si="7"/>
        <v>72727.55</v>
      </c>
      <c r="G37" s="49">
        <f t="shared" si="8"/>
        <v>87273.06</v>
      </c>
      <c r="H37" s="100"/>
      <c r="I37" s="104"/>
      <c r="J37" s="15"/>
      <c r="K37" s="16"/>
      <c r="L37" s="16"/>
      <c r="M37" s="16"/>
    </row>
    <row r="38" spans="1:13" s="14" customFormat="1" x14ac:dyDescent="0.25">
      <c r="A38" s="40">
        <f t="shared" si="9"/>
        <v>31</v>
      </c>
      <c r="B38" s="41" t="s">
        <v>43</v>
      </c>
      <c r="C38" s="40" t="s">
        <v>11</v>
      </c>
      <c r="D38" s="53">
        <v>4</v>
      </c>
      <c r="E38" s="55">
        <v>14545.51</v>
      </c>
      <c r="F38" s="49">
        <f t="shared" si="7"/>
        <v>58182.04</v>
      </c>
      <c r="G38" s="49">
        <f t="shared" si="8"/>
        <v>69818.45</v>
      </c>
      <c r="H38" s="100"/>
      <c r="I38" s="104"/>
      <c r="J38" s="15"/>
      <c r="K38" s="16"/>
      <c r="L38" s="25"/>
      <c r="M38" s="19"/>
    </row>
    <row r="39" spans="1:13" s="14" customFormat="1" x14ac:dyDescent="0.25">
      <c r="A39" s="9"/>
      <c r="B39" s="22" t="s">
        <v>44</v>
      </c>
      <c r="C39" s="9"/>
      <c r="D39" s="21"/>
      <c r="E39" s="12"/>
      <c r="F39" s="13"/>
      <c r="G39" s="13"/>
      <c r="H39" s="100"/>
      <c r="I39" s="104"/>
      <c r="J39" s="15"/>
      <c r="K39" s="16"/>
      <c r="L39" s="26"/>
      <c r="M39" s="19"/>
    </row>
    <row r="40" spans="1:13" s="14" customFormat="1" x14ac:dyDescent="0.25">
      <c r="A40" s="40">
        <f>A38+1</f>
        <v>32</v>
      </c>
      <c r="B40" s="41" t="s">
        <v>45</v>
      </c>
      <c r="C40" s="40" t="s">
        <v>11</v>
      </c>
      <c r="D40" s="53">
        <v>4</v>
      </c>
      <c r="E40" s="55">
        <v>57796.69</v>
      </c>
      <c r="F40" s="49">
        <f t="shared" ref="F40:F45" si="10">ROUND(E40*D40,2)</f>
        <v>231186.76</v>
      </c>
      <c r="G40" s="49">
        <f t="shared" ref="G40:G45" si="11">ROUND(F40*1.2,2)</f>
        <v>277424.11</v>
      </c>
      <c r="H40" s="100"/>
      <c r="I40" s="104"/>
      <c r="J40" s="15"/>
      <c r="K40" s="16"/>
      <c r="L40" s="26"/>
      <c r="M40" s="19"/>
    </row>
    <row r="41" spans="1:13" s="14" customFormat="1" x14ac:dyDescent="0.25">
      <c r="A41" s="40">
        <f>A40+1</f>
        <v>33</v>
      </c>
      <c r="B41" s="41" t="s">
        <v>46</v>
      </c>
      <c r="C41" s="40" t="s">
        <v>11</v>
      </c>
      <c r="D41" s="53">
        <v>4</v>
      </c>
      <c r="E41" s="55">
        <f>E40*0.5</f>
        <v>28898.345000000001</v>
      </c>
      <c r="F41" s="49">
        <f t="shared" si="10"/>
        <v>115593.38</v>
      </c>
      <c r="G41" s="49">
        <f t="shared" si="11"/>
        <v>138712.06</v>
      </c>
      <c r="H41" s="100"/>
      <c r="I41" s="104"/>
      <c r="J41" s="15"/>
      <c r="K41" s="16"/>
      <c r="L41" s="26"/>
      <c r="M41" s="19"/>
    </row>
    <row r="42" spans="1:13" s="14" customFormat="1" ht="30" x14ac:dyDescent="0.25">
      <c r="A42" s="40">
        <f t="shared" ref="A42:A45" si="12">A41+1</f>
        <v>34</v>
      </c>
      <c r="B42" s="41" t="s">
        <v>47</v>
      </c>
      <c r="C42" s="40" t="s">
        <v>11</v>
      </c>
      <c r="D42" s="53">
        <v>1</v>
      </c>
      <c r="E42" s="48">
        <v>116000</v>
      </c>
      <c r="F42" s="49">
        <f t="shared" si="10"/>
        <v>116000</v>
      </c>
      <c r="G42" s="49">
        <f t="shared" si="11"/>
        <v>139200</v>
      </c>
      <c r="H42" s="100"/>
      <c r="I42" s="104"/>
      <c r="J42" s="15"/>
      <c r="K42" s="16"/>
      <c r="L42" s="26"/>
      <c r="M42" s="19"/>
    </row>
    <row r="43" spans="1:13" s="14" customFormat="1" x14ac:dyDescent="0.25">
      <c r="A43" s="40">
        <f t="shared" si="12"/>
        <v>35</v>
      </c>
      <c r="B43" s="41" t="s">
        <v>48</v>
      </c>
      <c r="C43" s="40" t="s">
        <v>11</v>
      </c>
      <c r="D43" s="53">
        <v>8</v>
      </c>
      <c r="E43" s="55">
        <v>5294</v>
      </c>
      <c r="F43" s="49">
        <f t="shared" si="10"/>
        <v>42352</v>
      </c>
      <c r="G43" s="49">
        <f t="shared" si="11"/>
        <v>50822.400000000001</v>
      </c>
      <c r="H43" s="100"/>
      <c r="I43" s="104"/>
      <c r="J43" s="15"/>
      <c r="K43" s="16"/>
      <c r="L43" s="26"/>
      <c r="M43" s="19"/>
    </row>
    <row r="44" spans="1:13" s="14" customFormat="1" x14ac:dyDescent="0.25">
      <c r="A44" s="40">
        <f t="shared" si="12"/>
        <v>36</v>
      </c>
      <c r="B44" s="41" t="s">
        <v>49</v>
      </c>
      <c r="C44" s="40" t="s">
        <v>11</v>
      </c>
      <c r="D44" s="53">
        <v>8</v>
      </c>
      <c r="E44" s="55">
        <f>29634.24/8</f>
        <v>3704.28</v>
      </c>
      <c r="F44" s="49">
        <f t="shared" si="10"/>
        <v>29634.240000000002</v>
      </c>
      <c r="G44" s="49">
        <f t="shared" si="11"/>
        <v>35561.089999999997</v>
      </c>
      <c r="H44" s="100"/>
      <c r="I44" s="104"/>
      <c r="J44" s="15"/>
      <c r="K44" s="16"/>
      <c r="L44" s="26"/>
      <c r="M44" s="19"/>
    </row>
    <row r="45" spans="1:13" s="14" customFormat="1" x14ac:dyDescent="0.25">
      <c r="A45" s="56">
        <f t="shared" si="12"/>
        <v>37</v>
      </c>
      <c r="B45" s="24" t="s">
        <v>50</v>
      </c>
      <c r="C45" s="56" t="s">
        <v>51</v>
      </c>
      <c r="D45" s="44">
        <v>0.28000000000000003</v>
      </c>
      <c r="E45" s="18">
        <v>100000</v>
      </c>
      <c r="F45" s="57">
        <f t="shared" si="10"/>
        <v>28000</v>
      </c>
      <c r="G45" s="57">
        <f t="shared" si="11"/>
        <v>33600</v>
      </c>
      <c r="H45" s="100" t="str">
        <f>H26</f>
        <v>что это имеется в виду-???</v>
      </c>
      <c r="I45" s="104" t="s">
        <v>173</v>
      </c>
      <c r="J45" s="15"/>
      <c r="K45" s="16"/>
      <c r="L45" s="26"/>
      <c r="M45" s="19"/>
    </row>
    <row r="46" spans="1:13" x14ac:dyDescent="0.25">
      <c r="A46" s="27"/>
      <c r="B46" s="120" t="s">
        <v>52</v>
      </c>
      <c r="C46" s="121"/>
      <c r="D46" s="121"/>
      <c r="E46" s="122"/>
      <c r="F46" s="28">
        <f>SUM(F6:F45)</f>
        <v>4481259.21</v>
      </c>
      <c r="G46" s="28">
        <f>SUM(G6:G45)</f>
        <v>5377511.0799999991</v>
      </c>
      <c r="J46" s="19"/>
      <c r="K46" s="19"/>
      <c r="L46" s="19"/>
      <c r="M46" s="19"/>
    </row>
    <row r="47" spans="1:13" x14ac:dyDescent="0.25">
      <c r="A47" s="123" t="s">
        <v>53</v>
      </c>
      <c r="B47" s="124"/>
      <c r="C47" s="124"/>
      <c r="D47" s="124"/>
      <c r="E47" s="125"/>
      <c r="F47" s="29"/>
      <c r="G47" s="29"/>
      <c r="H47" s="30"/>
      <c r="J47" s="19"/>
      <c r="K47" s="19"/>
      <c r="L47" s="19"/>
      <c r="M47" s="19"/>
    </row>
    <row r="48" spans="1:13" x14ac:dyDescent="0.25">
      <c r="A48" s="123" t="s">
        <v>54</v>
      </c>
      <c r="B48" s="124"/>
      <c r="C48" s="124"/>
      <c r="D48" s="124"/>
      <c r="E48" s="125"/>
      <c r="F48" s="29">
        <f>F46+F47</f>
        <v>4481259.21</v>
      </c>
      <c r="G48" s="29">
        <f>G46+G47</f>
        <v>5377511.0799999991</v>
      </c>
      <c r="H48" s="30"/>
      <c r="J48" s="19"/>
      <c r="K48" s="19"/>
      <c r="L48" s="19"/>
      <c r="M48" s="19"/>
    </row>
    <row r="49" spans="6:13" x14ac:dyDescent="0.25">
      <c r="G49" s="45">
        <f>G48*1.48</f>
        <v>7958716.3983999984</v>
      </c>
      <c r="H49" s="46" t="s">
        <v>103</v>
      </c>
      <c r="J49" s="19"/>
      <c r="K49" s="19"/>
      <c r="L49" s="19"/>
      <c r="M49" s="19"/>
    </row>
    <row r="50" spans="6:13" x14ac:dyDescent="0.25">
      <c r="J50" s="19"/>
      <c r="K50" s="19"/>
      <c r="L50" s="19"/>
      <c r="M50" s="19"/>
    </row>
    <row r="51" spans="6:13" ht="21" x14ac:dyDescent="0.35">
      <c r="F51" s="50" t="s">
        <v>104</v>
      </c>
      <c r="G51" s="51">
        <f>G49+'мат КС'!G46</f>
        <v>12054280.546599999</v>
      </c>
    </row>
  </sheetData>
  <autoFilter ref="A1:H49" xr:uid="{00000000-0009-0000-0000-000000000000}">
    <filterColumn colId="4" showButton="0"/>
    <filterColumn colId="5" showButton="0"/>
  </autoFilter>
  <mergeCells count="11">
    <mergeCell ref="A48:E48"/>
    <mergeCell ref="E1:G1"/>
    <mergeCell ref="I15:I22"/>
    <mergeCell ref="I29:I32"/>
    <mergeCell ref="B46:E46"/>
    <mergeCell ref="A47:E47"/>
    <mergeCell ref="B4:D4"/>
    <mergeCell ref="A1:A2"/>
    <mergeCell ref="B1:B2"/>
    <mergeCell ref="C1:C2"/>
    <mergeCell ref="D1:D2"/>
  </mergeCells>
  <phoneticPr fontId="24" type="noConversion"/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6"/>
  <sheetViews>
    <sheetView topLeftCell="A3" zoomScaleNormal="100" zoomScaleSheetLayoutView="100" workbookViewId="0">
      <selection activeCell="J17" sqref="J17"/>
    </sheetView>
  </sheetViews>
  <sheetFormatPr defaultRowHeight="15" x14ac:dyDescent="0.25"/>
  <cols>
    <col min="1" max="1" width="7.42578125" customWidth="1"/>
    <col min="2" max="2" width="64" customWidth="1"/>
    <col min="4" max="4" width="9.28515625" bestFit="1" customWidth="1"/>
    <col min="5" max="5" width="14.140625" bestFit="1" customWidth="1"/>
    <col min="6" max="6" width="17.42578125" customWidth="1"/>
    <col min="7" max="7" width="17.28515625" customWidth="1"/>
    <col min="8" max="8" width="9.42578125" bestFit="1" customWidth="1"/>
    <col min="9" max="9" width="18.42578125" customWidth="1"/>
    <col min="10" max="10" width="13.85546875" customWidth="1"/>
    <col min="11" max="11" width="12.7109375" customWidth="1"/>
    <col min="12" max="12" width="16.140625" customWidth="1"/>
    <col min="13" max="13" width="14.42578125" customWidth="1"/>
  </cols>
  <sheetData>
    <row r="1" spans="1:16" ht="19.5" customHeight="1" x14ac:dyDescent="0.25">
      <c r="A1" s="129" t="s">
        <v>0</v>
      </c>
      <c r="B1" s="130" t="s">
        <v>1</v>
      </c>
      <c r="C1" s="129" t="s">
        <v>55</v>
      </c>
      <c r="D1" s="129" t="s">
        <v>3</v>
      </c>
      <c r="E1" s="131" t="s">
        <v>4</v>
      </c>
      <c r="F1" s="131"/>
      <c r="G1" s="131"/>
    </row>
    <row r="2" spans="1:16" s="33" customFormat="1" ht="28.5" x14ac:dyDescent="0.25">
      <c r="A2" s="129"/>
      <c r="B2" s="130"/>
      <c r="C2" s="129"/>
      <c r="D2" s="129"/>
      <c r="E2" s="31" t="s">
        <v>56</v>
      </c>
      <c r="F2" s="32" t="s">
        <v>57</v>
      </c>
      <c r="G2" s="32" t="s">
        <v>58</v>
      </c>
    </row>
    <row r="3" spans="1:16" ht="13.5" customHeight="1" x14ac:dyDescent="0.25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16" x14ac:dyDescent="0.25">
      <c r="A4" s="5"/>
      <c r="B4" s="113" t="s">
        <v>8</v>
      </c>
      <c r="C4" s="114"/>
      <c r="D4" s="114"/>
      <c r="E4" s="7"/>
      <c r="F4" s="34"/>
      <c r="G4" s="35"/>
    </row>
    <row r="5" spans="1:16" ht="22.5" customHeight="1" x14ac:dyDescent="0.25">
      <c r="A5" s="40">
        <v>1</v>
      </c>
      <c r="B5" s="64" t="s">
        <v>59</v>
      </c>
      <c r="C5" s="40" t="s">
        <v>11</v>
      </c>
      <c r="D5" s="47">
        <v>1</v>
      </c>
      <c r="E5" s="65">
        <f>120000</f>
        <v>120000</v>
      </c>
      <c r="F5" s="49">
        <f t="shared" ref="F5" si="0">ROUND(E5*D5,2)</f>
        <v>120000</v>
      </c>
      <c r="G5" s="49">
        <f t="shared" ref="G5" si="1">ROUND(F5*1.2,2)</f>
        <v>144000</v>
      </c>
      <c r="J5" s="15"/>
      <c r="K5" s="19"/>
      <c r="L5" s="19"/>
      <c r="M5" s="19"/>
      <c r="N5" s="19"/>
      <c r="O5" s="19"/>
      <c r="P5" s="19"/>
    </row>
    <row r="6" spans="1:16" ht="21" customHeight="1" x14ac:dyDescent="0.25">
      <c r="A6" s="40">
        <f>A5+1</f>
        <v>2</v>
      </c>
      <c r="B6" s="64" t="s">
        <v>60</v>
      </c>
      <c r="C6" s="40" t="s">
        <v>11</v>
      </c>
      <c r="D6" s="47">
        <v>4</v>
      </c>
      <c r="E6" s="65">
        <f>360000/4</f>
        <v>90000</v>
      </c>
      <c r="F6" s="49">
        <f t="shared" ref="F6:F44" si="2">ROUND(E6*D6,2)</f>
        <v>360000</v>
      </c>
      <c r="G6" s="49">
        <f t="shared" ref="G6:G44" si="3">ROUND(F6*1.2,2)</f>
        <v>432000</v>
      </c>
      <c r="J6" s="15"/>
      <c r="K6" s="19"/>
      <c r="L6" s="19"/>
      <c r="M6" s="19"/>
      <c r="N6" s="19"/>
      <c r="O6" s="19"/>
      <c r="P6" s="19"/>
    </row>
    <row r="7" spans="1:16" ht="18.75" customHeight="1" x14ac:dyDescent="0.25">
      <c r="A7" s="40">
        <f t="shared" ref="A7:A44" si="4">A6+1</f>
        <v>3</v>
      </c>
      <c r="B7" s="41" t="s">
        <v>61</v>
      </c>
      <c r="C7" s="40" t="s">
        <v>11</v>
      </c>
      <c r="D7" s="47">
        <v>4</v>
      </c>
      <c r="E7" s="48"/>
      <c r="F7" s="49">
        <f t="shared" si="2"/>
        <v>0</v>
      </c>
      <c r="G7" s="49">
        <f t="shared" si="3"/>
        <v>0</v>
      </c>
      <c r="J7" s="15"/>
      <c r="K7" s="19"/>
      <c r="L7" s="19"/>
      <c r="M7" s="19"/>
      <c r="N7" s="19"/>
      <c r="O7" s="19"/>
      <c r="P7" s="19"/>
    </row>
    <row r="8" spans="1:16" ht="18.75" customHeight="1" x14ac:dyDescent="0.25">
      <c r="A8" s="40">
        <f t="shared" si="4"/>
        <v>4</v>
      </c>
      <c r="B8" s="41" t="s">
        <v>62</v>
      </c>
      <c r="C8" s="40" t="s">
        <v>11</v>
      </c>
      <c r="D8" s="47">
        <v>1</v>
      </c>
      <c r="E8" s="48"/>
      <c r="F8" s="49">
        <f t="shared" si="2"/>
        <v>0</v>
      </c>
      <c r="G8" s="49">
        <f t="shared" si="3"/>
        <v>0</v>
      </c>
      <c r="J8" s="15"/>
      <c r="K8" s="19"/>
      <c r="L8" s="19"/>
      <c r="M8" s="19"/>
      <c r="N8" s="19"/>
      <c r="O8" s="19"/>
      <c r="P8" s="19"/>
    </row>
    <row r="9" spans="1:16" ht="18.75" customHeight="1" x14ac:dyDescent="0.25">
      <c r="A9" s="108">
        <f t="shared" si="4"/>
        <v>5</v>
      </c>
      <c r="B9" s="109" t="s">
        <v>63</v>
      </c>
      <c r="C9" s="108" t="s">
        <v>11</v>
      </c>
      <c r="D9" s="110">
        <v>20</v>
      </c>
      <c r="E9" s="135"/>
      <c r="F9" s="112">
        <f t="shared" si="2"/>
        <v>0</v>
      </c>
      <c r="G9" s="112">
        <f t="shared" si="3"/>
        <v>0</v>
      </c>
      <c r="J9" s="15"/>
      <c r="K9" s="19"/>
      <c r="L9" s="19"/>
      <c r="M9" s="19"/>
      <c r="N9" s="19"/>
      <c r="O9" s="19"/>
      <c r="P9" s="19"/>
    </row>
    <row r="10" spans="1:16" ht="18.75" customHeight="1" x14ac:dyDescent="0.25">
      <c r="A10" s="108">
        <f t="shared" si="4"/>
        <v>6</v>
      </c>
      <c r="B10" s="109" t="s">
        <v>64</v>
      </c>
      <c r="C10" s="108" t="s">
        <v>11</v>
      </c>
      <c r="D10" s="110">
        <v>20</v>
      </c>
      <c r="E10" s="135"/>
      <c r="F10" s="112">
        <f t="shared" si="2"/>
        <v>0</v>
      </c>
      <c r="G10" s="112">
        <f t="shared" si="3"/>
        <v>0</v>
      </c>
      <c r="J10" s="15"/>
      <c r="K10" s="19"/>
      <c r="L10" s="19"/>
      <c r="M10" s="19"/>
      <c r="N10" s="19"/>
      <c r="O10" s="19"/>
      <c r="P10" s="19"/>
    </row>
    <row r="11" spans="1:16" ht="18.75" customHeight="1" x14ac:dyDescent="0.25">
      <c r="A11" s="108">
        <f t="shared" si="4"/>
        <v>7</v>
      </c>
      <c r="B11" s="109" t="s">
        <v>65</v>
      </c>
      <c r="C11" s="108" t="s">
        <v>11</v>
      </c>
      <c r="D11" s="110">
        <v>5</v>
      </c>
      <c r="E11" s="136"/>
      <c r="F11" s="112">
        <f t="shared" si="2"/>
        <v>0</v>
      </c>
      <c r="G11" s="112">
        <f t="shared" si="3"/>
        <v>0</v>
      </c>
      <c r="J11" s="15"/>
      <c r="K11" s="19"/>
      <c r="L11" s="19"/>
      <c r="M11" s="19"/>
      <c r="N11" s="19"/>
      <c r="O11" s="19"/>
      <c r="P11" s="19"/>
    </row>
    <row r="12" spans="1:16" ht="18.75" customHeight="1" x14ac:dyDescent="0.25">
      <c r="A12" s="108">
        <f t="shared" si="4"/>
        <v>8</v>
      </c>
      <c r="B12" s="109" t="s">
        <v>66</v>
      </c>
      <c r="C12" s="108" t="s">
        <v>11</v>
      </c>
      <c r="D12" s="110">
        <v>20</v>
      </c>
      <c r="E12" s="136"/>
      <c r="F12" s="112">
        <f t="shared" si="2"/>
        <v>0</v>
      </c>
      <c r="G12" s="112">
        <f t="shared" si="3"/>
        <v>0</v>
      </c>
      <c r="J12" s="15"/>
      <c r="K12" s="19"/>
      <c r="L12" s="19"/>
      <c r="M12" s="19"/>
      <c r="N12" s="19"/>
      <c r="O12" s="19"/>
      <c r="P12" s="19"/>
    </row>
    <row r="13" spans="1:16" ht="18.75" customHeight="1" x14ac:dyDescent="0.25">
      <c r="A13" s="108">
        <f t="shared" si="4"/>
        <v>9</v>
      </c>
      <c r="B13" s="109" t="s">
        <v>63</v>
      </c>
      <c r="C13" s="108" t="s">
        <v>11</v>
      </c>
      <c r="D13" s="110">
        <v>20</v>
      </c>
      <c r="E13" s="136"/>
      <c r="F13" s="112">
        <f t="shared" si="2"/>
        <v>0</v>
      </c>
      <c r="G13" s="112">
        <f t="shared" si="3"/>
        <v>0</v>
      </c>
      <c r="J13" s="15"/>
      <c r="K13" s="19"/>
      <c r="L13" s="19"/>
      <c r="M13" s="19"/>
      <c r="N13" s="19"/>
      <c r="O13" s="19"/>
      <c r="P13" s="19"/>
    </row>
    <row r="14" spans="1:16" ht="18.75" customHeight="1" x14ac:dyDescent="0.25">
      <c r="A14" s="108">
        <f t="shared" si="4"/>
        <v>10</v>
      </c>
      <c r="B14" s="109" t="s">
        <v>64</v>
      </c>
      <c r="C14" s="108" t="s">
        <v>11</v>
      </c>
      <c r="D14" s="110">
        <v>20</v>
      </c>
      <c r="E14" s="136"/>
      <c r="F14" s="112">
        <f t="shared" si="2"/>
        <v>0</v>
      </c>
      <c r="G14" s="112">
        <f t="shared" si="3"/>
        <v>0</v>
      </c>
      <c r="J14" s="15"/>
      <c r="K14" s="19"/>
      <c r="L14" s="19"/>
      <c r="M14" s="19"/>
      <c r="N14" s="19"/>
      <c r="O14" s="19"/>
      <c r="P14" s="19"/>
    </row>
    <row r="15" spans="1:16" ht="18.75" customHeight="1" x14ac:dyDescent="0.25">
      <c r="A15" s="40">
        <f t="shared" si="4"/>
        <v>11</v>
      </c>
      <c r="B15" s="41" t="s">
        <v>67</v>
      </c>
      <c r="C15" s="9" t="s">
        <v>11</v>
      </c>
      <c r="D15" s="11">
        <v>40</v>
      </c>
      <c r="E15" s="36"/>
      <c r="F15" s="13">
        <f t="shared" si="2"/>
        <v>0</v>
      </c>
      <c r="G15" s="13">
        <f t="shared" si="3"/>
        <v>0</v>
      </c>
      <c r="J15" s="15"/>
      <c r="K15" s="19"/>
      <c r="L15" s="19"/>
      <c r="M15" s="19"/>
      <c r="N15" s="19"/>
      <c r="O15" s="19"/>
      <c r="P15" s="19"/>
    </row>
    <row r="16" spans="1:16" ht="18.75" customHeight="1" x14ac:dyDescent="0.25">
      <c r="A16" s="40">
        <f t="shared" si="4"/>
        <v>12</v>
      </c>
      <c r="B16" s="41" t="s">
        <v>68</v>
      </c>
      <c r="C16" s="9" t="s">
        <v>11</v>
      </c>
      <c r="D16" s="11">
        <v>20</v>
      </c>
      <c r="E16" s="36"/>
      <c r="F16" s="13">
        <f t="shared" si="2"/>
        <v>0</v>
      </c>
      <c r="G16" s="13">
        <f t="shared" si="3"/>
        <v>0</v>
      </c>
      <c r="J16" s="15"/>
      <c r="K16" s="19"/>
      <c r="L16" s="19"/>
      <c r="M16" s="19"/>
      <c r="N16" s="19"/>
      <c r="O16" s="19"/>
      <c r="P16" s="19"/>
    </row>
    <row r="17" spans="1:16" ht="18.75" customHeight="1" x14ac:dyDescent="0.25">
      <c r="A17" s="40">
        <f t="shared" si="4"/>
        <v>13</v>
      </c>
      <c r="B17" s="41" t="s">
        <v>69</v>
      </c>
      <c r="C17" s="9" t="s">
        <v>11</v>
      </c>
      <c r="D17" s="11">
        <v>20</v>
      </c>
      <c r="E17" s="36"/>
      <c r="F17" s="13">
        <f t="shared" si="2"/>
        <v>0</v>
      </c>
      <c r="G17" s="13">
        <f t="shared" si="3"/>
        <v>0</v>
      </c>
      <c r="J17" s="15"/>
      <c r="K17" s="19"/>
      <c r="L17" s="19"/>
      <c r="M17" s="19"/>
      <c r="N17" s="19"/>
      <c r="O17" s="19"/>
      <c r="P17" s="19"/>
    </row>
    <row r="18" spans="1:16" ht="18.75" customHeight="1" x14ac:dyDescent="0.25">
      <c r="A18" s="40">
        <f t="shared" si="4"/>
        <v>14</v>
      </c>
      <c r="B18" s="41" t="s">
        <v>70</v>
      </c>
      <c r="C18" s="9" t="s">
        <v>11</v>
      </c>
      <c r="D18" s="11">
        <v>5</v>
      </c>
      <c r="E18" s="36"/>
      <c r="F18" s="13">
        <f t="shared" si="2"/>
        <v>0</v>
      </c>
      <c r="G18" s="13">
        <f t="shared" si="3"/>
        <v>0</v>
      </c>
      <c r="J18" s="15"/>
      <c r="K18" s="19"/>
      <c r="L18" s="19"/>
      <c r="M18" s="19"/>
      <c r="N18" s="19"/>
      <c r="O18" s="19"/>
      <c r="P18" s="19"/>
    </row>
    <row r="19" spans="1:16" ht="18.75" customHeight="1" x14ac:dyDescent="0.25">
      <c r="A19" s="40">
        <f t="shared" si="4"/>
        <v>15</v>
      </c>
      <c r="B19" s="41" t="s">
        <v>71</v>
      </c>
      <c r="C19" s="9" t="s">
        <v>11</v>
      </c>
      <c r="D19" s="11">
        <v>5</v>
      </c>
      <c r="E19" s="36"/>
      <c r="F19" s="13">
        <f t="shared" si="2"/>
        <v>0</v>
      </c>
      <c r="G19" s="13">
        <f t="shared" si="3"/>
        <v>0</v>
      </c>
      <c r="J19" s="15"/>
      <c r="K19" s="19"/>
      <c r="L19" s="19"/>
      <c r="M19" s="19"/>
      <c r="N19" s="19"/>
      <c r="O19" s="19"/>
      <c r="P19" s="19"/>
    </row>
    <row r="20" spans="1:16" ht="18.75" customHeight="1" x14ac:dyDescent="0.25">
      <c r="A20" s="40">
        <f t="shared" si="4"/>
        <v>16</v>
      </c>
      <c r="B20" s="41" t="s">
        <v>72</v>
      </c>
      <c r="C20" s="40" t="s">
        <v>11</v>
      </c>
      <c r="D20" s="47">
        <v>5</v>
      </c>
      <c r="E20" s="60"/>
      <c r="F20" s="49">
        <f t="shared" si="2"/>
        <v>0</v>
      </c>
      <c r="G20" s="49">
        <f t="shared" si="3"/>
        <v>0</v>
      </c>
      <c r="J20" s="15"/>
      <c r="K20" s="19"/>
      <c r="L20" s="19"/>
      <c r="M20" s="19"/>
      <c r="N20" s="19"/>
      <c r="O20" s="19"/>
      <c r="P20" s="19"/>
    </row>
    <row r="21" spans="1:16" ht="18.75" customHeight="1" x14ac:dyDescent="0.25">
      <c r="A21" s="40">
        <f t="shared" si="4"/>
        <v>17</v>
      </c>
      <c r="B21" s="61" t="s">
        <v>73</v>
      </c>
      <c r="C21" s="40" t="s">
        <v>74</v>
      </c>
      <c r="D21" s="62">
        <v>1.29</v>
      </c>
      <c r="E21" s="60"/>
      <c r="F21" s="49">
        <f t="shared" si="2"/>
        <v>0</v>
      </c>
      <c r="G21" s="49">
        <f t="shared" si="3"/>
        <v>0</v>
      </c>
      <c r="J21" s="15"/>
      <c r="K21" s="19"/>
      <c r="L21" s="19"/>
      <c r="M21" s="19"/>
      <c r="N21" s="19"/>
      <c r="O21" s="19"/>
      <c r="P21" s="19"/>
    </row>
    <row r="22" spans="1:16" ht="18.75" customHeight="1" x14ac:dyDescent="0.25">
      <c r="A22" s="40">
        <f t="shared" si="4"/>
        <v>18</v>
      </c>
      <c r="B22" s="41" t="s">
        <v>75</v>
      </c>
      <c r="C22" s="40" t="s">
        <v>74</v>
      </c>
      <c r="D22" s="62">
        <v>2.25</v>
      </c>
      <c r="E22" s="60"/>
      <c r="F22" s="49">
        <f t="shared" si="2"/>
        <v>0</v>
      </c>
      <c r="G22" s="49">
        <f t="shared" si="3"/>
        <v>0</v>
      </c>
      <c r="J22" s="15"/>
      <c r="K22" s="19"/>
      <c r="L22" s="19"/>
      <c r="M22" s="19"/>
      <c r="N22" s="19"/>
      <c r="O22" s="19"/>
      <c r="P22" s="19"/>
    </row>
    <row r="23" spans="1:16" ht="18.75" customHeight="1" x14ac:dyDescent="0.25">
      <c r="A23" s="40">
        <f t="shared" si="4"/>
        <v>19</v>
      </c>
      <c r="B23" s="41" t="s">
        <v>76</v>
      </c>
      <c r="C23" s="40" t="s">
        <v>74</v>
      </c>
      <c r="D23" s="62">
        <v>0.11</v>
      </c>
      <c r="E23" s="60"/>
      <c r="F23" s="49">
        <f t="shared" si="2"/>
        <v>0</v>
      </c>
      <c r="G23" s="49">
        <f t="shared" si="3"/>
        <v>0</v>
      </c>
      <c r="J23" s="15"/>
      <c r="K23" s="19"/>
      <c r="L23" s="19"/>
      <c r="M23" s="19"/>
      <c r="N23" s="19"/>
      <c r="O23" s="19"/>
      <c r="P23" s="19"/>
    </row>
    <row r="24" spans="1:16" ht="18.75" customHeight="1" x14ac:dyDescent="0.25">
      <c r="A24" s="40">
        <f t="shared" si="4"/>
        <v>20</v>
      </c>
      <c r="B24" s="41" t="s">
        <v>77</v>
      </c>
      <c r="C24" s="40" t="s">
        <v>22</v>
      </c>
      <c r="D24" s="62">
        <v>3.6</v>
      </c>
      <c r="E24" s="63"/>
      <c r="F24" s="49">
        <f t="shared" si="2"/>
        <v>0</v>
      </c>
      <c r="G24" s="49">
        <f t="shared" si="3"/>
        <v>0</v>
      </c>
      <c r="H24" s="20"/>
      <c r="J24" s="15"/>
      <c r="K24" s="19"/>
      <c r="L24" s="25"/>
      <c r="M24" s="19"/>
      <c r="N24" s="19"/>
      <c r="O24" s="19"/>
      <c r="P24" s="19"/>
    </row>
    <row r="25" spans="1:16" ht="18.75" customHeight="1" x14ac:dyDescent="0.25">
      <c r="A25" s="108">
        <f t="shared" si="4"/>
        <v>21</v>
      </c>
      <c r="B25" s="109" t="s">
        <v>78</v>
      </c>
      <c r="C25" s="108" t="s">
        <v>81</v>
      </c>
      <c r="D25" s="110">
        <v>326</v>
      </c>
      <c r="E25" s="111">
        <v>1124.25</v>
      </c>
      <c r="F25" s="112">
        <f t="shared" si="2"/>
        <v>366505.5</v>
      </c>
      <c r="G25" s="112">
        <f t="shared" si="3"/>
        <v>439806.6</v>
      </c>
      <c r="H25" s="43"/>
      <c r="J25" s="15"/>
      <c r="K25" s="19"/>
      <c r="L25" s="25"/>
      <c r="M25" s="19"/>
      <c r="N25" s="19"/>
      <c r="O25" s="19"/>
      <c r="P25" s="19"/>
    </row>
    <row r="26" spans="1:16" ht="18.75" customHeight="1" x14ac:dyDescent="0.25">
      <c r="A26" s="108">
        <f t="shared" si="4"/>
        <v>22</v>
      </c>
      <c r="B26" s="109" t="s">
        <v>79</v>
      </c>
      <c r="C26" s="108" t="s">
        <v>81</v>
      </c>
      <c r="D26" s="110">
        <v>652</v>
      </c>
      <c r="E26" s="111">
        <v>1756.8</v>
      </c>
      <c r="F26" s="112">
        <f t="shared" si="2"/>
        <v>1145433.6000000001</v>
      </c>
      <c r="G26" s="112">
        <f t="shared" si="3"/>
        <v>1374520.3200000001</v>
      </c>
      <c r="H26" s="43"/>
      <c r="J26" s="15"/>
      <c r="K26" s="19"/>
      <c r="L26" s="25"/>
      <c r="M26" s="19"/>
      <c r="N26" s="19"/>
      <c r="O26" s="19"/>
      <c r="P26" s="19"/>
    </row>
    <row r="27" spans="1:16" ht="18.75" customHeight="1" x14ac:dyDescent="0.25">
      <c r="A27" s="108">
        <f t="shared" si="4"/>
        <v>23</v>
      </c>
      <c r="B27" s="109" t="s">
        <v>80</v>
      </c>
      <c r="C27" s="108" t="s">
        <v>81</v>
      </c>
      <c r="D27" s="110">
        <v>15</v>
      </c>
      <c r="E27" s="111">
        <v>1201.53</v>
      </c>
      <c r="F27" s="112">
        <f t="shared" si="2"/>
        <v>18022.95</v>
      </c>
      <c r="G27" s="112">
        <f t="shared" si="3"/>
        <v>21627.54</v>
      </c>
      <c r="H27" s="20"/>
      <c r="J27" s="15"/>
      <c r="K27" s="19"/>
      <c r="L27" s="25"/>
      <c r="M27" s="19"/>
      <c r="N27" s="19"/>
      <c r="O27" s="19"/>
      <c r="P27" s="19"/>
    </row>
    <row r="28" spans="1:16" ht="18.75" customHeight="1" x14ac:dyDescent="0.25">
      <c r="A28" s="108">
        <f t="shared" si="4"/>
        <v>24</v>
      </c>
      <c r="B28" s="109" t="s">
        <v>82</v>
      </c>
      <c r="C28" s="108" t="s">
        <v>81</v>
      </c>
      <c r="D28" s="110">
        <v>200</v>
      </c>
      <c r="E28" s="111">
        <v>1712.7</v>
      </c>
      <c r="F28" s="112">
        <f t="shared" si="2"/>
        <v>342540</v>
      </c>
      <c r="G28" s="112">
        <f t="shared" si="3"/>
        <v>411048</v>
      </c>
      <c r="H28" s="20"/>
      <c r="J28" s="15"/>
      <c r="K28" s="19"/>
      <c r="L28" s="25"/>
      <c r="M28" s="19"/>
      <c r="N28" s="19"/>
      <c r="O28" s="19"/>
      <c r="P28" s="19"/>
    </row>
    <row r="29" spans="1:16" ht="30" customHeight="1" x14ac:dyDescent="0.25">
      <c r="A29" s="9">
        <f t="shared" si="4"/>
        <v>25</v>
      </c>
      <c r="B29" s="17" t="s">
        <v>83</v>
      </c>
      <c r="C29" s="9" t="s">
        <v>11</v>
      </c>
      <c r="D29" s="11">
        <v>5</v>
      </c>
      <c r="E29" s="42">
        <v>4318.6000000000004</v>
      </c>
      <c r="F29" s="13">
        <f t="shared" si="2"/>
        <v>21593</v>
      </c>
      <c r="G29" s="13">
        <f t="shared" si="3"/>
        <v>25911.599999999999</v>
      </c>
      <c r="H29" s="20"/>
      <c r="J29" s="15"/>
      <c r="K29" s="19"/>
      <c r="L29" s="25"/>
      <c r="M29" s="19"/>
      <c r="N29" s="19"/>
      <c r="O29" s="19"/>
      <c r="P29" s="19"/>
    </row>
    <row r="30" spans="1:16" ht="18.75" customHeight="1" x14ac:dyDescent="0.25">
      <c r="A30" s="9">
        <f t="shared" si="4"/>
        <v>26</v>
      </c>
      <c r="B30" s="17" t="s">
        <v>84</v>
      </c>
      <c r="C30" s="9" t="s">
        <v>11</v>
      </c>
      <c r="D30" s="11">
        <v>5</v>
      </c>
      <c r="E30" s="42">
        <v>619.30000000000007</v>
      </c>
      <c r="F30" s="13">
        <f t="shared" si="2"/>
        <v>3096.5</v>
      </c>
      <c r="G30" s="13">
        <f t="shared" si="3"/>
        <v>3715.8</v>
      </c>
      <c r="H30" s="20"/>
      <c r="J30" s="15"/>
      <c r="K30" s="19"/>
      <c r="L30" s="25"/>
      <c r="M30" s="19"/>
      <c r="N30" s="19"/>
      <c r="O30" s="19"/>
      <c r="P30" s="19"/>
    </row>
    <row r="31" spans="1:16" ht="18.75" customHeight="1" x14ac:dyDescent="0.25">
      <c r="A31" s="9">
        <f t="shared" si="4"/>
        <v>27</v>
      </c>
      <c r="B31" s="17" t="s">
        <v>85</v>
      </c>
      <c r="C31" s="9" t="s">
        <v>11</v>
      </c>
      <c r="D31" s="11">
        <v>5</v>
      </c>
      <c r="E31" s="42"/>
      <c r="F31" s="13">
        <f t="shared" si="2"/>
        <v>0</v>
      </c>
      <c r="G31" s="13">
        <f t="shared" si="3"/>
        <v>0</v>
      </c>
      <c r="H31" s="20"/>
      <c r="J31" s="15"/>
      <c r="K31" s="19"/>
      <c r="L31" s="25"/>
      <c r="M31" s="19"/>
      <c r="N31" s="19"/>
      <c r="O31" s="19"/>
      <c r="P31" s="19"/>
    </row>
    <row r="32" spans="1:16" ht="18.75" customHeight="1" x14ac:dyDescent="0.25">
      <c r="A32" s="9">
        <f t="shared" si="4"/>
        <v>28</v>
      </c>
      <c r="B32" s="17" t="s">
        <v>86</v>
      </c>
      <c r="C32" s="37"/>
      <c r="D32" s="38">
        <v>0.8</v>
      </c>
      <c r="E32" s="42"/>
      <c r="F32" s="13">
        <f t="shared" si="2"/>
        <v>0</v>
      </c>
      <c r="G32" s="13">
        <f t="shared" si="3"/>
        <v>0</v>
      </c>
      <c r="H32" s="20"/>
      <c r="J32" s="15"/>
      <c r="K32" s="19"/>
      <c r="L32" s="25"/>
      <c r="M32" s="19"/>
      <c r="N32" s="19"/>
      <c r="O32" s="19"/>
      <c r="P32" s="19"/>
    </row>
    <row r="33" spans="1:16" ht="18.75" customHeight="1" x14ac:dyDescent="0.25">
      <c r="A33" s="9">
        <f t="shared" si="4"/>
        <v>29</v>
      </c>
      <c r="B33" s="17" t="s">
        <v>87</v>
      </c>
      <c r="C33" s="9" t="s">
        <v>11</v>
      </c>
      <c r="D33" s="11">
        <v>5</v>
      </c>
      <c r="E33" s="42"/>
      <c r="F33" s="13">
        <f t="shared" si="2"/>
        <v>0</v>
      </c>
      <c r="G33" s="13">
        <f t="shared" si="3"/>
        <v>0</v>
      </c>
      <c r="H33" s="20"/>
      <c r="J33" s="15"/>
      <c r="K33" s="19"/>
      <c r="L33" s="25"/>
      <c r="M33" s="19"/>
      <c r="N33" s="19"/>
      <c r="O33" s="19"/>
      <c r="P33" s="19"/>
    </row>
    <row r="34" spans="1:16" ht="18.75" customHeight="1" x14ac:dyDescent="0.25">
      <c r="A34" s="9">
        <f t="shared" si="4"/>
        <v>30</v>
      </c>
      <c r="B34" s="17" t="s">
        <v>88</v>
      </c>
      <c r="C34" s="9" t="s">
        <v>11</v>
      </c>
      <c r="D34" s="11">
        <v>10</v>
      </c>
      <c r="E34" s="42"/>
      <c r="F34" s="13">
        <f t="shared" si="2"/>
        <v>0</v>
      </c>
      <c r="G34" s="13">
        <f t="shared" si="3"/>
        <v>0</v>
      </c>
      <c r="H34" s="20"/>
      <c r="J34" s="15"/>
      <c r="K34" s="19"/>
      <c r="L34" s="25"/>
      <c r="M34" s="19"/>
      <c r="N34" s="19"/>
      <c r="O34" s="19"/>
      <c r="P34" s="19"/>
    </row>
    <row r="35" spans="1:16" ht="18.75" customHeight="1" x14ac:dyDescent="0.25">
      <c r="A35" s="9">
        <f t="shared" si="4"/>
        <v>31</v>
      </c>
      <c r="B35" s="17" t="s">
        <v>89</v>
      </c>
      <c r="C35" s="9" t="s">
        <v>11</v>
      </c>
      <c r="D35" s="11">
        <v>10</v>
      </c>
      <c r="E35" s="42">
        <v>11942.7</v>
      </c>
      <c r="F35" s="13">
        <f t="shared" si="2"/>
        <v>119427</v>
      </c>
      <c r="G35" s="13">
        <f t="shared" si="3"/>
        <v>143312.4</v>
      </c>
      <c r="H35" s="20"/>
      <c r="J35" s="15"/>
      <c r="K35" s="19"/>
      <c r="L35" s="25"/>
      <c r="M35" s="19"/>
      <c r="N35" s="19"/>
      <c r="O35" s="19"/>
      <c r="P35" s="19"/>
    </row>
    <row r="36" spans="1:16" ht="30.75" customHeight="1" x14ac:dyDescent="0.25">
      <c r="A36" s="9">
        <f t="shared" si="4"/>
        <v>32</v>
      </c>
      <c r="B36" s="17" t="s">
        <v>90</v>
      </c>
      <c r="C36" s="9" t="s">
        <v>11</v>
      </c>
      <c r="D36" s="11">
        <v>5</v>
      </c>
      <c r="E36" s="42">
        <v>3795.0000000000005</v>
      </c>
      <c r="F36" s="13">
        <f t="shared" si="2"/>
        <v>18975</v>
      </c>
      <c r="G36" s="13">
        <f t="shared" si="3"/>
        <v>22770</v>
      </c>
      <c r="H36" s="20"/>
      <c r="J36" s="15"/>
      <c r="K36" s="19"/>
      <c r="L36" s="25"/>
      <c r="M36" s="19"/>
      <c r="N36" s="19"/>
      <c r="O36" s="19"/>
      <c r="P36" s="19"/>
    </row>
    <row r="37" spans="1:16" ht="30.75" customHeight="1" x14ac:dyDescent="0.25">
      <c r="A37" s="9">
        <f t="shared" si="4"/>
        <v>33</v>
      </c>
      <c r="B37" s="17" t="s">
        <v>91</v>
      </c>
      <c r="C37" s="9" t="s">
        <v>11</v>
      </c>
      <c r="D37" s="11">
        <v>5</v>
      </c>
      <c r="E37" s="42">
        <v>6831.0000000000009</v>
      </c>
      <c r="F37" s="13">
        <f t="shared" si="2"/>
        <v>34155</v>
      </c>
      <c r="G37" s="13">
        <f t="shared" si="3"/>
        <v>40986</v>
      </c>
      <c r="H37" s="20"/>
      <c r="J37" s="15"/>
      <c r="K37" s="19"/>
      <c r="L37" s="25"/>
      <c r="M37" s="19"/>
      <c r="N37" s="19"/>
      <c r="O37" s="19"/>
      <c r="P37" s="19"/>
    </row>
    <row r="38" spans="1:16" ht="18.75" customHeight="1" x14ac:dyDescent="0.25">
      <c r="A38" s="9">
        <f t="shared" si="4"/>
        <v>34</v>
      </c>
      <c r="B38" s="17" t="s">
        <v>92</v>
      </c>
      <c r="C38" s="9" t="s">
        <v>11</v>
      </c>
      <c r="D38" s="11">
        <v>4</v>
      </c>
      <c r="E38" s="42">
        <v>4098.6000000000004</v>
      </c>
      <c r="F38" s="13">
        <f t="shared" si="2"/>
        <v>16394.400000000001</v>
      </c>
      <c r="G38" s="13">
        <f t="shared" si="3"/>
        <v>19673.28</v>
      </c>
      <c r="H38" s="20"/>
      <c r="J38" s="15"/>
      <c r="K38" s="19"/>
      <c r="L38" s="25"/>
      <c r="M38" s="19"/>
      <c r="N38" s="19"/>
      <c r="O38" s="19"/>
      <c r="P38" s="19"/>
    </row>
    <row r="39" spans="1:16" ht="18.75" customHeight="1" x14ac:dyDescent="0.25">
      <c r="A39" s="9">
        <f t="shared" si="4"/>
        <v>35</v>
      </c>
      <c r="B39" s="17" t="s">
        <v>93</v>
      </c>
      <c r="C39" s="9" t="s">
        <v>11</v>
      </c>
      <c r="D39" s="11">
        <v>4</v>
      </c>
      <c r="E39" s="18"/>
      <c r="F39" s="13">
        <f t="shared" si="2"/>
        <v>0</v>
      </c>
      <c r="G39" s="13">
        <f t="shared" si="3"/>
        <v>0</v>
      </c>
      <c r="H39" s="20"/>
      <c r="J39" s="15"/>
      <c r="K39" s="19"/>
      <c r="L39" s="25"/>
      <c r="M39" s="19"/>
      <c r="N39" s="19"/>
      <c r="O39" s="19"/>
      <c r="P39" s="19"/>
    </row>
    <row r="40" spans="1:16" ht="18.75" customHeight="1" x14ac:dyDescent="0.25">
      <c r="A40" s="9">
        <f t="shared" si="4"/>
        <v>36</v>
      </c>
      <c r="B40" s="17" t="s">
        <v>94</v>
      </c>
      <c r="C40" s="9" t="s">
        <v>11</v>
      </c>
      <c r="D40" s="11">
        <v>1</v>
      </c>
      <c r="E40" s="18"/>
      <c r="F40" s="13">
        <f t="shared" si="2"/>
        <v>0</v>
      </c>
      <c r="G40" s="13">
        <f t="shared" si="3"/>
        <v>0</v>
      </c>
      <c r="H40" s="20"/>
      <c r="J40" s="15"/>
      <c r="K40" s="19"/>
      <c r="L40" s="25"/>
      <c r="M40" s="19"/>
      <c r="N40" s="19"/>
      <c r="O40" s="19"/>
      <c r="P40" s="19"/>
    </row>
    <row r="41" spans="1:16" ht="18.75" customHeight="1" x14ac:dyDescent="0.25">
      <c r="A41" s="9">
        <f t="shared" si="4"/>
        <v>37</v>
      </c>
      <c r="B41" s="17" t="s">
        <v>95</v>
      </c>
      <c r="C41" s="9" t="s">
        <v>11</v>
      </c>
      <c r="D41" s="11">
        <v>4</v>
      </c>
      <c r="E41" s="18"/>
      <c r="F41" s="13">
        <f t="shared" si="2"/>
        <v>0</v>
      </c>
      <c r="G41" s="13">
        <f t="shared" si="3"/>
        <v>0</v>
      </c>
      <c r="H41" s="20"/>
      <c r="J41" s="15"/>
      <c r="K41" s="19"/>
      <c r="L41" s="25"/>
      <c r="M41" s="19"/>
      <c r="N41" s="19"/>
      <c r="O41" s="19"/>
      <c r="P41" s="19"/>
    </row>
    <row r="42" spans="1:16" ht="18.75" customHeight="1" x14ac:dyDescent="0.25">
      <c r="A42" s="9">
        <f t="shared" si="4"/>
        <v>38</v>
      </c>
      <c r="B42" s="17" t="s">
        <v>96</v>
      </c>
      <c r="C42" s="9" t="s">
        <v>11</v>
      </c>
      <c r="D42" s="11">
        <v>4</v>
      </c>
      <c r="E42" s="18"/>
      <c r="F42" s="13">
        <f t="shared" si="2"/>
        <v>0</v>
      </c>
      <c r="G42" s="13">
        <f t="shared" si="3"/>
        <v>0</v>
      </c>
      <c r="H42" s="20"/>
      <c r="J42" s="15"/>
      <c r="K42" s="19"/>
      <c r="L42" s="25"/>
      <c r="M42" s="19"/>
      <c r="N42" s="19"/>
      <c r="O42" s="19"/>
      <c r="P42" s="19"/>
    </row>
    <row r="43" spans="1:16" ht="18.75" customHeight="1" x14ac:dyDescent="0.25">
      <c r="A43" s="9">
        <f t="shared" si="4"/>
        <v>39</v>
      </c>
      <c r="B43" s="17" t="s">
        <v>97</v>
      </c>
      <c r="C43" s="9" t="s">
        <v>11</v>
      </c>
      <c r="D43" s="11">
        <v>4</v>
      </c>
      <c r="E43" s="18"/>
      <c r="F43" s="13">
        <f t="shared" si="2"/>
        <v>0</v>
      </c>
      <c r="G43" s="13">
        <f t="shared" si="3"/>
        <v>0</v>
      </c>
      <c r="H43" s="20"/>
      <c r="J43" s="15"/>
      <c r="K43" s="19"/>
      <c r="L43" s="25"/>
      <c r="M43" s="19"/>
      <c r="N43" s="19"/>
      <c r="O43" s="19"/>
      <c r="P43" s="19"/>
    </row>
    <row r="44" spans="1:16" ht="18.75" customHeight="1" x14ac:dyDescent="0.25">
      <c r="A44" s="9">
        <f t="shared" si="4"/>
        <v>40</v>
      </c>
      <c r="B44" s="17" t="s">
        <v>98</v>
      </c>
      <c r="C44" s="9" t="s">
        <v>11</v>
      </c>
      <c r="D44" s="11">
        <v>1</v>
      </c>
      <c r="E44" s="18"/>
      <c r="F44" s="13">
        <f t="shared" si="2"/>
        <v>0</v>
      </c>
      <c r="G44" s="13">
        <f t="shared" si="3"/>
        <v>0</v>
      </c>
      <c r="H44" s="20"/>
      <c r="J44" s="15"/>
      <c r="K44" s="19"/>
      <c r="L44" s="25"/>
      <c r="M44" s="19"/>
      <c r="N44" s="19"/>
      <c r="O44" s="19"/>
      <c r="P44" s="19"/>
    </row>
    <row r="45" spans="1:16" x14ac:dyDescent="0.25">
      <c r="A45" s="39"/>
      <c r="B45" s="126" t="s">
        <v>52</v>
      </c>
      <c r="C45" s="127"/>
      <c r="D45" s="127"/>
      <c r="E45" s="128"/>
      <c r="F45" s="28">
        <f>SUM(F4:F44)</f>
        <v>2566142.9499999997</v>
      </c>
      <c r="G45" s="28">
        <f>SUM(G4:G44)</f>
        <v>3079371.5399999996</v>
      </c>
      <c r="J45" s="19"/>
      <c r="K45" s="19"/>
      <c r="L45" s="19"/>
      <c r="M45" s="19"/>
      <c r="N45" s="19"/>
      <c r="O45" s="19"/>
      <c r="P45" s="19"/>
    </row>
    <row r="46" spans="1:16" x14ac:dyDescent="0.25">
      <c r="G46" s="45">
        <f>G45*1.33</f>
        <v>4095564.1481999997</v>
      </c>
      <c r="H46" s="46" t="s">
        <v>103</v>
      </c>
      <c r="I46" s="46"/>
      <c r="J46" s="19"/>
      <c r="K46" s="19"/>
      <c r="L46" s="19"/>
      <c r="M46" s="19"/>
      <c r="N46" s="19"/>
      <c r="O46" s="19"/>
      <c r="P46" s="19"/>
    </row>
  </sheetData>
  <mergeCells count="7">
    <mergeCell ref="B45:E45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3"/>
  <sheetViews>
    <sheetView workbookViewId="0">
      <pane ySplit="1" topLeftCell="A2" activePane="bottomLeft" state="frozen"/>
      <selection pane="bottomLeft" activeCell="G10" sqref="G10"/>
    </sheetView>
  </sheetViews>
  <sheetFormatPr defaultColWidth="8.85546875" defaultRowHeight="15" x14ac:dyDescent="0.25"/>
  <cols>
    <col min="1" max="1" width="8.85546875" style="77"/>
    <col min="2" max="2" width="35" style="94" customWidth="1"/>
    <col min="3" max="4" width="8.85546875" style="77"/>
    <col min="5" max="5" width="16.140625" style="77" customWidth="1"/>
    <col min="6" max="6" width="25.42578125" style="94" customWidth="1"/>
    <col min="7" max="7" width="48.85546875" style="95" customWidth="1"/>
    <col min="8" max="8" width="48.85546875" style="77" customWidth="1"/>
    <col min="9" max="16384" width="8.85546875" style="77"/>
  </cols>
  <sheetData>
    <row r="1" spans="1:14" s="69" customFormat="1" x14ac:dyDescent="0.25">
      <c r="A1" s="66" t="s">
        <v>105</v>
      </c>
      <c r="B1" s="66" t="s">
        <v>106</v>
      </c>
      <c r="C1" s="66" t="s">
        <v>107</v>
      </c>
      <c r="D1" s="66" t="s">
        <v>3</v>
      </c>
      <c r="E1" s="66" t="s">
        <v>108</v>
      </c>
      <c r="F1" s="67" t="s">
        <v>109</v>
      </c>
      <c r="G1" s="68" t="s">
        <v>110</v>
      </c>
      <c r="H1" s="66" t="s">
        <v>111</v>
      </c>
    </row>
    <row r="2" spans="1:14" x14ac:dyDescent="0.25">
      <c r="A2" s="70">
        <v>1</v>
      </c>
      <c r="B2" s="71" t="s">
        <v>112</v>
      </c>
      <c r="C2" s="72" t="s">
        <v>113</v>
      </c>
      <c r="D2" s="72">
        <v>5</v>
      </c>
      <c r="E2" s="73"/>
      <c r="F2" s="71" t="s">
        <v>114</v>
      </c>
      <c r="G2" s="74"/>
      <c r="H2" s="75"/>
      <c r="I2" s="76"/>
      <c r="J2" s="76"/>
      <c r="K2" s="76"/>
      <c r="L2" s="76"/>
      <c r="M2" s="76"/>
      <c r="N2" s="76"/>
    </row>
    <row r="3" spans="1:14" s="84" customFormat="1" ht="60" x14ac:dyDescent="0.25">
      <c r="A3" s="78">
        <v>2</v>
      </c>
      <c r="B3" s="79" t="s">
        <v>115</v>
      </c>
      <c r="C3" s="80" t="s">
        <v>22</v>
      </c>
      <c r="D3" s="80">
        <v>6</v>
      </c>
      <c r="E3" s="81" t="s">
        <v>116</v>
      </c>
      <c r="F3" s="79" t="s">
        <v>117</v>
      </c>
      <c r="G3" s="74" t="s">
        <v>118</v>
      </c>
      <c r="H3" s="82"/>
      <c r="I3" s="83"/>
      <c r="J3" s="83"/>
      <c r="K3" s="83"/>
      <c r="L3" s="83"/>
      <c r="M3" s="83"/>
      <c r="N3" s="83"/>
    </row>
    <row r="4" spans="1:14" ht="30" x14ac:dyDescent="0.25">
      <c r="A4" s="70">
        <v>3</v>
      </c>
      <c r="B4" s="71" t="s">
        <v>119</v>
      </c>
      <c r="C4" s="72" t="s">
        <v>113</v>
      </c>
      <c r="D4" s="72">
        <v>1</v>
      </c>
      <c r="E4" s="81" t="s">
        <v>120</v>
      </c>
      <c r="F4" s="132" t="s">
        <v>121</v>
      </c>
      <c r="G4" s="133" t="s">
        <v>122</v>
      </c>
      <c r="H4" s="134"/>
      <c r="I4" s="85"/>
      <c r="J4" s="85"/>
      <c r="K4" s="85"/>
      <c r="L4" s="85"/>
      <c r="M4" s="85"/>
      <c r="N4" s="85"/>
    </row>
    <row r="5" spans="1:14" x14ac:dyDescent="0.25">
      <c r="A5" s="70">
        <v>4</v>
      </c>
      <c r="B5" s="71" t="s">
        <v>123</v>
      </c>
      <c r="C5" s="72" t="s">
        <v>113</v>
      </c>
      <c r="D5" s="72">
        <v>4</v>
      </c>
      <c r="E5" s="73"/>
      <c r="F5" s="132"/>
      <c r="G5" s="133"/>
      <c r="H5" s="134"/>
      <c r="I5" s="85"/>
      <c r="J5" s="85"/>
      <c r="K5" s="85"/>
      <c r="L5" s="85"/>
      <c r="M5" s="85"/>
      <c r="N5" s="85"/>
    </row>
    <row r="6" spans="1:14" x14ac:dyDescent="0.25">
      <c r="A6" s="70">
        <v>5</v>
      </c>
      <c r="B6" s="71" t="s">
        <v>124</v>
      </c>
      <c r="C6" s="72" t="s">
        <v>113</v>
      </c>
      <c r="D6" s="72">
        <v>1</v>
      </c>
      <c r="E6" s="73"/>
      <c r="F6" s="132"/>
      <c r="G6" s="133"/>
      <c r="H6" s="134"/>
      <c r="I6" s="85"/>
      <c r="J6" s="85"/>
      <c r="K6" s="85"/>
      <c r="L6" s="85"/>
      <c r="M6" s="85"/>
      <c r="N6" s="85"/>
    </row>
    <row r="7" spans="1:14" x14ac:dyDescent="0.25">
      <c r="A7" s="70">
        <v>6</v>
      </c>
      <c r="B7" s="71" t="s">
        <v>125</v>
      </c>
      <c r="C7" s="72" t="s">
        <v>113</v>
      </c>
      <c r="D7" s="72">
        <v>4</v>
      </c>
      <c r="E7" s="73"/>
      <c r="F7" s="132"/>
      <c r="G7" s="133"/>
      <c r="H7" s="134"/>
      <c r="I7" s="85"/>
      <c r="J7" s="85"/>
      <c r="K7" s="85"/>
      <c r="L7" s="85"/>
      <c r="M7" s="85"/>
      <c r="N7" s="85"/>
    </row>
    <row r="8" spans="1:14" ht="84" customHeight="1" x14ac:dyDescent="0.25">
      <c r="A8" s="80">
        <v>7</v>
      </c>
      <c r="B8" s="79" t="s">
        <v>126</v>
      </c>
      <c r="C8" s="80" t="s">
        <v>127</v>
      </c>
      <c r="D8" s="80">
        <v>5</v>
      </c>
      <c r="E8" s="81"/>
      <c r="F8" s="79" t="s">
        <v>128</v>
      </c>
      <c r="G8" s="86" t="s">
        <v>129</v>
      </c>
      <c r="H8" s="82"/>
      <c r="I8" s="83"/>
      <c r="J8" s="83"/>
      <c r="K8" s="83"/>
      <c r="L8" s="83"/>
      <c r="M8" s="83"/>
      <c r="N8" s="83"/>
    </row>
    <row r="9" spans="1:14" ht="30" x14ac:dyDescent="0.25">
      <c r="A9" s="70">
        <v>8</v>
      </c>
      <c r="B9" s="71" t="s">
        <v>130</v>
      </c>
      <c r="C9" s="72" t="s">
        <v>113</v>
      </c>
      <c r="D9" s="72">
        <v>10</v>
      </c>
      <c r="E9" s="73" t="s">
        <v>131</v>
      </c>
      <c r="F9" s="71"/>
      <c r="G9" s="87"/>
      <c r="H9" s="72"/>
    </row>
    <row r="10" spans="1:14" s="84" customFormat="1" ht="60" x14ac:dyDescent="0.25">
      <c r="A10" s="80">
        <v>9</v>
      </c>
      <c r="B10" s="79" t="s">
        <v>44</v>
      </c>
      <c r="C10" s="80" t="s">
        <v>113</v>
      </c>
      <c r="D10" s="80">
        <v>5</v>
      </c>
      <c r="E10" s="81" t="s">
        <v>132</v>
      </c>
      <c r="F10" s="79" t="s">
        <v>133</v>
      </c>
      <c r="G10" s="74" t="s">
        <v>134</v>
      </c>
      <c r="H10" s="82"/>
      <c r="I10" s="83"/>
      <c r="J10" s="83"/>
      <c r="K10" s="83"/>
      <c r="L10" s="83"/>
      <c r="M10" s="83"/>
      <c r="N10" s="83"/>
    </row>
    <row r="11" spans="1:14" ht="30" x14ac:dyDescent="0.25">
      <c r="A11" s="70">
        <v>10</v>
      </c>
      <c r="B11" s="71" t="s">
        <v>135</v>
      </c>
      <c r="C11" s="72" t="s">
        <v>113</v>
      </c>
      <c r="D11" s="72">
        <v>5</v>
      </c>
      <c r="E11" s="73" t="s">
        <v>136</v>
      </c>
      <c r="F11" s="71"/>
      <c r="G11" s="87"/>
      <c r="H11" s="72"/>
    </row>
    <row r="12" spans="1:14" s="84" customFormat="1" ht="30" x14ac:dyDescent="0.25">
      <c r="A12" s="78">
        <v>11</v>
      </c>
      <c r="B12" s="79" t="s">
        <v>137</v>
      </c>
      <c r="C12" s="80" t="s">
        <v>113</v>
      </c>
      <c r="D12" s="80">
        <v>10</v>
      </c>
      <c r="E12" s="81"/>
      <c r="F12" s="79" t="s">
        <v>138</v>
      </c>
      <c r="G12" s="88" t="s">
        <v>139</v>
      </c>
      <c r="H12" s="79"/>
    </row>
    <row r="13" spans="1:14" ht="90" x14ac:dyDescent="0.25">
      <c r="A13" s="70">
        <v>12</v>
      </c>
      <c r="B13" s="71" t="s">
        <v>140</v>
      </c>
      <c r="C13" s="72" t="s">
        <v>24</v>
      </c>
      <c r="D13" s="72">
        <v>0.35</v>
      </c>
      <c r="E13" s="73"/>
      <c r="F13" s="71"/>
      <c r="G13" s="87"/>
      <c r="H13" s="72"/>
    </row>
    <row r="14" spans="1:14" ht="30" x14ac:dyDescent="0.25">
      <c r="A14" s="70">
        <v>13</v>
      </c>
      <c r="B14" s="71" t="s">
        <v>141</v>
      </c>
      <c r="C14" s="72" t="s">
        <v>24</v>
      </c>
      <c r="D14" s="72">
        <v>0.32</v>
      </c>
      <c r="E14" s="73"/>
      <c r="F14" s="71"/>
      <c r="G14" s="87"/>
      <c r="H14" s="72"/>
    </row>
    <row r="15" spans="1:14" ht="75" x14ac:dyDescent="0.25">
      <c r="A15" s="70">
        <v>14</v>
      </c>
      <c r="B15" s="71" t="s">
        <v>142</v>
      </c>
      <c r="C15" s="72" t="s">
        <v>24</v>
      </c>
      <c r="D15" s="72">
        <v>0.32</v>
      </c>
      <c r="E15" s="73"/>
      <c r="F15" s="71"/>
      <c r="G15" s="87"/>
      <c r="H15" s="72"/>
    </row>
    <row r="16" spans="1:14" ht="30" x14ac:dyDescent="0.25">
      <c r="A16" s="70">
        <v>15</v>
      </c>
      <c r="B16" s="71" t="s">
        <v>143</v>
      </c>
      <c r="C16" s="72" t="s">
        <v>24</v>
      </c>
      <c r="D16" s="72">
        <v>0.32</v>
      </c>
      <c r="E16" s="73"/>
      <c r="F16" s="71"/>
      <c r="G16" s="87"/>
      <c r="H16" s="72"/>
    </row>
    <row r="17" spans="1:8" ht="75" x14ac:dyDescent="0.25">
      <c r="A17" s="70">
        <v>16</v>
      </c>
      <c r="B17" s="71" t="s">
        <v>144</v>
      </c>
      <c r="C17" s="72" t="s">
        <v>24</v>
      </c>
      <c r="D17" s="72">
        <v>0.32</v>
      </c>
      <c r="E17" s="73"/>
      <c r="F17" s="71"/>
      <c r="G17" s="87"/>
      <c r="H17" s="72"/>
    </row>
    <row r="18" spans="1:8" ht="60" x14ac:dyDescent="0.25">
      <c r="A18" s="70">
        <v>17</v>
      </c>
      <c r="B18" s="71" t="s">
        <v>145</v>
      </c>
      <c r="C18" s="72" t="s">
        <v>24</v>
      </c>
      <c r="D18" s="72">
        <v>0.32</v>
      </c>
      <c r="E18" s="73"/>
      <c r="F18" s="71"/>
      <c r="G18" s="87"/>
      <c r="H18" s="72"/>
    </row>
    <row r="19" spans="1:8" s="84" customFormat="1" ht="45" x14ac:dyDescent="0.25">
      <c r="A19" s="78">
        <v>18</v>
      </c>
      <c r="B19" s="79" t="s">
        <v>146</v>
      </c>
      <c r="C19" s="80" t="s">
        <v>113</v>
      </c>
      <c r="D19" s="80">
        <v>5</v>
      </c>
      <c r="E19" s="81"/>
      <c r="F19" s="79" t="s">
        <v>147</v>
      </c>
      <c r="G19" s="88"/>
      <c r="H19" s="79" t="s">
        <v>147</v>
      </c>
    </row>
    <row r="20" spans="1:8" s="84" customFormat="1" ht="45" x14ac:dyDescent="0.25">
      <c r="A20" s="78">
        <v>19</v>
      </c>
      <c r="B20" s="79" t="s">
        <v>148</v>
      </c>
      <c r="C20" s="80" t="s">
        <v>113</v>
      </c>
      <c r="D20" s="80">
        <v>5</v>
      </c>
      <c r="E20" s="81"/>
      <c r="F20" s="79" t="s">
        <v>147</v>
      </c>
      <c r="G20" s="88"/>
      <c r="H20" s="79" t="s">
        <v>147</v>
      </c>
    </row>
    <row r="21" spans="1:8" x14ac:dyDescent="0.25">
      <c r="A21" s="70">
        <v>20</v>
      </c>
      <c r="B21" s="71" t="s">
        <v>149</v>
      </c>
      <c r="C21" s="72" t="s">
        <v>113</v>
      </c>
      <c r="D21" s="72">
        <v>1</v>
      </c>
      <c r="E21" s="73"/>
      <c r="F21" s="71"/>
      <c r="G21" s="87"/>
      <c r="H21" s="72"/>
    </row>
    <row r="22" spans="1:8" ht="30" x14ac:dyDescent="0.25">
      <c r="A22" s="70">
        <v>21</v>
      </c>
      <c r="B22" s="71" t="s">
        <v>150</v>
      </c>
      <c r="C22" s="72" t="s">
        <v>113</v>
      </c>
      <c r="D22" s="72">
        <v>1</v>
      </c>
      <c r="E22" s="73"/>
      <c r="F22" s="71"/>
      <c r="G22" s="87"/>
      <c r="H22" s="72"/>
    </row>
    <row r="23" spans="1:8" ht="75" x14ac:dyDescent="0.25">
      <c r="A23" s="80">
        <v>22</v>
      </c>
      <c r="B23" s="79" t="s">
        <v>151</v>
      </c>
      <c r="C23" s="80" t="s">
        <v>113</v>
      </c>
      <c r="D23" s="80">
        <v>10</v>
      </c>
      <c r="E23" s="81"/>
      <c r="F23" s="79" t="s">
        <v>152</v>
      </c>
      <c r="G23" s="88" t="s">
        <v>153</v>
      </c>
      <c r="H23" s="79" t="s">
        <v>147</v>
      </c>
    </row>
    <row r="24" spans="1:8" ht="30" x14ac:dyDescent="0.25">
      <c r="A24" s="70">
        <v>23</v>
      </c>
      <c r="B24" s="71" t="s">
        <v>154</v>
      </c>
      <c r="C24" s="72" t="s">
        <v>113</v>
      </c>
      <c r="D24" s="72">
        <v>4</v>
      </c>
      <c r="E24" s="73"/>
      <c r="F24" s="79" t="s">
        <v>147</v>
      </c>
      <c r="G24" s="88"/>
      <c r="H24" s="79" t="s">
        <v>147</v>
      </c>
    </row>
    <row r="25" spans="1:8" ht="30" x14ac:dyDescent="0.25">
      <c r="A25" s="70">
        <v>24</v>
      </c>
      <c r="B25" s="71" t="s">
        <v>155</v>
      </c>
      <c r="C25" s="72" t="s">
        <v>113</v>
      </c>
      <c r="D25" s="72">
        <v>5</v>
      </c>
      <c r="E25" s="73"/>
      <c r="F25" s="79" t="s">
        <v>147</v>
      </c>
      <c r="G25" s="88"/>
      <c r="H25" s="79" t="s">
        <v>147</v>
      </c>
    </row>
    <row r="26" spans="1:8" ht="30" x14ac:dyDescent="0.25">
      <c r="A26" s="70">
        <v>25</v>
      </c>
      <c r="B26" s="71" t="s">
        <v>156</v>
      </c>
      <c r="C26" s="72" t="s">
        <v>113</v>
      </c>
      <c r="D26" s="72">
        <v>5</v>
      </c>
      <c r="E26" s="73"/>
      <c r="F26" s="79" t="s">
        <v>147</v>
      </c>
      <c r="G26" s="88"/>
      <c r="H26" s="79" t="s">
        <v>147</v>
      </c>
    </row>
    <row r="27" spans="1:8" s="84" customFormat="1" ht="30" x14ac:dyDescent="0.25">
      <c r="A27" s="80">
        <v>26</v>
      </c>
      <c r="B27" s="79" t="s">
        <v>157</v>
      </c>
      <c r="C27" s="80" t="s">
        <v>113</v>
      </c>
      <c r="D27" s="80">
        <v>5</v>
      </c>
      <c r="E27" s="81"/>
      <c r="F27" s="79" t="s">
        <v>147</v>
      </c>
      <c r="G27" s="88"/>
      <c r="H27" s="79" t="s">
        <v>147</v>
      </c>
    </row>
    <row r="28" spans="1:8" ht="30" x14ac:dyDescent="0.25">
      <c r="A28" s="89">
        <v>27</v>
      </c>
      <c r="B28" s="90" t="s">
        <v>158</v>
      </c>
      <c r="C28" s="89" t="s">
        <v>24</v>
      </c>
      <c r="D28" s="89">
        <v>0.64</v>
      </c>
      <c r="E28" s="91"/>
      <c r="F28" s="71"/>
      <c r="G28" s="87"/>
      <c r="H28" s="72"/>
    </row>
    <row r="29" spans="1:8" x14ac:dyDescent="0.25">
      <c r="A29" s="89">
        <v>28</v>
      </c>
      <c r="B29" s="90" t="s">
        <v>159</v>
      </c>
      <c r="C29" s="89" t="s">
        <v>24</v>
      </c>
      <c r="D29" s="89">
        <v>0.32</v>
      </c>
      <c r="E29" s="91"/>
      <c r="F29" s="71"/>
      <c r="G29" s="87"/>
      <c r="H29" s="72"/>
    </row>
    <row r="30" spans="1:8" x14ac:dyDescent="0.25">
      <c r="A30" s="89">
        <v>29</v>
      </c>
      <c r="B30" s="90" t="s">
        <v>160</v>
      </c>
      <c r="C30" s="89" t="s">
        <v>113</v>
      </c>
      <c r="D30" s="89">
        <v>4</v>
      </c>
      <c r="E30" s="91"/>
      <c r="F30" s="71"/>
      <c r="G30" s="87"/>
      <c r="H30" s="72"/>
    </row>
    <row r="31" spans="1:8" x14ac:dyDescent="0.25">
      <c r="A31" s="92"/>
      <c r="B31" s="93" t="s">
        <v>161</v>
      </c>
      <c r="C31" s="92"/>
      <c r="D31" s="92"/>
      <c r="E31" s="92"/>
      <c r="F31" s="71"/>
      <c r="G31" s="87" t="s">
        <v>162</v>
      </c>
      <c r="H31" s="72"/>
    </row>
    <row r="32" spans="1:8" x14ac:dyDescent="0.25">
      <c r="A32" s="92"/>
      <c r="B32" s="93" t="s">
        <v>163</v>
      </c>
      <c r="C32" s="92"/>
      <c r="D32" s="92"/>
      <c r="E32" s="92"/>
      <c r="F32" s="71"/>
      <c r="G32" s="87" t="s">
        <v>164</v>
      </c>
      <c r="H32" s="72"/>
    </row>
    <row r="33" spans="1:8" x14ac:dyDescent="0.25">
      <c r="A33" s="92"/>
      <c r="B33" s="93" t="s">
        <v>165</v>
      </c>
      <c r="C33" s="92"/>
      <c r="D33" s="92"/>
      <c r="E33" s="92"/>
      <c r="F33" s="71"/>
      <c r="G33" s="87" t="s">
        <v>166</v>
      </c>
      <c r="H33" s="72"/>
    </row>
  </sheetData>
  <mergeCells count="3">
    <mergeCell ref="F4:F7"/>
    <mergeCell ref="G4:G7"/>
    <mergeCell ref="H4:H7"/>
  </mergeCells>
  <pageMargins left="0.7" right="0.7" top="0.75" bottom="0.75" header="0.3" footer="0.3"/>
  <pageSetup paperSize="9" orientation="portrait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1262-FB4B-4465-9B28-4A211454D2FF}">
  <sheetPr>
    <tabColor rgb="FF00B050"/>
  </sheetPr>
  <dimension ref="A1:P46"/>
  <sheetViews>
    <sheetView tabSelected="1" zoomScaleNormal="100" zoomScaleSheetLayoutView="100" workbookViewId="0">
      <selection activeCell="E25" sqref="E25"/>
    </sheetView>
  </sheetViews>
  <sheetFormatPr defaultRowHeight="15" x14ac:dyDescent="0.25"/>
  <cols>
    <col min="1" max="1" width="7.42578125" customWidth="1"/>
    <col min="2" max="2" width="64" customWidth="1"/>
    <col min="4" max="4" width="9.28515625" bestFit="1" customWidth="1"/>
    <col min="5" max="5" width="14.140625" bestFit="1" customWidth="1"/>
    <col min="6" max="6" width="17.42578125" customWidth="1"/>
    <col min="7" max="7" width="17.28515625" customWidth="1"/>
    <col min="8" max="8" width="9.42578125" bestFit="1" customWidth="1"/>
    <col min="9" max="9" width="18.42578125" customWidth="1"/>
    <col min="10" max="10" width="13.85546875" customWidth="1"/>
    <col min="11" max="11" width="12.7109375" customWidth="1"/>
    <col min="12" max="12" width="16.140625" customWidth="1"/>
    <col min="13" max="13" width="14.42578125" customWidth="1"/>
  </cols>
  <sheetData>
    <row r="1" spans="1:16" ht="19.5" customHeight="1" x14ac:dyDescent="0.25">
      <c r="A1" s="129" t="s">
        <v>0</v>
      </c>
      <c r="B1" s="130" t="s">
        <v>1</v>
      </c>
      <c r="C1" s="129" t="s">
        <v>55</v>
      </c>
      <c r="D1" s="129" t="s">
        <v>3</v>
      </c>
      <c r="E1" s="131" t="s">
        <v>4</v>
      </c>
      <c r="F1" s="131"/>
      <c r="G1" s="131"/>
    </row>
    <row r="2" spans="1:16" s="33" customFormat="1" ht="28.5" x14ac:dyDescent="0.25">
      <c r="A2" s="129"/>
      <c r="B2" s="130"/>
      <c r="C2" s="129"/>
      <c r="D2" s="129"/>
      <c r="E2" s="31" t="s">
        <v>56</v>
      </c>
      <c r="F2" s="107" t="s">
        <v>57</v>
      </c>
      <c r="G2" s="107" t="s">
        <v>58</v>
      </c>
    </row>
    <row r="3" spans="1:16" ht="13.5" customHeight="1" x14ac:dyDescent="0.25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16" x14ac:dyDescent="0.25">
      <c r="A4" s="5"/>
      <c r="B4" s="113" t="s">
        <v>8</v>
      </c>
      <c r="C4" s="114"/>
      <c r="D4" s="114"/>
      <c r="E4" s="7"/>
      <c r="F4" s="34"/>
      <c r="G4" s="35"/>
    </row>
    <row r="5" spans="1:16" ht="22.5" customHeight="1" x14ac:dyDescent="0.25">
      <c r="A5" s="40">
        <v>1</v>
      </c>
      <c r="B5" s="64" t="s">
        <v>59</v>
      </c>
      <c r="C5" s="40" t="s">
        <v>11</v>
      </c>
      <c r="D5" s="47">
        <v>1</v>
      </c>
      <c r="E5" s="65">
        <f>120000</f>
        <v>120000</v>
      </c>
      <c r="F5" s="49">
        <f t="shared" ref="F5:F44" si="0">ROUND(E5*D5,2)</f>
        <v>120000</v>
      </c>
      <c r="G5" s="49">
        <f t="shared" ref="G5:G44" si="1">ROUND(F5*1.2,2)</f>
        <v>144000</v>
      </c>
      <c r="J5" s="15"/>
      <c r="K5" s="19"/>
      <c r="L5" s="19"/>
      <c r="M5" s="19"/>
      <c r="N5" s="19"/>
      <c r="O5" s="19"/>
      <c r="P5" s="19"/>
    </row>
    <row r="6" spans="1:16" ht="21" customHeight="1" x14ac:dyDescent="0.25">
      <c r="A6" s="40">
        <f>A5+1</f>
        <v>2</v>
      </c>
      <c r="B6" s="64" t="s">
        <v>60</v>
      </c>
      <c r="C6" s="40" t="s">
        <v>11</v>
      </c>
      <c r="D6" s="47">
        <v>4</v>
      </c>
      <c r="E6" s="65">
        <f>360000/4</f>
        <v>90000</v>
      </c>
      <c r="F6" s="49">
        <f t="shared" si="0"/>
        <v>360000</v>
      </c>
      <c r="G6" s="49">
        <f t="shared" si="1"/>
        <v>432000</v>
      </c>
      <c r="J6" s="15"/>
      <c r="K6" s="19"/>
      <c r="L6" s="19"/>
      <c r="M6" s="19"/>
      <c r="N6" s="19"/>
      <c r="O6" s="19"/>
      <c r="P6" s="19"/>
    </row>
    <row r="7" spans="1:16" ht="18.75" customHeight="1" x14ac:dyDescent="0.25">
      <c r="A7" s="40">
        <f t="shared" ref="A7:A44" si="2">A6+1</f>
        <v>3</v>
      </c>
      <c r="B7" s="41" t="s">
        <v>61</v>
      </c>
      <c r="C7" s="40" t="s">
        <v>11</v>
      </c>
      <c r="D7" s="47">
        <v>4</v>
      </c>
      <c r="E7" s="48"/>
      <c r="F7" s="49">
        <f t="shared" si="0"/>
        <v>0</v>
      </c>
      <c r="G7" s="49">
        <f t="shared" si="1"/>
        <v>0</v>
      </c>
      <c r="J7" s="15"/>
      <c r="K7" s="19"/>
      <c r="L7" s="19"/>
      <c r="M7" s="19"/>
      <c r="N7" s="19"/>
      <c r="O7" s="19"/>
      <c r="P7" s="19"/>
    </row>
    <row r="8" spans="1:16" ht="18.75" customHeight="1" x14ac:dyDescent="0.25">
      <c r="A8" s="40">
        <f t="shared" si="2"/>
        <v>4</v>
      </c>
      <c r="B8" s="41" t="s">
        <v>62</v>
      </c>
      <c r="C8" s="40" t="s">
        <v>11</v>
      </c>
      <c r="D8" s="47">
        <v>1</v>
      </c>
      <c r="E8" s="48"/>
      <c r="F8" s="49">
        <f t="shared" si="0"/>
        <v>0</v>
      </c>
      <c r="G8" s="49">
        <f t="shared" si="1"/>
        <v>0</v>
      </c>
      <c r="J8" s="15"/>
      <c r="K8" s="19"/>
      <c r="L8" s="19"/>
      <c r="M8" s="19"/>
      <c r="N8" s="19"/>
      <c r="O8" s="19"/>
      <c r="P8" s="19"/>
    </row>
    <row r="9" spans="1:16" ht="18.75" customHeight="1" x14ac:dyDescent="0.25">
      <c r="A9" s="108">
        <f t="shared" si="2"/>
        <v>5</v>
      </c>
      <c r="B9" s="109" t="s">
        <v>63</v>
      </c>
      <c r="C9" s="108" t="s">
        <v>11</v>
      </c>
      <c r="D9" s="110">
        <v>20</v>
      </c>
      <c r="E9" s="135"/>
      <c r="F9" s="112">
        <f t="shared" si="0"/>
        <v>0</v>
      </c>
      <c r="G9" s="112">
        <f t="shared" si="1"/>
        <v>0</v>
      </c>
      <c r="J9" s="15"/>
      <c r="K9" s="19"/>
      <c r="L9" s="19"/>
      <c r="M9" s="19"/>
      <c r="N9" s="19"/>
      <c r="O9" s="19"/>
      <c r="P9" s="19"/>
    </row>
    <row r="10" spans="1:16" ht="18.75" customHeight="1" x14ac:dyDescent="0.25">
      <c r="A10" s="108">
        <f t="shared" si="2"/>
        <v>6</v>
      </c>
      <c r="B10" s="109" t="s">
        <v>64</v>
      </c>
      <c r="C10" s="108" t="s">
        <v>11</v>
      </c>
      <c r="D10" s="110">
        <v>20</v>
      </c>
      <c r="E10" s="135"/>
      <c r="F10" s="112">
        <f t="shared" si="0"/>
        <v>0</v>
      </c>
      <c r="G10" s="112">
        <f t="shared" si="1"/>
        <v>0</v>
      </c>
      <c r="J10" s="15"/>
      <c r="K10" s="19"/>
      <c r="L10" s="19"/>
      <c r="M10" s="19"/>
      <c r="N10" s="19"/>
      <c r="O10" s="19"/>
      <c r="P10" s="19"/>
    </row>
    <row r="11" spans="1:16" ht="18.75" customHeight="1" x14ac:dyDescent="0.25">
      <c r="A11" s="108">
        <f t="shared" si="2"/>
        <v>7</v>
      </c>
      <c r="B11" s="109" t="s">
        <v>65</v>
      </c>
      <c r="C11" s="108" t="s">
        <v>11</v>
      </c>
      <c r="D11" s="110">
        <v>5</v>
      </c>
      <c r="E11" s="136"/>
      <c r="F11" s="112">
        <f t="shared" si="0"/>
        <v>0</v>
      </c>
      <c r="G11" s="112">
        <f t="shared" si="1"/>
        <v>0</v>
      </c>
      <c r="J11" s="15"/>
      <c r="K11" s="19"/>
      <c r="L11" s="19"/>
      <c r="M11" s="19"/>
      <c r="N11" s="19"/>
      <c r="O11" s="19"/>
      <c r="P11" s="19"/>
    </row>
    <row r="12" spans="1:16" ht="18.75" customHeight="1" x14ac:dyDescent="0.25">
      <c r="A12" s="108">
        <f t="shared" si="2"/>
        <v>8</v>
      </c>
      <c r="B12" s="109" t="s">
        <v>66</v>
      </c>
      <c r="C12" s="108" t="s">
        <v>11</v>
      </c>
      <c r="D12" s="110">
        <v>20</v>
      </c>
      <c r="E12" s="136"/>
      <c r="F12" s="112">
        <f t="shared" si="0"/>
        <v>0</v>
      </c>
      <c r="G12" s="112">
        <f t="shared" si="1"/>
        <v>0</v>
      </c>
      <c r="J12" s="15"/>
      <c r="K12" s="19"/>
      <c r="L12" s="19"/>
      <c r="M12" s="19"/>
      <c r="N12" s="19"/>
      <c r="O12" s="19"/>
      <c r="P12" s="19"/>
    </row>
    <row r="13" spans="1:16" ht="18.75" customHeight="1" x14ac:dyDescent="0.25">
      <c r="A13" s="108">
        <f t="shared" si="2"/>
        <v>9</v>
      </c>
      <c r="B13" s="109" t="s">
        <v>63</v>
      </c>
      <c r="C13" s="108" t="s">
        <v>11</v>
      </c>
      <c r="D13" s="110">
        <v>20</v>
      </c>
      <c r="E13" s="136"/>
      <c r="F13" s="112">
        <f t="shared" si="0"/>
        <v>0</v>
      </c>
      <c r="G13" s="112">
        <f t="shared" si="1"/>
        <v>0</v>
      </c>
      <c r="J13" s="15"/>
      <c r="K13" s="19"/>
      <c r="L13" s="19"/>
      <c r="M13" s="19"/>
      <c r="N13" s="19"/>
      <c r="O13" s="19"/>
      <c r="P13" s="19"/>
    </row>
    <row r="14" spans="1:16" ht="18.75" customHeight="1" x14ac:dyDescent="0.25">
      <c r="A14" s="108">
        <f t="shared" si="2"/>
        <v>10</v>
      </c>
      <c r="B14" s="109" t="s">
        <v>64</v>
      </c>
      <c r="C14" s="108" t="s">
        <v>11</v>
      </c>
      <c r="D14" s="110">
        <v>20</v>
      </c>
      <c r="E14" s="136"/>
      <c r="F14" s="112">
        <f t="shared" si="0"/>
        <v>0</v>
      </c>
      <c r="G14" s="112">
        <f t="shared" si="1"/>
        <v>0</v>
      </c>
      <c r="J14" s="15"/>
      <c r="K14" s="19"/>
      <c r="L14" s="19"/>
      <c r="M14" s="19"/>
      <c r="N14" s="19"/>
      <c r="O14" s="19"/>
      <c r="P14" s="19"/>
    </row>
    <row r="15" spans="1:16" ht="18.75" customHeight="1" x14ac:dyDescent="0.25">
      <c r="A15" s="40">
        <f t="shared" si="2"/>
        <v>11</v>
      </c>
      <c r="B15" s="41" t="s">
        <v>67</v>
      </c>
      <c r="C15" s="9" t="s">
        <v>11</v>
      </c>
      <c r="D15" s="11">
        <v>40</v>
      </c>
      <c r="E15" s="36"/>
      <c r="F15" s="13">
        <f t="shared" si="0"/>
        <v>0</v>
      </c>
      <c r="G15" s="13">
        <f t="shared" si="1"/>
        <v>0</v>
      </c>
      <c r="J15" s="15"/>
      <c r="K15" s="19"/>
      <c r="L15" s="19"/>
      <c r="M15" s="19"/>
      <c r="N15" s="19"/>
      <c r="O15" s="19"/>
      <c r="P15" s="19"/>
    </row>
    <row r="16" spans="1:16" ht="18.75" customHeight="1" x14ac:dyDescent="0.25">
      <c r="A16" s="40">
        <f t="shared" si="2"/>
        <v>12</v>
      </c>
      <c r="B16" s="41" t="s">
        <v>68</v>
      </c>
      <c r="C16" s="9" t="s">
        <v>11</v>
      </c>
      <c r="D16" s="11">
        <v>20</v>
      </c>
      <c r="E16" s="36"/>
      <c r="F16" s="13">
        <f t="shared" si="0"/>
        <v>0</v>
      </c>
      <c r="G16" s="13">
        <f t="shared" si="1"/>
        <v>0</v>
      </c>
      <c r="J16" s="15"/>
      <c r="K16" s="19"/>
      <c r="L16" s="19"/>
      <c r="M16" s="19"/>
      <c r="N16" s="19"/>
      <c r="O16" s="19"/>
      <c r="P16" s="19"/>
    </row>
    <row r="17" spans="1:16" ht="18.75" customHeight="1" x14ac:dyDescent="0.25">
      <c r="A17" s="40">
        <f t="shared" si="2"/>
        <v>13</v>
      </c>
      <c r="B17" s="41" t="s">
        <v>69</v>
      </c>
      <c r="C17" s="9" t="s">
        <v>11</v>
      </c>
      <c r="D17" s="11">
        <v>20</v>
      </c>
      <c r="E17" s="36"/>
      <c r="F17" s="13">
        <f t="shared" si="0"/>
        <v>0</v>
      </c>
      <c r="G17" s="13">
        <f t="shared" si="1"/>
        <v>0</v>
      </c>
      <c r="J17" s="15"/>
      <c r="K17" s="19"/>
      <c r="L17" s="19"/>
      <c r="M17" s="19"/>
      <c r="N17" s="19"/>
      <c r="O17" s="19"/>
      <c r="P17" s="19"/>
    </row>
    <row r="18" spans="1:16" ht="18.75" customHeight="1" x14ac:dyDescent="0.25">
      <c r="A18" s="40">
        <f t="shared" si="2"/>
        <v>14</v>
      </c>
      <c r="B18" s="41" t="s">
        <v>70</v>
      </c>
      <c r="C18" s="9" t="s">
        <v>11</v>
      </c>
      <c r="D18" s="11">
        <v>5</v>
      </c>
      <c r="E18" s="36"/>
      <c r="F18" s="13">
        <f t="shared" si="0"/>
        <v>0</v>
      </c>
      <c r="G18" s="13">
        <f t="shared" si="1"/>
        <v>0</v>
      </c>
      <c r="J18" s="15"/>
      <c r="K18" s="19"/>
      <c r="L18" s="19"/>
      <c r="M18" s="19"/>
      <c r="N18" s="19"/>
      <c r="O18" s="19"/>
      <c r="P18" s="19"/>
    </row>
    <row r="19" spans="1:16" ht="18.75" customHeight="1" x14ac:dyDescent="0.25">
      <c r="A19" s="40">
        <f t="shared" si="2"/>
        <v>15</v>
      </c>
      <c r="B19" s="41" t="s">
        <v>71</v>
      </c>
      <c r="C19" s="9" t="s">
        <v>11</v>
      </c>
      <c r="D19" s="11">
        <v>5</v>
      </c>
      <c r="E19" s="36"/>
      <c r="F19" s="13">
        <f t="shared" si="0"/>
        <v>0</v>
      </c>
      <c r="G19" s="13">
        <f t="shared" si="1"/>
        <v>0</v>
      </c>
      <c r="J19" s="15"/>
      <c r="K19" s="19"/>
      <c r="L19" s="19"/>
      <c r="M19" s="19"/>
      <c r="N19" s="19"/>
      <c r="O19" s="19"/>
      <c r="P19" s="19"/>
    </row>
    <row r="20" spans="1:16" ht="18.75" customHeight="1" x14ac:dyDescent="0.25">
      <c r="A20" s="40">
        <f t="shared" si="2"/>
        <v>16</v>
      </c>
      <c r="B20" s="41" t="s">
        <v>72</v>
      </c>
      <c r="C20" s="40" t="s">
        <v>11</v>
      </c>
      <c r="D20" s="47">
        <v>5</v>
      </c>
      <c r="E20" s="60"/>
      <c r="F20" s="49">
        <f t="shared" si="0"/>
        <v>0</v>
      </c>
      <c r="G20" s="49">
        <f t="shared" si="1"/>
        <v>0</v>
      </c>
      <c r="J20" s="15"/>
      <c r="K20" s="19"/>
      <c r="L20" s="19"/>
      <c r="M20" s="19"/>
      <c r="N20" s="19"/>
      <c r="O20" s="19"/>
      <c r="P20" s="19"/>
    </row>
    <row r="21" spans="1:16" ht="18.75" customHeight="1" x14ac:dyDescent="0.25">
      <c r="A21" s="40">
        <f t="shared" si="2"/>
        <v>17</v>
      </c>
      <c r="B21" s="61" t="s">
        <v>73</v>
      </c>
      <c r="C21" s="40" t="s">
        <v>74</v>
      </c>
      <c r="D21" s="62">
        <v>1.29</v>
      </c>
      <c r="E21" s="60"/>
      <c r="F21" s="49">
        <f t="shared" si="0"/>
        <v>0</v>
      </c>
      <c r="G21" s="49">
        <f t="shared" si="1"/>
        <v>0</v>
      </c>
      <c r="J21" s="15"/>
      <c r="K21" s="19"/>
      <c r="L21" s="19"/>
      <c r="M21" s="19"/>
      <c r="N21" s="19"/>
      <c r="O21" s="19"/>
      <c r="P21" s="19"/>
    </row>
    <row r="22" spans="1:16" ht="18.75" customHeight="1" x14ac:dyDescent="0.25">
      <c r="A22" s="40">
        <f t="shared" si="2"/>
        <v>18</v>
      </c>
      <c r="B22" s="41" t="s">
        <v>75</v>
      </c>
      <c r="C22" s="40" t="s">
        <v>74</v>
      </c>
      <c r="D22" s="62">
        <v>2.25</v>
      </c>
      <c r="E22" s="60"/>
      <c r="F22" s="49">
        <f t="shared" si="0"/>
        <v>0</v>
      </c>
      <c r="G22" s="49">
        <f t="shared" si="1"/>
        <v>0</v>
      </c>
      <c r="J22" s="15"/>
      <c r="K22" s="19"/>
      <c r="L22" s="19"/>
      <c r="M22" s="19"/>
      <c r="N22" s="19"/>
      <c r="O22" s="19"/>
      <c r="P22" s="19"/>
    </row>
    <row r="23" spans="1:16" ht="18.75" customHeight="1" x14ac:dyDescent="0.25">
      <c r="A23" s="40">
        <f t="shared" si="2"/>
        <v>19</v>
      </c>
      <c r="B23" s="41" t="s">
        <v>76</v>
      </c>
      <c r="C23" s="40" t="s">
        <v>74</v>
      </c>
      <c r="D23" s="62">
        <v>0.11</v>
      </c>
      <c r="E23" s="60"/>
      <c r="F23" s="49">
        <f t="shared" si="0"/>
        <v>0</v>
      </c>
      <c r="G23" s="49">
        <f t="shared" si="1"/>
        <v>0</v>
      </c>
      <c r="J23" s="15"/>
      <c r="K23" s="19"/>
      <c r="L23" s="19"/>
      <c r="M23" s="19"/>
      <c r="N23" s="19"/>
      <c r="O23" s="19"/>
      <c r="P23" s="19"/>
    </row>
    <row r="24" spans="1:16" ht="18.75" customHeight="1" x14ac:dyDescent="0.25">
      <c r="A24" s="40">
        <f t="shared" si="2"/>
        <v>20</v>
      </c>
      <c r="B24" s="41" t="s">
        <v>77</v>
      </c>
      <c r="C24" s="40" t="s">
        <v>22</v>
      </c>
      <c r="D24" s="62">
        <v>3.6</v>
      </c>
      <c r="E24" s="63"/>
      <c r="F24" s="49">
        <f t="shared" si="0"/>
        <v>0</v>
      </c>
      <c r="G24" s="49">
        <f t="shared" si="1"/>
        <v>0</v>
      </c>
      <c r="H24" s="20"/>
      <c r="J24" s="15"/>
      <c r="K24" s="19"/>
      <c r="L24" s="25"/>
      <c r="M24" s="19"/>
      <c r="N24" s="19"/>
      <c r="O24" s="19"/>
      <c r="P24" s="19"/>
    </row>
    <row r="25" spans="1:16" ht="18.75" customHeight="1" x14ac:dyDescent="0.25">
      <c r="A25" s="108">
        <f t="shared" si="2"/>
        <v>21</v>
      </c>
      <c r="B25" s="109" t="s">
        <v>78</v>
      </c>
      <c r="C25" s="108" t="s">
        <v>81</v>
      </c>
      <c r="D25" s="110">
        <v>326</v>
      </c>
      <c r="E25" s="111">
        <v>1124.25</v>
      </c>
      <c r="F25" s="112">
        <f t="shared" si="0"/>
        <v>366505.5</v>
      </c>
      <c r="G25" s="112">
        <f t="shared" si="1"/>
        <v>439806.6</v>
      </c>
      <c r="H25" s="43"/>
      <c r="J25" s="15"/>
      <c r="K25" s="19"/>
      <c r="L25" s="25"/>
      <c r="M25" s="19"/>
      <c r="N25" s="19"/>
      <c r="O25" s="19"/>
      <c r="P25" s="19"/>
    </row>
    <row r="26" spans="1:16" ht="18.75" customHeight="1" x14ac:dyDescent="0.25">
      <c r="A26" s="108">
        <f t="shared" si="2"/>
        <v>22</v>
      </c>
      <c r="B26" s="109" t="s">
        <v>79</v>
      </c>
      <c r="C26" s="108" t="s">
        <v>81</v>
      </c>
      <c r="D26" s="110">
        <v>652</v>
      </c>
      <c r="E26" s="111">
        <v>1756.8</v>
      </c>
      <c r="F26" s="112">
        <f t="shared" si="0"/>
        <v>1145433.6000000001</v>
      </c>
      <c r="G26" s="112">
        <f t="shared" si="1"/>
        <v>1374520.3200000001</v>
      </c>
      <c r="H26" s="43"/>
      <c r="J26" s="15"/>
      <c r="K26" s="19"/>
      <c r="L26" s="25"/>
      <c r="M26" s="19"/>
      <c r="N26" s="19"/>
      <c r="O26" s="19"/>
      <c r="P26" s="19"/>
    </row>
    <row r="27" spans="1:16" ht="18.75" customHeight="1" x14ac:dyDescent="0.25">
      <c r="A27" s="108">
        <f t="shared" si="2"/>
        <v>23</v>
      </c>
      <c r="B27" s="109" t="s">
        <v>80</v>
      </c>
      <c r="C27" s="108" t="s">
        <v>81</v>
      </c>
      <c r="D27" s="110">
        <v>15</v>
      </c>
      <c r="E27" s="111">
        <v>1201.53</v>
      </c>
      <c r="F27" s="112">
        <f t="shared" si="0"/>
        <v>18022.95</v>
      </c>
      <c r="G27" s="112">
        <f t="shared" si="1"/>
        <v>21627.54</v>
      </c>
      <c r="H27" s="20"/>
      <c r="J27" s="15"/>
      <c r="K27" s="19"/>
      <c r="L27" s="25"/>
      <c r="M27" s="19"/>
      <c r="N27" s="19"/>
      <c r="O27" s="19"/>
      <c r="P27" s="19"/>
    </row>
    <row r="28" spans="1:16" ht="18.75" customHeight="1" x14ac:dyDescent="0.25">
      <c r="A28" s="108">
        <f t="shared" si="2"/>
        <v>24</v>
      </c>
      <c r="B28" s="109" t="s">
        <v>82</v>
      </c>
      <c r="C28" s="108" t="s">
        <v>81</v>
      </c>
      <c r="D28" s="110">
        <v>200</v>
      </c>
      <c r="E28" s="111">
        <v>1712.7</v>
      </c>
      <c r="F28" s="112">
        <f t="shared" si="0"/>
        <v>342540</v>
      </c>
      <c r="G28" s="112">
        <f t="shared" si="1"/>
        <v>411048</v>
      </c>
      <c r="H28" s="20"/>
      <c r="J28" s="15"/>
      <c r="K28" s="19"/>
      <c r="L28" s="25"/>
      <c r="M28" s="19"/>
      <c r="N28" s="19"/>
      <c r="O28" s="19"/>
      <c r="P28" s="19"/>
    </row>
    <row r="29" spans="1:16" ht="30" customHeight="1" x14ac:dyDescent="0.25">
      <c r="A29" s="9">
        <f t="shared" si="2"/>
        <v>25</v>
      </c>
      <c r="B29" s="17" t="s">
        <v>83</v>
      </c>
      <c r="C29" s="9" t="s">
        <v>11</v>
      </c>
      <c r="D29" s="11">
        <v>5</v>
      </c>
      <c r="E29" s="42">
        <v>4318.6000000000004</v>
      </c>
      <c r="F29" s="13">
        <f t="shared" si="0"/>
        <v>21593</v>
      </c>
      <c r="G29" s="13">
        <f t="shared" si="1"/>
        <v>25911.599999999999</v>
      </c>
      <c r="H29" s="20"/>
      <c r="J29" s="15"/>
      <c r="K29" s="19"/>
      <c r="L29" s="25"/>
      <c r="M29" s="19"/>
      <c r="N29" s="19"/>
      <c r="O29" s="19"/>
      <c r="P29" s="19"/>
    </row>
    <row r="30" spans="1:16" ht="18.75" customHeight="1" x14ac:dyDescent="0.25">
      <c r="A30" s="9">
        <f t="shared" si="2"/>
        <v>26</v>
      </c>
      <c r="B30" s="17" t="s">
        <v>84</v>
      </c>
      <c r="C30" s="9" t="s">
        <v>11</v>
      </c>
      <c r="D30" s="11">
        <v>5</v>
      </c>
      <c r="E30" s="42">
        <v>619.30000000000007</v>
      </c>
      <c r="F30" s="13">
        <f t="shared" si="0"/>
        <v>3096.5</v>
      </c>
      <c r="G30" s="13">
        <f t="shared" si="1"/>
        <v>3715.8</v>
      </c>
      <c r="H30" s="20"/>
      <c r="J30" s="15"/>
      <c r="K30" s="19"/>
      <c r="L30" s="25"/>
      <c r="M30" s="19"/>
      <c r="N30" s="19"/>
      <c r="O30" s="19"/>
      <c r="P30" s="19"/>
    </row>
    <row r="31" spans="1:16" ht="18.75" customHeight="1" x14ac:dyDescent="0.25">
      <c r="A31" s="9">
        <f t="shared" si="2"/>
        <v>27</v>
      </c>
      <c r="B31" s="17" t="s">
        <v>85</v>
      </c>
      <c r="C31" s="9" t="s">
        <v>11</v>
      </c>
      <c r="D31" s="11">
        <v>5</v>
      </c>
      <c r="E31" s="42"/>
      <c r="F31" s="13">
        <f t="shared" si="0"/>
        <v>0</v>
      </c>
      <c r="G31" s="13">
        <f t="shared" si="1"/>
        <v>0</v>
      </c>
      <c r="H31" s="20"/>
      <c r="J31" s="15"/>
      <c r="K31" s="19"/>
      <c r="L31" s="25"/>
      <c r="M31" s="19"/>
      <c r="N31" s="19"/>
      <c r="O31" s="19"/>
      <c r="P31" s="19"/>
    </row>
    <row r="32" spans="1:16" ht="18.75" customHeight="1" x14ac:dyDescent="0.25">
      <c r="A32" s="9">
        <f t="shared" si="2"/>
        <v>28</v>
      </c>
      <c r="B32" s="17" t="s">
        <v>86</v>
      </c>
      <c r="C32" s="37"/>
      <c r="D32" s="38">
        <v>0.8</v>
      </c>
      <c r="E32" s="42"/>
      <c r="F32" s="13">
        <f t="shared" si="0"/>
        <v>0</v>
      </c>
      <c r="G32" s="13">
        <f t="shared" si="1"/>
        <v>0</v>
      </c>
      <c r="H32" s="20"/>
      <c r="J32" s="15"/>
      <c r="K32" s="19"/>
      <c r="L32" s="25"/>
      <c r="M32" s="19"/>
      <c r="N32" s="19"/>
      <c r="O32" s="19"/>
      <c r="P32" s="19"/>
    </row>
    <row r="33" spans="1:16" ht="18.75" customHeight="1" x14ac:dyDescent="0.25">
      <c r="A33" s="9">
        <f t="shared" si="2"/>
        <v>29</v>
      </c>
      <c r="B33" s="17" t="s">
        <v>87</v>
      </c>
      <c r="C33" s="9" t="s">
        <v>11</v>
      </c>
      <c r="D33" s="11">
        <v>5</v>
      </c>
      <c r="E33" s="42"/>
      <c r="F33" s="13">
        <f t="shared" si="0"/>
        <v>0</v>
      </c>
      <c r="G33" s="13">
        <f t="shared" si="1"/>
        <v>0</v>
      </c>
      <c r="H33" s="20"/>
      <c r="J33" s="15"/>
      <c r="K33" s="19"/>
      <c r="L33" s="25"/>
      <c r="M33" s="19"/>
      <c r="N33" s="19"/>
      <c r="O33" s="19"/>
      <c r="P33" s="19"/>
    </row>
    <row r="34" spans="1:16" ht="18.75" customHeight="1" x14ac:dyDescent="0.25">
      <c r="A34" s="9">
        <f t="shared" si="2"/>
        <v>30</v>
      </c>
      <c r="B34" s="17" t="s">
        <v>88</v>
      </c>
      <c r="C34" s="9" t="s">
        <v>11</v>
      </c>
      <c r="D34" s="11">
        <v>10</v>
      </c>
      <c r="E34" s="42"/>
      <c r="F34" s="13">
        <f t="shared" si="0"/>
        <v>0</v>
      </c>
      <c r="G34" s="13">
        <f t="shared" si="1"/>
        <v>0</v>
      </c>
      <c r="H34" s="20"/>
      <c r="J34" s="15"/>
      <c r="K34" s="19"/>
      <c r="L34" s="25"/>
      <c r="M34" s="19"/>
      <c r="N34" s="19"/>
      <c r="O34" s="19"/>
      <c r="P34" s="19"/>
    </row>
    <row r="35" spans="1:16" ht="18.75" customHeight="1" x14ac:dyDescent="0.25">
      <c r="A35" s="9">
        <f t="shared" si="2"/>
        <v>31</v>
      </c>
      <c r="B35" s="17" t="s">
        <v>89</v>
      </c>
      <c r="C35" s="9" t="s">
        <v>11</v>
      </c>
      <c r="D35" s="11">
        <v>10</v>
      </c>
      <c r="E35" s="42">
        <v>11942.7</v>
      </c>
      <c r="F35" s="13">
        <f t="shared" si="0"/>
        <v>119427</v>
      </c>
      <c r="G35" s="13">
        <f t="shared" si="1"/>
        <v>143312.4</v>
      </c>
      <c r="H35" s="20"/>
      <c r="J35" s="15"/>
      <c r="K35" s="19"/>
      <c r="L35" s="25"/>
      <c r="M35" s="19"/>
      <c r="N35" s="19"/>
      <c r="O35" s="19"/>
      <c r="P35" s="19"/>
    </row>
    <row r="36" spans="1:16" ht="30.75" customHeight="1" x14ac:dyDescent="0.25">
      <c r="A36" s="9">
        <f t="shared" si="2"/>
        <v>32</v>
      </c>
      <c r="B36" s="17" t="s">
        <v>90</v>
      </c>
      <c r="C36" s="9" t="s">
        <v>11</v>
      </c>
      <c r="D36" s="11">
        <v>5</v>
      </c>
      <c r="E36" s="42">
        <v>3795.0000000000005</v>
      </c>
      <c r="F36" s="13">
        <f t="shared" si="0"/>
        <v>18975</v>
      </c>
      <c r="G36" s="13">
        <f t="shared" si="1"/>
        <v>22770</v>
      </c>
      <c r="H36" s="20"/>
      <c r="J36" s="15"/>
      <c r="K36" s="19"/>
      <c r="L36" s="25"/>
      <c r="M36" s="19"/>
      <c r="N36" s="19"/>
      <c r="O36" s="19"/>
      <c r="P36" s="19"/>
    </row>
    <row r="37" spans="1:16" ht="30.75" customHeight="1" x14ac:dyDescent="0.25">
      <c r="A37" s="9">
        <f t="shared" si="2"/>
        <v>33</v>
      </c>
      <c r="B37" s="17" t="s">
        <v>91</v>
      </c>
      <c r="C37" s="9" t="s">
        <v>11</v>
      </c>
      <c r="D37" s="11">
        <v>5</v>
      </c>
      <c r="E37" s="42">
        <v>6831.0000000000009</v>
      </c>
      <c r="F37" s="13">
        <f t="shared" si="0"/>
        <v>34155</v>
      </c>
      <c r="G37" s="13">
        <f t="shared" si="1"/>
        <v>40986</v>
      </c>
      <c r="H37" s="20"/>
      <c r="J37" s="15"/>
      <c r="K37" s="19"/>
      <c r="L37" s="25"/>
      <c r="M37" s="19"/>
      <c r="N37" s="19"/>
      <c r="O37" s="19"/>
      <c r="P37" s="19"/>
    </row>
    <row r="38" spans="1:16" ht="18.75" customHeight="1" x14ac:dyDescent="0.25">
      <c r="A38" s="9">
        <f t="shared" si="2"/>
        <v>34</v>
      </c>
      <c r="B38" s="17" t="s">
        <v>92</v>
      </c>
      <c r="C38" s="9" t="s">
        <v>11</v>
      </c>
      <c r="D38" s="11">
        <v>4</v>
      </c>
      <c r="E38" s="42">
        <v>4098.6000000000004</v>
      </c>
      <c r="F38" s="13">
        <f t="shared" si="0"/>
        <v>16394.400000000001</v>
      </c>
      <c r="G38" s="13">
        <f t="shared" si="1"/>
        <v>19673.28</v>
      </c>
      <c r="H38" s="20"/>
      <c r="J38" s="15"/>
      <c r="K38" s="19"/>
      <c r="L38" s="25"/>
      <c r="M38" s="19"/>
      <c r="N38" s="19"/>
      <c r="O38" s="19"/>
      <c r="P38" s="19"/>
    </row>
    <row r="39" spans="1:16" ht="18.75" customHeight="1" x14ac:dyDescent="0.25">
      <c r="A39" s="9">
        <f t="shared" si="2"/>
        <v>35</v>
      </c>
      <c r="B39" s="17" t="s">
        <v>93</v>
      </c>
      <c r="C39" s="9" t="s">
        <v>11</v>
      </c>
      <c r="D39" s="11">
        <v>4</v>
      </c>
      <c r="E39" s="18"/>
      <c r="F39" s="13">
        <f t="shared" si="0"/>
        <v>0</v>
      </c>
      <c r="G39" s="13">
        <f t="shared" si="1"/>
        <v>0</v>
      </c>
      <c r="H39" s="20"/>
      <c r="J39" s="15"/>
      <c r="K39" s="19"/>
      <c r="L39" s="25"/>
      <c r="M39" s="19"/>
      <c r="N39" s="19"/>
      <c r="O39" s="19"/>
      <c r="P39" s="19"/>
    </row>
    <row r="40" spans="1:16" ht="18.75" customHeight="1" x14ac:dyDescent="0.25">
      <c r="A40" s="9">
        <f t="shared" si="2"/>
        <v>36</v>
      </c>
      <c r="B40" s="17" t="s">
        <v>94</v>
      </c>
      <c r="C40" s="9" t="s">
        <v>11</v>
      </c>
      <c r="D40" s="11">
        <v>1</v>
      </c>
      <c r="E40" s="18"/>
      <c r="F40" s="13">
        <f t="shared" si="0"/>
        <v>0</v>
      </c>
      <c r="G40" s="13">
        <f t="shared" si="1"/>
        <v>0</v>
      </c>
      <c r="H40" s="20"/>
      <c r="J40" s="15"/>
      <c r="K40" s="19"/>
      <c r="L40" s="25"/>
      <c r="M40" s="19"/>
      <c r="N40" s="19"/>
      <c r="O40" s="19"/>
      <c r="P40" s="19"/>
    </row>
    <row r="41" spans="1:16" ht="18.75" customHeight="1" x14ac:dyDescent="0.25">
      <c r="A41" s="9">
        <f t="shared" si="2"/>
        <v>37</v>
      </c>
      <c r="B41" s="17" t="s">
        <v>95</v>
      </c>
      <c r="C41" s="9" t="s">
        <v>11</v>
      </c>
      <c r="D41" s="11">
        <v>4</v>
      </c>
      <c r="E41" s="18"/>
      <c r="F41" s="13">
        <f t="shared" si="0"/>
        <v>0</v>
      </c>
      <c r="G41" s="13">
        <f t="shared" si="1"/>
        <v>0</v>
      </c>
      <c r="H41" s="20"/>
      <c r="J41" s="15"/>
      <c r="K41" s="19"/>
      <c r="L41" s="25"/>
      <c r="M41" s="19"/>
      <c r="N41" s="19"/>
      <c r="O41" s="19"/>
      <c r="P41" s="19"/>
    </row>
    <row r="42" spans="1:16" ht="18.75" customHeight="1" x14ac:dyDescent="0.25">
      <c r="A42" s="9">
        <f t="shared" si="2"/>
        <v>38</v>
      </c>
      <c r="B42" s="17" t="s">
        <v>96</v>
      </c>
      <c r="C42" s="9" t="s">
        <v>11</v>
      </c>
      <c r="D42" s="11">
        <v>4</v>
      </c>
      <c r="E42" s="18"/>
      <c r="F42" s="13">
        <f t="shared" si="0"/>
        <v>0</v>
      </c>
      <c r="G42" s="13">
        <f t="shared" si="1"/>
        <v>0</v>
      </c>
      <c r="H42" s="20"/>
      <c r="J42" s="15"/>
      <c r="K42" s="19"/>
      <c r="L42" s="25"/>
      <c r="M42" s="19"/>
      <c r="N42" s="19"/>
      <c r="O42" s="19"/>
      <c r="P42" s="19"/>
    </row>
    <row r="43" spans="1:16" ht="18.75" customHeight="1" x14ac:dyDescent="0.25">
      <c r="A43" s="9">
        <f t="shared" si="2"/>
        <v>39</v>
      </c>
      <c r="B43" s="17" t="s">
        <v>97</v>
      </c>
      <c r="C43" s="9" t="s">
        <v>11</v>
      </c>
      <c r="D43" s="11">
        <v>4</v>
      </c>
      <c r="E43" s="18"/>
      <c r="F43" s="13">
        <f t="shared" si="0"/>
        <v>0</v>
      </c>
      <c r="G43" s="13">
        <f t="shared" si="1"/>
        <v>0</v>
      </c>
      <c r="H43" s="20"/>
      <c r="J43" s="15"/>
      <c r="K43" s="19"/>
      <c r="L43" s="25"/>
      <c r="M43" s="19"/>
      <c r="N43" s="19"/>
      <c r="O43" s="19"/>
      <c r="P43" s="19"/>
    </row>
    <row r="44" spans="1:16" ht="18.75" customHeight="1" x14ac:dyDescent="0.25">
      <c r="A44" s="9">
        <f t="shared" si="2"/>
        <v>40</v>
      </c>
      <c r="B44" s="17" t="s">
        <v>98</v>
      </c>
      <c r="C44" s="9" t="s">
        <v>11</v>
      </c>
      <c r="D44" s="11">
        <v>1</v>
      </c>
      <c r="E44" s="18"/>
      <c r="F44" s="13">
        <f t="shared" si="0"/>
        <v>0</v>
      </c>
      <c r="G44" s="13">
        <f t="shared" si="1"/>
        <v>0</v>
      </c>
      <c r="H44" s="20"/>
      <c r="J44" s="15"/>
      <c r="K44" s="19"/>
      <c r="L44" s="25"/>
      <c r="M44" s="19"/>
      <c r="N44" s="19"/>
      <c r="O44" s="19"/>
      <c r="P44" s="19"/>
    </row>
    <row r="45" spans="1:16" x14ac:dyDescent="0.25">
      <c r="A45" s="39"/>
      <c r="B45" s="126" t="s">
        <v>52</v>
      </c>
      <c r="C45" s="127"/>
      <c r="D45" s="127"/>
      <c r="E45" s="128"/>
      <c r="F45" s="28">
        <f>SUM(F4:F44)</f>
        <v>2566142.9499999997</v>
      </c>
      <c r="G45" s="28">
        <f>SUM(G4:G44)</f>
        <v>3079371.5399999996</v>
      </c>
      <c r="J45" s="19"/>
      <c r="K45" s="19"/>
      <c r="L45" s="19"/>
      <c r="M45" s="19"/>
      <c r="N45" s="19"/>
      <c r="O45" s="19"/>
      <c r="P45" s="19"/>
    </row>
    <row r="46" spans="1:16" x14ac:dyDescent="0.25">
      <c r="G46" s="45">
        <f>G45*1.33</f>
        <v>4095564.1481999997</v>
      </c>
      <c r="H46" s="46" t="s">
        <v>103</v>
      </c>
      <c r="I46" s="46"/>
      <c r="J46" s="19"/>
      <c r="K46" s="19"/>
      <c r="L46" s="19"/>
      <c r="M46" s="19"/>
      <c r="N46" s="19"/>
      <c r="O46" s="19"/>
      <c r="P46" s="19"/>
    </row>
  </sheetData>
  <mergeCells count="7">
    <mergeCell ref="B45:E45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СМР КС</vt:lpstr>
      <vt:lpstr>мат КС</vt:lpstr>
      <vt:lpstr>КС ВОР-1 вариант</vt:lpstr>
      <vt:lpstr>мат (для Григория)</vt:lpstr>
      <vt:lpstr>'мат (для Григория)'!Область_печати</vt:lpstr>
      <vt:lpstr>'мат КС'!Область_печати</vt:lpstr>
      <vt:lpstr>'СМР КС'!Область_печати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dcterms:created xsi:type="dcterms:W3CDTF">2023-09-29T11:15:57Z</dcterms:created>
  <dcterms:modified xsi:type="dcterms:W3CDTF">2023-11-16T06:18:15Z</dcterms:modified>
</cp:coreProperties>
</file>