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6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КиКГЕОСТРОЙ\Метровагонмаш\Цех № 417\"/>
    </mc:Choice>
  </mc:AlternateContent>
  <xr:revisionPtr revIDLastSave="0" documentId="13_ncr:1_{5A980F9C-297D-4B83-80E9-453949BFF91F}" xr6:coauthVersionLast="47" xr6:coauthVersionMax="47" xr10:uidLastSave="{00000000-0000-0000-0000-000000000000}"/>
  <bookViews>
    <workbookView xWindow="28680" yWindow="-120" windowWidth="29040" windowHeight="15840" xr2:uid="{FF35FF40-2154-46CE-AFFE-47C399F3939D}"/>
  </bookViews>
  <sheets>
    <sheet name="ЭМ1.1" sheetId="1" r:id="rId1"/>
    <sheet name="ЭМ2.1" sheetId="2" r:id="rId2"/>
    <sheet name="ЭО1" sheetId="3" r:id="rId3"/>
    <sheet name="ВС" sheetId="4" r:id="rId4"/>
    <sheet name="ЭС" sheetId="5" r:id="rId5"/>
    <sheet name="КЖ1" sheetId="6" r:id="rId6"/>
    <sheet name="АР2" sheetId="7" r:id="rId7"/>
    <sheet name="ПТ" sheetId="12" r:id="rId8"/>
    <sheet name="ЭМ3.1" sheetId="10" r:id="rId9"/>
    <sheet name="СС1" sheetId="11" r:id="rId10"/>
    <sheet name="ПТ1" sheetId="9" r:id="rId11"/>
    <sheet name="ОВ1" sheetId="8" r:id="rId12"/>
    <sheet name="КП Веза" sheetId="13" r:id="rId13"/>
  </sheets>
  <calcPr calcId="191029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104" i="12" l="1"/>
  <c r="F70" i="13"/>
  <c r="J28" i="8"/>
  <c r="J18" i="8"/>
  <c r="J17" i="8"/>
  <c r="J7" i="8"/>
  <c r="H8" i="13"/>
  <c r="I8" i="13" s="1"/>
  <c r="H56" i="13"/>
  <c r="I58" i="13"/>
  <c r="I26" i="13"/>
  <c r="I20" i="13"/>
  <c r="H20" i="13"/>
  <c r="J15" i="13"/>
  <c r="I15" i="13"/>
  <c r="H65" i="13"/>
  <c r="H54" i="13"/>
  <c r="H52" i="13"/>
  <c r="H50" i="13"/>
  <c r="H48" i="13"/>
  <c r="H46" i="13"/>
  <c r="H42" i="13"/>
  <c r="H40" i="13"/>
  <c r="H36" i="13"/>
  <c r="H34" i="13"/>
  <c r="H30" i="13"/>
  <c r="H28" i="13"/>
  <c r="H26" i="13"/>
  <c r="H24" i="13"/>
  <c r="H22" i="13"/>
  <c r="H15" i="13"/>
  <c r="I41" i="12" l="1"/>
  <c r="J41" i="12" s="1"/>
  <c r="I40" i="12"/>
  <c r="J40" i="12" s="1"/>
  <c r="J90" i="12"/>
  <c r="J91" i="12"/>
  <c r="I26" i="12"/>
  <c r="J26" i="12" s="1"/>
  <c r="I25" i="12"/>
  <c r="J25" i="12" s="1"/>
  <c r="I24" i="12"/>
  <c r="J24" i="12" s="1"/>
  <c r="H11" i="6"/>
  <c r="H12" i="6"/>
  <c r="H13" i="6"/>
  <c r="H14" i="6"/>
  <c r="H15" i="6"/>
  <c r="H17" i="6"/>
  <c r="H18" i="6"/>
  <c r="H19" i="6"/>
  <c r="H10" i="6"/>
  <c r="H8" i="2"/>
  <c r="J7" i="12"/>
  <c r="J8" i="12"/>
  <c r="J9" i="12"/>
  <c r="J10" i="12"/>
  <c r="J11" i="12"/>
  <c r="J12" i="12"/>
  <c r="J13" i="12"/>
  <c r="J14" i="12"/>
  <c r="J15" i="12"/>
  <c r="J16" i="12"/>
  <c r="J17" i="12"/>
  <c r="J18" i="12"/>
  <c r="J19" i="12"/>
  <c r="J20" i="12"/>
  <c r="J21" i="12"/>
  <c r="J22" i="12"/>
  <c r="J23" i="12"/>
  <c r="J27" i="12"/>
  <c r="J28" i="12"/>
  <c r="J29" i="12"/>
  <c r="J30" i="12"/>
  <c r="J31" i="12"/>
  <c r="J32" i="12"/>
  <c r="J33" i="12"/>
  <c r="J34" i="12"/>
  <c r="J35" i="12"/>
  <c r="J36" i="12"/>
  <c r="J37" i="12"/>
  <c r="J38" i="12"/>
  <c r="J39" i="12"/>
  <c r="J42" i="12"/>
  <c r="J43" i="12"/>
  <c r="J44" i="12"/>
  <c r="J45" i="12"/>
  <c r="J46" i="12"/>
  <c r="J47" i="12"/>
  <c r="J48" i="12"/>
  <c r="J49" i="12"/>
  <c r="J50" i="12"/>
  <c r="J51" i="12"/>
  <c r="J52" i="12"/>
  <c r="J53" i="12"/>
  <c r="J54" i="12"/>
  <c r="J55" i="12"/>
  <c r="J56" i="12"/>
  <c r="J57" i="12"/>
  <c r="J58" i="12"/>
  <c r="J59" i="12"/>
  <c r="J60" i="12"/>
  <c r="J61" i="12"/>
  <c r="J63" i="12"/>
  <c r="J64" i="12"/>
  <c r="J65" i="12"/>
  <c r="J66" i="12"/>
  <c r="J67" i="12"/>
  <c r="J68" i="12"/>
  <c r="J69" i="12"/>
  <c r="J70" i="12"/>
  <c r="J71" i="12"/>
  <c r="J72" i="12"/>
  <c r="J73" i="12"/>
  <c r="J74" i="12"/>
  <c r="J75" i="12"/>
  <c r="J76" i="12"/>
  <c r="J77" i="12"/>
  <c r="J78" i="12"/>
  <c r="J79" i="12"/>
  <c r="J80" i="12"/>
  <c r="J81" i="12"/>
  <c r="J82" i="12"/>
  <c r="J83" i="12"/>
  <c r="J84" i="12"/>
  <c r="J85" i="12"/>
  <c r="J86" i="12"/>
  <c r="J87" i="12"/>
  <c r="J89" i="12"/>
  <c r="J93" i="12"/>
  <c r="J94" i="12"/>
  <c r="J95" i="12"/>
  <c r="J96" i="12"/>
  <c r="J97" i="12"/>
  <c r="J98" i="12"/>
  <c r="J99" i="12"/>
  <c r="J100" i="12"/>
  <c r="J101" i="12"/>
  <c r="J102" i="12"/>
  <c r="J103" i="12"/>
  <c r="J104" i="12"/>
  <c r="J105" i="12"/>
  <c r="J106" i="12"/>
  <c r="J107" i="12"/>
  <c r="J108" i="12"/>
  <c r="J109" i="12"/>
  <c r="J110" i="12"/>
  <c r="J111" i="12"/>
  <c r="J112" i="12"/>
  <c r="J113" i="12"/>
  <c r="J114" i="12"/>
  <c r="J115" i="12"/>
  <c r="J5" i="12"/>
  <c r="H9" i="7"/>
  <c r="H8" i="7"/>
  <c r="H7" i="7"/>
  <c r="H3" i="7"/>
  <c r="H4" i="7"/>
  <c r="H5" i="7"/>
  <c r="H6" i="7"/>
  <c r="H2" i="7"/>
  <c r="J116" i="12" l="1"/>
  <c r="J10" i="10"/>
  <c r="I10" i="10"/>
  <c r="J9" i="10"/>
  <c r="J20" i="10" s="1"/>
  <c r="J8" i="10"/>
  <c r="I9" i="10"/>
  <c r="J6" i="5"/>
  <c r="J5" i="5"/>
  <c r="J7" i="5"/>
  <c r="I84" i="11"/>
  <c r="I51" i="11"/>
  <c r="I24" i="11"/>
  <c r="I12" i="11"/>
  <c r="I9" i="11"/>
  <c r="J13" i="10"/>
  <c r="J14" i="10"/>
  <c r="J15" i="10"/>
  <c r="J16" i="10"/>
  <c r="J17" i="10"/>
  <c r="J18" i="10"/>
  <c r="J12" i="10"/>
  <c r="I14" i="10"/>
  <c r="I12" i="10"/>
  <c r="J8" i="5"/>
  <c r="J10" i="5"/>
  <c r="J11" i="5"/>
  <c r="J12" i="5"/>
  <c r="J13" i="5"/>
  <c r="J14" i="5"/>
  <c r="J15" i="5"/>
  <c r="J16" i="5"/>
  <c r="J17" i="5"/>
  <c r="J18" i="5"/>
  <c r="J19" i="5"/>
  <c r="J20" i="5"/>
  <c r="J21" i="5"/>
  <c r="J22" i="5"/>
  <c r="J23" i="5"/>
  <c r="J24" i="5"/>
  <c r="J25" i="5"/>
  <c r="J26" i="5"/>
  <c r="J27" i="5"/>
  <c r="J28" i="5"/>
  <c r="J29" i="5"/>
  <c r="J30" i="5"/>
  <c r="J31" i="5"/>
  <c r="J32" i="5"/>
  <c r="J33" i="5"/>
  <c r="J34" i="5"/>
  <c r="J35" i="5"/>
  <c r="J36" i="5"/>
  <c r="J37" i="5"/>
  <c r="J38" i="5"/>
  <c r="J39" i="5"/>
  <c r="J40" i="5"/>
  <c r="J41" i="5"/>
  <c r="J42" i="5"/>
  <c r="J43" i="5"/>
  <c r="J44" i="5"/>
  <c r="J45" i="5"/>
  <c r="J46" i="5"/>
  <c r="J47" i="5"/>
  <c r="J48" i="5"/>
  <c r="J49" i="5"/>
  <c r="J50" i="5"/>
  <c r="J51" i="5"/>
  <c r="J52" i="5"/>
  <c r="J53" i="5"/>
  <c r="J54" i="5"/>
  <c r="J55" i="5"/>
  <c r="J56" i="5"/>
  <c r="J57" i="5"/>
  <c r="J58" i="5"/>
  <c r="J59" i="5"/>
  <c r="J60" i="5"/>
  <c r="J61" i="5"/>
  <c r="J62" i="5"/>
  <c r="J63" i="5"/>
  <c r="J64" i="5"/>
  <c r="J65" i="5"/>
  <c r="J66" i="5"/>
  <c r="J67" i="5"/>
  <c r="J68" i="5"/>
  <c r="J69" i="5"/>
  <c r="J70" i="5"/>
  <c r="J71" i="5"/>
  <c r="J72" i="5"/>
  <c r="J73" i="5"/>
  <c r="J4" i="5"/>
  <c r="I41" i="5"/>
  <c r="I22" i="5"/>
  <c r="I10" i="5"/>
  <c r="I30" i="4"/>
  <c r="I12" i="4"/>
  <c r="I4" i="4"/>
  <c r="J57" i="9"/>
  <c r="J5" i="9"/>
  <c r="J6" i="9"/>
  <c r="J7" i="9"/>
  <c r="J8" i="9"/>
  <c r="J9" i="9"/>
  <c r="J10" i="9"/>
  <c r="J11" i="9"/>
  <c r="J12" i="9"/>
  <c r="J13" i="9"/>
  <c r="J14" i="9"/>
  <c r="J15" i="9"/>
  <c r="J16" i="9"/>
  <c r="J17" i="9"/>
  <c r="J18" i="9"/>
  <c r="J19" i="9"/>
  <c r="J20" i="9"/>
  <c r="J21" i="9"/>
  <c r="J22" i="9"/>
  <c r="J23" i="9"/>
  <c r="J24" i="9"/>
  <c r="J25" i="9"/>
  <c r="J26" i="9"/>
  <c r="J27" i="9"/>
  <c r="J28" i="9"/>
  <c r="J29" i="9"/>
  <c r="J30" i="9"/>
  <c r="J31" i="9"/>
  <c r="J32" i="9"/>
  <c r="J33" i="9"/>
  <c r="J34" i="9"/>
  <c r="J35" i="9"/>
  <c r="J36" i="9"/>
  <c r="J37" i="9"/>
  <c r="J38" i="9"/>
  <c r="J39" i="9"/>
  <c r="J40" i="9"/>
  <c r="J41" i="9"/>
  <c r="J42" i="9"/>
  <c r="J43" i="9"/>
  <c r="J44" i="9"/>
  <c r="J45" i="9"/>
  <c r="J46" i="9"/>
  <c r="J47" i="9"/>
  <c r="J48" i="9"/>
  <c r="J49" i="9"/>
  <c r="J50" i="9"/>
  <c r="J51" i="9"/>
  <c r="J52" i="9"/>
  <c r="J53" i="9"/>
  <c r="J54" i="9"/>
  <c r="J55" i="9"/>
  <c r="J56" i="9"/>
  <c r="J4" i="9"/>
  <c r="L52" i="9"/>
  <c r="I10" i="9"/>
  <c r="I8" i="9"/>
  <c r="I6" i="9"/>
  <c r="I4" i="9"/>
  <c r="J74" i="5" l="1"/>
  <c r="J97" i="4"/>
  <c r="J55" i="4"/>
  <c r="I289" i="3"/>
  <c r="I182" i="3"/>
  <c r="I179" i="3"/>
  <c r="I176" i="3"/>
  <c r="I173" i="3"/>
  <c r="I170" i="3"/>
  <c r="I167" i="3"/>
  <c r="I163" i="3"/>
  <c r="J57" i="4"/>
  <c r="J40" i="4"/>
  <c r="J38" i="4"/>
  <c r="J36" i="4"/>
  <c r="J67" i="4"/>
  <c r="J66" i="4"/>
  <c r="J73" i="4"/>
  <c r="J70" i="4"/>
  <c r="J68" i="4"/>
  <c r="J59" i="4"/>
  <c r="I73" i="4"/>
  <c r="I70" i="4"/>
  <c r="I68" i="4"/>
  <c r="I57" i="4"/>
  <c r="I38" i="4"/>
  <c r="I36" i="4"/>
  <c r="J24" i="4"/>
  <c r="J19" i="4"/>
  <c r="J95" i="4"/>
  <c r="J94" i="4"/>
  <c r="J93" i="4"/>
  <c r="J92" i="4"/>
  <c r="J91" i="4"/>
  <c r="J90" i="4"/>
  <c r="J89" i="4"/>
  <c r="J88" i="4"/>
  <c r="J87" i="4"/>
  <c r="J86" i="4"/>
  <c r="J85" i="4"/>
  <c r="J84" i="4"/>
  <c r="J83" i="4"/>
  <c r="J82" i="4"/>
  <c r="J81" i="4"/>
  <c r="J80" i="4"/>
  <c r="J75" i="4"/>
  <c r="J65" i="4"/>
  <c r="J64" i="4"/>
  <c r="J63" i="4"/>
  <c r="J62" i="4"/>
  <c r="J60" i="4"/>
  <c r="M45" i="4"/>
  <c r="J49" i="4"/>
  <c r="J48" i="4"/>
  <c r="J47" i="4"/>
  <c r="J46" i="4"/>
  <c r="J45" i="4"/>
  <c r="J44" i="4"/>
  <c r="J33" i="4"/>
  <c r="J30" i="4"/>
  <c r="J12" i="4"/>
  <c r="J4" i="4"/>
  <c r="I91" i="4"/>
  <c r="I90" i="4"/>
  <c r="J51" i="4"/>
  <c r="I18" i="2"/>
  <c r="I17" i="2"/>
  <c r="I11" i="2"/>
  <c r="I9" i="2"/>
  <c r="I8" i="2"/>
  <c r="I19" i="2" s="1"/>
  <c r="I6" i="2"/>
  <c r="I4" i="2"/>
  <c r="H6" i="2"/>
  <c r="H4" i="2"/>
  <c r="I187" i="3"/>
  <c r="I185" i="3"/>
  <c r="I288" i="3"/>
  <c r="I287" i="3"/>
  <c r="I285" i="3"/>
  <c r="I284" i="3"/>
  <c r="I282" i="3"/>
  <c r="I280" i="3"/>
  <c r="I278" i="3"/>
  <c r="I274" i="3"/>
  <c r="I272" i="3"/>
  <c r="I270" i="3"/>
  <c r="I268" i="3"/>
  <c r="I264" i="3"/>
  <c r="I262" i="3"/>
  <c r="I260" i="3"/>
  <c r="I259" i="3"/>
  <c r="I257" i="3"/>
  <c r="I256" i="3"/>
  <c r="I254" i="3"/>
  <c r="I253" i="3"/>
  <c r="I250" i="3"/>
  <c r="I248" i="3"/>
  <c r="I246" i="3"/>
  <c r="I244" i="3"/>
  <c r="I242" i="3"/>
  <c r="I239" i="3"/>
  <c r="I237" i="3"/>
  <c r="I235" i="3"/>
  <c r="I231" i="3"/>
  <c r="I229" i="3"/>
  <c r="I227" i="3"/>
  <c r="I225" i="3"/>
  <c r="I221" i="3"/>
  <c r="I219" i="3"/>
  <c r="I217" i="3"/>
  <c r="I216" i="3"/>
  <c r="I214" i="3"/>
  <c r="I213" i="3"/>
  <c r="I211" i="3"/>
  <c r="I210" i="3"/>
  <c r="I208" i="3"/>
  <c r="I207" i="3"/>
  <c r="I205" i="3"/>
  <c r="I203" i="3"/>
  <c r="I201" i="3"/>
  <c r="I199" i="3"/>
  <c r="I196" i="3"/>
  <c r="I194" i="3"/>
  <c r="I193" i="3"/>
  <c r="I191" i="3"/>
  <c r="I190" i="3"/>
  <c r="I188" i="3"/>
  <c r="I161" i="3"/>
  <c r="I159" i="3"/>
  <c r="I158" i="3"/>
  <c r="I157" i="3"/>
  <c r="I155" i="3"/>
  <c r="I154" i="3"/>
  <c r="I153" i="3"/>
  <c r="I152" i="3"/>
  <c r="I151" i="3"/>
  <c r="I146" i="3"/>
  <c r="I145" i="3"/>
  <c r="I143" i="3"/>
  <c r="I142" i="3"/>
  <c r="I139" i="3"/>
  <c r="I138" i="3"/>
  <c r="I135" i="3"/>
  <c r="I134" i="3"/>
  <c r="I133" i="3"/>
  <c r="I128" i="3"/>
  <c r="I127" i="3"/>
  <c r="I126" i="3"/>
  <c r="I125" i="3"/>
  <c r="I120" i="3"/>
  <c r="I119" i="3"/>
  <c r="I118" i="3"/>
  <c r="I111" i="3"/>
  <c r="H254" i="3"/>
  <c r="H235" i="3"/>
  <c r="H145" i="3" l="1"/>
  <c r="I105" i="3"/>
  <c r="I99" i="3"/>
  <c r="I93" i="3"/>
  <c r="I87" i="3"/>
  <c r="I81" i="3"/>
  <c r="I75" i="3"/>
  <c r="I69" i="3"/>
  <c r="I64" i="3"/>
  <c r="I58" i="3"/>
  <c r="I52" i="3"/>
  <c r="I46" i="3"/>
  <c r="I40" i="3"/>
  <c r="I34" i="3"/>
  <c r="I28" i="3"/>
  <c r="I19" i="3"/>
  <c r="I16" i="3"/>
  <c r="I9" i="3"/>
  <c r="I4" i="3"/>
  <c r="I5" i="1"/>
  <c r="I6" i="1"/>
  <c r="I7" i="1"/>
  <c r="I8" i="1"/>
  <c r="I9" i="1"/>
  <c r="I10" i="1"/>
  <c r="I11" i="1"/>
  <c r="I12" i="1"/>
  <c r="I13" i="1"/>
  <c r="I14" i="1"/>
  <c r="I15" i="1"/>
  <c r="I16" i="1"/>
  <c r="I17" i="1"/>
  <c r="I18" i="1"/>
  <c r="I19" i="1"/>
  <c r="I20" i="1"/>
  <c r="I21" i="1"/>
  <c r="I22" i="1"/>
  <c r="I23" i="1"/>
  <c r="I24" i="1"/>
  <c r="I25" i="1"/>
  <c r="I26" i="1"/>
  <c r="I27" i="1"/>
  <c r="I28" i="1"/>
  <c r="I29" i="1"/>
  <c r="I30" i="1"/>
  <c r="I31" i="1"/>
  <c r="I32" i="1"/>
  <c r="I33" i="1"/>
  <c r="I34" i="1"/>
  <c r="I35" i="1"/>
  <c r="I36" i="1"/>
  <c r="I37" i="1"/>
  <c r="I38" i="1"/>
  <c r="I39" i="1"/>
  <c r="I40" i="1"/>
  <c r="I41" i="1"/>
  <c r="I42" i="1"/>
  <c r="I43" i="1"/>
  <c r="I44" i="1"/>
  <c r="I45" i="1"/>
  <c r="I46" i="1"/>
  <c r="I47" i="1"/>
  <c r="I48" i="1"/>
  <c r="I49" i="1"/>
  <c r="I50" i="1"/>
  <c r="I51" i="1"/>
  <c r="I52" i="1"/>
  <c r="I53" i="1"/>
  <c r="I54" i="1"/>
  <c r="I55" i="1"/>
  <c r="I56" i="1"/>
  <c r="I57" i="1"/>
  <c r="I58" i="1"/>
  <c r="I59" i="1"/>
  <c r="I60" i="1"/>
  <c r="I61" i="1"/>
  <c r="I62" i="1"/>
  <c r="I63" i="1"/>
  <c r="I64" i="1"/>
  <c r="I65" i="1"/>
  <c r="I66" i="1"/>
  <c r="I67" i="1"/>
  <c r="I68" i="1"/>
  <c r="I4" i="1"/>
  <c r="I69" i="1" l="1"/>
</calcChain>
</file>

<file path=xl/sharedStrings.xml><?xml version="1.0" encoding="utf-8"?>
<sst xmlns="http://schemas.openxmlformats.org/spreadsheetml/2006/main" count="4314" uniqueCount="1963">
  <si>
    <t>Поз.</t>
  </si>
  <si>
    <t>1</t>
  </si>
  <si>
    <t>2</t>
  </si>
  <si>
    <t>3</t>
  </si>
  <si>
    <t>4</t>
  </si>
  <si>
    <t>5</t>
  </si>
  <si>
    <t>6</t>
  </si>
  <si>
    <t>7</t>
  </si>
  <si>
    <t>8</t>
  </si>
  <si>
    <t>Наименование и техническая характеристика</t>
  </si>
  <si>
    <t>Щитовое оборудование</t>
  </si>
  <si>
    <t>Щит силовой МЩТХ1</t>
  </si>
  <si>
    <t>Щит силовой МЩТХЗ</t>
  </si>
  <si>
    <t>Щит силовой ЩР1</t>
  </si>
  <si>
    <t>Щит силовой ЩР2</t>
  </si>
  <si>
    <t>Щит силовой ЩРЗ</t>
  </si>
  <si>
    <t>Щит силовой ЩР4</t>
  </si>
  <si>
    <t>Щит силовой ЩР5</t>
  </si>
  <si>
    <t>Щит силовой ЩР6</t>
  </si>
  <si>
    <t>Тип, марка, обозначение документа, опросного листа</t>
  </si>
  <si>
    <t>согласно схеме</t>
  </si>
  <si>
    <t>Код продукции</t>
  </si>
  <si>
    <t>Поставщик</t>
  </si>
  <si>
    <t>Ед. измерения</t>
  </si>
  <si>
    <t>компл.</t>
  </si>
  <si>
    <t>Кол.</t>
  </si>
  <si>
    <t>Масса 1 ед., кг</t>
  </si>
  <si>
    <t>9</t>
  </si>
  <si>
    <t>10</t>
  </si>
  <si>
    <t>11</t>
  </si>
  <si>
    <t>Щит силовой ЩР7</t>
  </si>
  <si>
    <t>Щит силовой ЩР8</t>
  </si>
  <si>
    <t>Электроустановочные изделия</t>
  </si>
  <si>
    <t>Розетка серии «Этюд» «евро», одинарная,</t>
  </si>
  <si>
    <t>открытой установки, с прозрачной крышкой</t>
  </si>
  <si>
    <t>Розетка «евро», двойная, открытой установки,</t>
  </si>
  <si>
    <t>5 контактов, установка открыто на стену</t>
  </si>
  <si>
    <t>РА16-044с</t>
  </si>
  <si>
    <t>РА 16-302(02)</t>
  </si>
  <si>
    <t>Ю4860</t>
  </si>
  <si>
    <t>Р0857</t>
  </si>
  <si>
    <t>КЭАЗ</t>
  </si>
  <si>
    <t>Электромонтаж</t>
  </si>
  <si>
    <t>шт.</t>
  </si>
  <si>
    <r>
      <t xml:space="preserve">и шторками, </t>
    </r>
    <r>
      <rPr>
        <sz val="11"/>
        <rFont val="Times New Roman"/>
      </rPr>
      <t xml:space="preserve">IP44, </t>
    </r>
    <r>
      <rPr>
        <sz val="11"/>
        <rFont val="Times New Roman"/>
        <charset val="204"/>
      </rPr>
      <t>серая</t>
    </r>
  </si>
  <si>
    <r>
      <t xml:space="preserve">с прозрачной крышкой, </t>
    </r>
    <r>
      <rPr>
        <sz val="11"/>
        <rFont val="Times New Roman"/>
      </rPr>
      <t xml:space="preserve">IP54, </t>
    </r>
    <r>
      <rPr>
        <sz val="11"/>
        <rFont val="Times New Roman"/>
        <charset val="204"/>
      </rPr>
      <t>серая</t>
    </r>
  </si>
  <si>
    <r>
      <t xml:space="preserve">Промышленный разъём 25А, 380В, </t>
    </r>
    <r>
      <rPr>
        <sz val="11"/>
        <rFont val="Times New Roman"/>
      </rPr>
      <t>IP44,</t>
    </r>
  </si>
  <si>
    <t>Кабельные изделия</t>
  </si>
  <si>
    <t>Кабель силовой с медными жилами,</t>
  </si>
  <si>
    <t>не распространяющий горение, с изоляцией</t>
  </si>
  <si>
    <t>и оболочкой из полимерных композиций,</t>
  </si>
  <si>
    <t>не содержащих галогенов, сечением:</t>
  </si>
  <si>
    <t>Муфта концевая в комплекте с наконечниками</t>
  </si>
  <si>
    <t>с болтами со срывающимися головками для</t>
  </si>
  <si>
    <t>кабеля в пластмассовой оболочке с числом жил:</t>
  </si>
  <si>
    <t>1кВ</t>
  </si>
  <si>
    <t>на напряжение 1 кВ</t>
  </si>
  <si>
    <t>4ПКВНтп-в-35/50</t>
  </si>
  <si>
    <t>5ПКВНтп-в-35/50</t>
  </si>
  <si>
    <t>5ПКВНтп-в-70/120</t>
  </si>
  <si>
    <t>ЗАО «ПЗЭМИ»</t>
  </si>
  <si>
    <t>м</t>
  </si>
  <si>
    <t>16</t>
  </si>
  <si>
    <r>
      <t>3x2,</t>
    </r>
    <r>
      <rPr>
        <sz val="11"/>
        <rFont val="Times New Roman"/>
        <charset val="204"/>
      </rPr>
      <t>5мм</t>
    </r>
    <r>
      <rPr>
        <vertAlign val="superscript"/>
        <sz val="11"/>
        <rFont val="Times New Roman"/>
        <charset val="204"/>
      </rPr>
      <t>2</t>
    </r>
  </si>
  <si>
    <r>
      <t>5x2,</t>
    </r>
    <r>
      <rPr>
        <sz val="11"/>
        <rFont val="Times New Roman"/>
        <charset val="204"/>
      </rPr>
      <t>5мм</t>
    </r>
    <r>
      <rPr>
        <vertAlign val="superscript"/>
        <sz val="11"/>
        <rFont val="Times New Roman"/>
        <charset val="204"/>
      </rPr>
      <t>2</t>
    </r>
  </si>
  <si>
    <r>
      <t>5x4мм</t>
    </r>
    <r>
      <rPr>
        <vertAlign val="superscript"/>
        <sz val="11"/>
        <rFont val="Times New Roman"/>
        <charset val="204"/>
      </rPr>
      <t>2</t>
    </r>
  </si>
  <si>
    <r>
      <t>5x35мм</t>
    </r>
    <r>
      <rPr>
        <vertAlign val="superscript"/>
        <sz val="11"/>
        <rFont val="Times New Roman"/>
        <charset val="204"/>
      </rPr>
      <t>2</t>
    </r>
  </si>
  <si>
    <r>
      <t>5x70мм</t>
    </r>
    <r>
      <rPr>
        <vertAlign val="superscript"/>
        <sz val="11"/>
        <rFont val="Times New Roman"/>
        <charset val="204"/>
      </rPr>
      <t>2</t>
    </r>
  </si>
  <si>
    <r>
      <t>4 жилы сечением 35-50мм</t>
    </r>
    <r>
      <rPr>
        <vertAlign val="superscript"/>
        <sz val="11"/>
        <rFont val="Times New Roman"/>
        <charset val="204"/>
      </rPr>
      <t>2</t>
    </r>
  </si>
  <si>
    <r>
      <t>5 жил сечением 35-50мм</t>
    </r>
    <r>
      <rPr>
        <vertAlign val="superscript"/>
        <sz val="11"/>
        <rFont val="Times New Roman"/>
        <charset val="204"/>
      </rPr>
      <t>2</t>
    </r>
  </si>
  <si>
    <r>
      <t>5 жил сечением 70-120мм</t>
    </r>
    <r>
      <rPr>
        <vertAlign val="superscript"/>
        <sz val="11"/>
        <rFont val="Times New Roman"/>
        <charset val="204"/>
      </rPr>
      <t>2</t>
    </r>
  </si>
  <si>
    <t>12</t>
  </si>
  <si>
    <t>Электромонтажные изделия</t>
  </si>
  <si>
    <t>Лоток перфорированный оцинкованный</t>
  </si>
  <si>
    <t>Крышка лотка прямая оцинкованная</t>
  </si>
  <si>
    <t>Винт с квадратным подголовником</t>
  </si>
  <si>
    <t>Гайка с насечкой</t>
  </si>
  <si>
    <t>Винт для обеспечения электрического контакта</t>
  </si>
  <si>
    <t>Консоль усиленная оцинкованная</t>
  </si>
  <si>
    <t>одноканальный белый</t>
  </si>
  <si>
    <t>Кабель-канал ПВХ с крышкой, 150x60мм</t>
  </si>
  <si>
    <t>Труба стальная водогазопроводная</t>
  </si>
  <si>
    <t>dy=25</t>
  </si>
  <si>
    <t>dy=32</t>
  </si>
  <si>
    <t>50x300x3000</t>
  </si>
  <si>
    <t>МбхЮ</t>
  </si>
  <si>
    <t>Мб</t>
  </si>
  <si>
    <t>М5х8</t>
  </si>
  <si>
    <t>ТМС</t>
  </si>
  <si>
    <t>TA-GN</t>
  </si>
  <si>
    <t>ГОСТ 3262-75</t>
  </si>
  <si>
    <t>35265HDZ</t>
  </si>
  <si>
    <t>35525HDZ</t>
  </si>
  <si>
    <t>СМ010610</t>
  </si>
  <si>
    <t>СМ 100600</t>
  </si>
  <si>
    <t>СМ030508</t>
  </si>
  <si>
    <t>BBH6030HDZ</t>
  </si>
  <si>
    <t>00304R</t>
  </si>
  <si>
    <t>ДКС</t>
  </si>
  <si>
    <t>ЗАО «ДКС»</t>
  </si>
  <si>
    <r>
      <t xml:space="preserve">осн.300мм, </t>
    </r>
    <r>
      <rPr>
        <sz val="11"/>
        <rFont val="Times New Roman"/>
      </rPr>
      <t>L=3000mm</t>
    </r>
  </si>
  <si>
    <r>
      <t xml:space="preserve">LP, </t>
    </r>
    <r>
      <rPr>
        <sz val="11"/>
        <rFont val="Times New Roman"/>
        <charset val="204"/>
      </rPr>
      <t>осн.300мм</t>
    </r>
  </si>
  <si>
    <r>
      <t xml:space="preserve">Кабель-канал ПВХ с крышкой, </t>
    </r>
    <r>
      <rPr>
        <sz val="11"/>
        <rFont val="Times New Roman"/>
      </rPr>
      <t>25x1</t>
    </r>
    <r>
      <rPr>
        <sz val="11"/>
        <rFont val="Times New Roman"/>
        <charset val="204"/>
      </rPr>
      <t>7мм</t>
    </r>
  </si>
  <si>
    <t>М6хЮ</t>
  </si>
  <si>
    <t>13</t>
  </si>
  <si>
    <t>14</t>
  </si>
  <si>
    <t>15</t>
  </si>
  <si>
    <t>17</t>
  </si>
  <si>
    <t>Труба гибкая из полиэтилена низкого</t>
  </si>
  <si>
    <t>давления (ПНД) в комплекте с соединительной</t>
  </si>
  <si>
    <t>муфтой, с условным проходом:</t>
  </si>
  <si>
    <t>бу=50мм</t>
  </si>
  <si>
    <t>Труба жёсткая из полиэтилена низкого</t>
  </si>
  <si>
    <t>Огнестойкий герметик для заделки</t>
  </si>
  <si>
    <t>кабельных проходок, 300мл</t>
  </si>
  <si>
    <t>Хомуты Р6.6 из полиамида (стяжки</t>
  </si>
  <si>
    <t>пластиковые) 3,6x200мм, 100шт.</t>
  </si>
  <si>
    <t>Металл профильный разный</t>
  </si>
  <si>
    <t>DS1202</t>
  </si>
  <si>
    <t>уп.</t>
  </si>
  <si>
    <t>т</t>
  </si>
  <si>
    <r>
      <t>dy=</t>
    </r>
    <r>
      <rPr>
        <sz val="11"/>
        <rFont val="Times New Roman"/>
        <charset val="204"/>
      </rPr>
      <t>100мм</t>
    </r>
  </si>
  <si>
    <t>цена руб. с НДС</t>
  </si>
  <si>
    <t>Стоимость руб. с НДС</t>
  </si>
  <si>
    <t>Щит силовой с 2 разъединителями</t>
  </si>
  <si>
    <t>Щит подачи питания на вагоны метро ЩТХ</t>
  </si>
  <si>
    <t>в соответствии с ТЗ</t>
  </si>
  <si>
    <t>ЗАО «ЭЛСИЭЛ»</t>
  </si>
  <si>
    <r>
      <t xml:space="preserve">на 1000А, 825В </t>
    </r>
    <r>
      <rPr>
        <sz val="12"/>
        <rFont val="Times New Roman"/>
      </rPr>
      <t xml:space="preserve">DC, IP44 </t>
    </r>
    <r>
      <rPr>
        <sz val="12"/>
        <rFont val="Times New Roman"/>
        <charset val="204"/>
      </rPr>
      <t>«РП1»</t>
    </r>
  </si>
  <si>
    <t>Внутренние кабельные сети 825В</t>
  </si>
  <si>
    <t>Концевые муфты для линий метрополитена на</t>
  </si>
  <si>
    <t>Наконечник дроссельного джемпера</t>
  </si>
  <si>
    <t>(аналог соединителя СДТ-2х120)</t>
  </si>
  <si>
    <t>Кабеленесущие конструкции</t>
  </si>
  <si>
    <t>Труба гибкая гофрир-я из полиэтилена низкого</t>
  </si>
  <si>
    <t>бу=90мм</t>
  </si>
  <si>
    <t>Сталь разносортная</t>
  </si>
  <si>
    <t>ППСРВМ ЗкВ</t>
  </si>
  <si>
    <t>ПКВНтмОнг-3-240</t>
  </si>
  <si>
    <t>ТУ 3599-017-04001953-2006</t>
  </si>
  <si>
    <t>Завод Москабель</t>
  </si>
  <si>
    <t>ЗАО "ПЗЭМИ"</t>
  </si>
  <si>
    <t>км</t>
  </si>
  <si>
    <r>
      <t>Кабель с медной жилой сеч. 1x240мм</t>
    </r>
    <r>
      <rPr>
        <vertAlign val="superscript"/>
        <sz val="12"/>
        <rFont val="Times New Roman"/>
        <charset val="204"/>
      </rPr>
      <t>2</t>
    </r>
  </si>
  <si>
    <r>
      <t>напряжение ЗкВ, сечение жилы 240мм</t>
    </r>
    <r>
      <rPr>
        <vertAlign val="superscript"/>
        <sz val="12"/>
        <rFont val="Times New Roman"/>
        <charset val="204"/>
      </rPr>
      <t>2</t>
    </r>
  </si>
  <si>
    <t>1.1</t>
  </si>
  <si>
    <t>1.2</t>
  </si>
  <si>
    <t>1.3</t>
  </si>
  <si>
    <t>Низковольтное оборудование</t>
  </si>
  <si>
    <t>Щит распределительный навесной «ЩО1»</t>
  </si>
  <si>
    <t>Вводной автоматический выключатель, 100А</t>
  </si>
  <si>
    <t>Автоматический выключ. распределения, 16А</t>
  </si>
  <si>
    <t>Автоматический выключ. распределения, 10А</t>
  </si>
  <si>
    <t>Импульсное реле</t>
  </si>
  <si>
    <t>Щит распределительный навесной «ЩО2»</t>
  </si>
  <si>
    <t>Вводной автоматический выключатель, 32А</t>
  </si>
  <si>
    <t>Щит распределительный навесной «ЩОЗ»</t>
  </si>
  <si>
    <t>Вводной автоматический выключатель, 25А</t>
  </si>
  <si>
    <t>96 мод.</t>
  </si>
  <si>
    <t>РИО-3-63</t>
  </si>
  <si>
    <t>72 мод.</t>
  </si>
  <si>
    <t>18 мод.</t>
  </si>
  <si>
    <t>Ед. изме- рения</t>
  </si>
  <si>
    <t>шт</t>
  </si>
  <si>
    <r>
      <t xml:space="preserve">OptiDin </t>
    </r>
    <r>
      <rPr>
        <sz val="12"/>
        <rFont val="Times New Roman"/>
        <charset val="204"/>
      </rPr>
      <t>ВМ 125СЗр</t>
    </r>
  </si>
  <si>
    <r>
      <t xml:space="preserve">OptiDin </t>
    </r>
    <r>
      <rPr>
        <sz val="12"/>
        <rFont val="Times New Roman"/>
        <charset val="204"/>
      </rPr>
      <t>ВМ63 С Зр</t>
    </r>
  </si>
  <si>
    <r>
      <t xml:space="preserve">OptiDin </t>
    </r>
    <r>
      <rPr>
        <sz val="12"/>
        <rFont val="Times New Roman"/>
        <charset val="204"/>
      </rPr>
      <t>ВМ63 С 1р</t>
    </r>
  </si>
  <si>
    <r>
      <t xml:space="preserve">OptiDinBM63 </t>
    </r>
    <r>
      <rPr>
        <sz val="12"/>
        <rFont val="Times New Roman"/>
        <charset val="204"/>
      </rPr>
      <t>С 1р</t>
    </r>
  </si>
  <si>
    <t>1.4</t>
  </si>
  <si>
    <t>1.5</t>
  </si>
  <si>
    <t>1.6</t>
  </si>
  <si>
    <t>1.7</t>
  </si>
  <si>
    <t>Щит распределительный навесной «ЩАО»</t>
  </si>
  <si>
    <t>Контактор</t>
  </si>
  <si>
    <t>Фотореле с фотоэлементом</t>
  </si>
  <si>
    <t>Шкаф управления ШУ 01.1</t>
  </si>
  <si>
    <t>Распределение:</t>
  </si>
  <si>
    <t>без фиксации положения, со световым</t>
  </si>
  <si>
    <t>индикатором, 1НО 6А- 18шт.</t>
  </si>
  <si>
    <t>Шкаф управления ШУО1.2</t>
  </si>
  <si>
    <t>Шкаф управления ШУО1.3</t>
  </si>
  <si>
    <t>МК63-20</t>
  </si>
  <si>
    <r>
      <t xml:space="preserve">OptiDin </t>
    </r>
    <r>
      <rPr>
        <sz val="12"/>
        <rFont val="Times New Roman"/>
        <charset val="204"/>
      </rPr>
      <t>ВМ63 С 2р</t>
    </r>
  </si>
  <si>
    <r>
      <t xml:space="preserve">пластик., </t>
    </r>
    <r>
      <rPr>
        <sz val="12"/>
        <rFont val="Times New Roman"/>
      </rPr>
      <t xml:space="preserve">IP65, RAL </t>
    </r>
    <r>
      <rPr>
        <sz val="12"/>
        <rFont val="Times New Roman"/>
        <charset val="204"/>
      </rPr>
      <t>7000, 18 мод.</t>
    </r>
  </si>
  <si>
    <r>
      <t xml:space="preserve">Кнопочный выключатель на </t>
    </r>
    <r>
      <rPr>
        <sz val="12"/>
        <rFont val="Times New Roman"/>
      </rPr>
      <t>DIN</t>
    </r>
    <r>
      <rPr>
        <sz val="12"/>
        <rFont val="Times New Roman"/>
        <charset val="204"/>
      </rPr>
      <t>-рейку</t>
    </r>
  </si>
  <si>
    <t>индикатором, 1НО 6А - 18шт.</t>
  </si>
  <si>
    <t>1.8</t>
  </si>
  <si>
    <t>1.9</t>
  </si>
  <si>
    <t>1.10</t>
  </si>
  <si>
    <t>1.11</t>
  </si>
  <si>
    <t>Шкаф управления ШУ02.1</t>
  </si>
  <si>
    <t>индикатором, 1НО 6А - 2шт.</t>
  </si>
  <si>
    <t>Шкаф управления ШУО2.2</t>
  </si>
  <si>
    <t>индикатором, 1 НО 6А - 2шт.</t>
  </si>
  <si>
    <t>Шкаф управления ШУ ОЗ. 1</t>
  </si>
  <si>
    <t>индикатором, 1НО 6А — 2шт.</t>
  </si>
  <si>
    <t>Шкаф управления ШУ ОЗ.2</t>
  </si>
  <si>
    <r>
      <t xml:space="preserve">пластик., </t>
    </r>
    <r>
      <rPr>
        <sz val="12"/>
        <rFont val="Times New Roman"/>
      </rPr>
      <t xml:space="preserve">IP65, RAL </t>
    </r>
    <r>
      <rPr>
        <sz val="12"/>
        <rFont val="Times New Roman"/>
        <charset val="204"/>
      </rPr>
      <t>7000, 4 мод.</t>
    </r>
  </si>
  <si>
    <t>1.12</t>
  </si>
  <si>
    <t>1.13</t>
  </si>
  <si>
    <t>1.14</t>
  </si>
  <si>
    <t>1.15</t>
  </si>
  <si>
    <t>Шкаф управления ШУ04.1</t>
  </si>
  <si>
    <t>Шкаф управления ШУ04.2</t>
  </si>
  <si>
    <t>Шкаф управления ШУ05.1</t>
  </si>
  <si>
    <t>индикатором, 1 НО 6А — 2шт.</t>
  </si>
  <si>
    <t>Шкаф управления ШУ05.2</t>
  </si>
  <si>
    <t>1.16</t>
  </si>
  <si>
    <t>1.17</t>
  </si>
  <si>
    <t>1.18</t>
  </si>
  <si>
    <t>1.19</t>
  </si>
  <si>
    <t>Шкаф управления ШУ06.1</t>
  </si>
  <si>
    <t>индикатором, 1НО 6А- 8 шт.</t>
  </si>
  <si>
    <t>Шкаф управления ШУ Об.2</t>
  </si>
  <si>
    <t>индикатором, 1НО 6А - 8шт.</t>
  </si>
  <si>
    <t>Шкаф управления ШУ06.3</t>
  </si>
  <si>
    <t>Ящик с понижающим разделительным</t>
  </si>
  <si>
    <r>
      <t xml:space="preserve">пластик., </t>
    </r>
    <r>
      <rPr>
        <sz val="12"/>
        <rFont val="Times New Roman"/>
      </rPr>
      <t xml:space="preserve">IP65, RAL </t>
    </r>
    <r>
      <rPr>
        <sz val="12"/>
        <rFont val="Times New Roman"/>
        <charset val="204"/>
      </rPr>
      <t>7000, 8 мод.</t>
    </r>
  </si>
  <si>
    <r>
      <t xml:space="preserve">трансформатором 220/36В, 250Вт, </t>
    </r>
    <r>
      <rPr>
        <sz val="12"/>
        <rFont val="Times New Roman"/>
      </rPr>
      <t>IP54</t>
    </r>
  </si>
  <si>
    <t>2.1</t>
  </si>
  <si>
    <t>2.2</t>
  </si>
  <si>
    <t>2.3</t>
  </si>
  <si>
    <t>Кабели и трубы</t>
  </si>
  <si>
    <t>не распространяющий горение, с изоляцией и</t>
  </si>
  <si>
    <t>оболочкой из полимерных композиций</t>
  </si>
  <si>
    <t>Кабель силовой огнестойкий с медными жилами</t>
  </si>
  <si>
    <t>и оболочкой из полимерных композиций</t>
  </si>
  <si>
    <t>Кабель контрольный силовой с медными жилами</t>
  </si>
  <si>
    <r>
      <t>3x2,</t>
    </r>
    <r>
      <rPr>
        <sz val="12"/>
        <rFont val="Times New Roman"/>
        <charset val="204"/>
      </rPr>
      <t>5мм</t>
    </r>
    <r>
      <rPr>
        <vertAlign val="superscript"/>
        <sz val="12"/>
        <rFont val="Times New Roman"/>
        <charset val="204"/>
      </rPr>
      <t>2</t>
    </r>
  </si>
  <si>
    <r>
      <t>5x2,</t>
    </r>
    <r>
      <rPr>
        <sz val="12"/>
        <rFont val="Times New Roman"/>
        <charset val="204"/>
      </rPr>
      <t>5мм</t>
    </r>
    <r>
      <rPr>
        <vertAlign val="superscript"/>
        <sz val="12"/>
        <rFont val="Times New Roman"/>
        <charset val="204"/>
      </rPr>
      <t>2</t>
    </r>
  </si>
  <si>
    <r>
      <t>5 x4мм</t>
    </r>
    <r>
      <rPr>
        <vertAlign val="superscript"/>
        <sz val="12"/>
        <rFont val="Times New Roman"/>
        <charset val="204"/>
      </rPr>
      <t>2</t>
    </r>
  </si>
  <si>
    <r>
      <t>3x1,</t>
    </r>
    <r>
      <rPr>
        <sz val="12"/>
        <rFont val="Times New Roman"/>
        <charset val="204"/>
      </rPr>
      <t>5мм</t>
    </r>
    <r>
      <rPr>
        <vertAlign val="superscript"/>
        <sz val="12"/>
        <rFont val="Times New Roman"/>
        <charset val="204"/>
      </rPr>
      <t>2</t>
    </r>
  </si>
  <si>
    <r>
      <t>5x1,</t>
    </r>
    <r>
      <rPr>
        <sz val="12"/>
        <rFont val="Times New Roman"/>
        <charset val="204"/>
      </rPr>
      <t>5мм</t>
    </r>
    <r>
      <rPr>
        <vertAlign val="superscript"/>
        <sz val="12"/>
        <rFont val="Times New Roman"/>
        <charset val="204"/>
      </rPr>
      <t>2</t>
    </r>
  </si>
  <si>
    <r>
      <t>19x1,</t>
    </r>
    <r>
      <rPr>
        <sz val="12"/>
        <rFont val="Times New Roman"/>
        <charset val="204"/>
      </rPr>
      <t>5мм</t>
    </r>
    <r>
      <rPr>
        <vertAlign val="superscript"/>
        <sz val="12"/>
        <rFont val="Times New Roman"/>
        <charset val="204"/>
      </rPr>
      <t>2</t>
    </r>
  </si>
  <si>
    <r>
      <t>37x1,</t>
    </r>
    <r>
      <rPr>
        <sz val="12"/>
        <rFont val="Times New Roman"/>
        <charset val="204"/>
      </rPr>
      <t>5мм</t>
    </r>
    <r>
      <rPr>
        <vertAlign val="superscript"/>
        <sz val="12"/>
        <rFont val="Times New Roman"/>
        <charset val="204"/>
      </rPr>
      <t>2</t>
    </r>
  </si>
  <si>
    <t>2.4</t>
  </si>
  <si>
    <t>2.5</t>
  </si>
  <si>
    <t>2.6</t>
  </si>
  <si>
    <t>Труба гофрированная ПВХ, тяжёлая, с зондом,</t>
  </si>
  <si>
    <t>диаметром:</t>
  </si>
  <si>
    <t>Держатель для ПВХ труб диаметром:</t>
  </si>
  <si>
    <t>25 мм</t>
  </si>
  <si>
    <t>32мм</t>
  </si>
  <si>
    <t>Кабель-канал белый 20x25мм 1-канальный</t>
  </si>
  <si>
    <t>Труба гибкая гофрированная, из</t>
  </si>
  <si>
    <t>самозатухающей композиции ПВХ</t>
  </si>
  <si>
    <t>51325R</t>
  </si>
  <si>
    <t>51332R</t>
  </si>
  <si>
    <t>DKC</t>
  </si>
  <si>
    <r>
      <t xml:space="preserve">dy=25, </t>
    </r>
    <r>
      <rPr>
        <sz val="12"/>
        <rFont val="Times New Roman"/>
        <charset val="204"/>
      </rPr>
      <t>для ОКЛ</t>
    </r>
  </si>
  <si>
    <t>3.1</t>
  </si>
  <si>
    <t>3.2</t>
  </si>
  <si>
    <t>3.3</t>
  </si>
  <si>
    <t>3.4</t>
  </si>
  <si>
    <t>3.5</t>
  </si>
  <si>
    <t>3.6</t>
  </si>
  <si>
    <t>3.7</t>
  </si>
  <si>
    <t>3.8</t>
  </si>
  <si>
    <t>3.9</t>
  </si>
  <si>
    <t>Электроустановочные и</t>
  </si>
  <si>
    <t>электромонтажные изделия</t>
  </si>
  <si>
    <t>Зажим соединительный безвинтовой Зх(0,08-4,0)</t>
  </si>
  <si>
    <t>Зажим соединительный безвинтовой 5х(0,08-4,0)</t>
  </si>
  <si>
    <t>Коробка распределительная огнестойкая,</t>
  </si>
  <si>
    <t>Огнестойкий герметик для заделки кабельных</t>
  </si>
  <si>
    <t>проходок, объёмом 300мл</t>
  </si>
  <si>
    <t>Муфта «труба-коробка» без галогена для ОКЛ</t>
  </si>
  <si>
    <t>Legrand Quteo</t>
  </si>
  <si>
    <t>Legrand</t>
  </si>
  <si>
    <r>
      <t xml:space="preserve">Выключатель одноклавишный о/п 1ОА </t>
    </r>
    <r>
      <rPr>
        <sz val="12"/>
        <rFont val="Times New Roman"/>
      </rPr>
      <t>IP44</t>
    </r>
  </si>
  <si>
    <r>
      <t xml:space="preserve">Коробка ответвительная </t>
    </r>
    <r>
      <rPr>
        <sz val="12"/>
        <rFont val="Times New Roman"/>
      </rPr>
      <t>IP44</t>
    </r>
  </si>
  <si>
    <r>
      <t xml:space="preserve">для открытой установки, без галогена, </t>
    </r>
    <r>
      <rPr>
        <sz val="12"/>
        <rFont val="Times New Roman"/>
      </rPr>
      <t>IP55</t>
    </r>
  </si>
  <si>
    <t>4.1</t>
  </si>
  <si>
    <t>4.2</t>
  </si>
  <si>
    <t>4.3</t>
  </si>
  <si>
    <t>4.4</t>
  </si>
  <si>
    <t>4.5</t>
  </si>
  <si>
    <t>4.6</t>
  </si>
  <si>
    <t>Осветительное оборудование</t>
  </si>
  <si>
    <t>Светильник накладного монтажа</t>
  </si>
  <si>
    <t>25000 Лм, цветовая температура 4000К</t>
  </si>
  <si>
    <t>Скоба, крепление для светильника</t>
  </si>
  <si>
    <t>1700 Лм, цветовая температура 4000К</t>
  </si>
  <si>
    <t>Светильник встраиваемого монтажа</t>
  </si>
  <si>
    <t>3600 Лм, цветовая температура 4000К</t>
  </si>
  <si>
    <t>1100 Лм, цветовая температура 4000К</t>
  </si>
  <si>
    <t>6000 Лм, цветовая температура 4000К</t>
  </si>
  <si>
    <t>BY698P G5 LED250/NW</t>
  </si>
  <si>
    <t>PSDNBGM</t>
  </si>
  <si>
    <t>BY698Z G5 Bracket</t>
  </si>
  <si>
    <t>WL070V LED17S/840</t>
  </si>
  <si>
    <t>RC132V G5 36S/840</t>
  </si>
  <si>
    <t>DN140B LED10S/840</t>
  </si>
  <si>
    <t>WT198C LED60S/840</t>
  </si>
  <si>
    <t>PSUL1500RCA</t>
  </si>
  <si>
    <t>911401519891</t>
  </si>
  <si>
    <t>911401594191</t>
  </si>
  <si>
    <t>911401826682</t>
  </si>
  <si>
    <t>911401841184</t>
  </si>
  <si>
    <t>911401633505</t>
  </si>
  <si>
    <t>824110126941</t>
  </si>
  <si>
    <t>Philips</t>
  </si>
  <si>
    <r>
      <t xml:space="preserve">светодиодный 168Вт, </t>
    </r>
    <r>
      <rPr>
        <sz val="12"/>
        <rFont val="Times New Roman"/>
      </rPr>
      <t xml:space="preserve">IP65, </t>
    </r>
    <r>
      <rPr>
        <sz val="12"/>
        <rFont val="Times New Roman"/>
        <charset val="204"/>
      </rPr>
      <t>световой поток</t>
    </r>
  </si>
  <si>
    <r>
      <t xml:space="preserve">светодиодный 17Вт, </t>
    </r>
    <r>
      <rPr>
        <sz val="12"/>
        <rFont val="Times New Roman"/>
      </rPr>
      <t xml:space="preserve">IP65, </t>
    </r>
    <r>
      <rPr>
        <sz val="12"/>
        <rFont val="Times New Roman"/>
        <charset val="204"/>
      </rPr>
      <t>световой поток</t>
    </r>
  </si>
  <si>
    <r>
      <t xml:space="preserve">PSU </t>
    </r>
    <r>
      <rPr>
        <sz val="12"/>
        <rFont val="Times New Roman"/>
        <charset val="204"/>
      </rPr>
      <t xml:space="preserve">II </t>
    </r>
    <r>
      <rPr>
        <sz val="12"/>
        <rFont val="Times New Roman"/>
      </rPr>
      <t>WH</t>
    </r>
  </si>
  <si>
    <r>
      <t xml:space="preserve">светодиодный 29Вт, </t>
    </r>
    <r>
      <rPr>
        <sz val="12"/>
        <rFont val="Times New Roman"/>
      </rPr>
      <t xml:space="preserve">IP20/44, </t>
    </r>
    <r>
      <rPr>
        <sz val="12"/>
        <rFont val="Times New Roman"/>
        <charset val="204"/>
      </rPr>
      <t>световой поток</t>
    </r>
  </si>
  <si>
    <r>
      <t xml:space="preserve">PSU W60L60 </t>
    </r>
    <r>
      <rPr>
        <sz val="12"/>
        <rFont val="Times New Roman"/>
        <charset val="204"/>
      </rPr>
      <t>ОС</t>
    </r>
  </si>
  <si>
    <r>
      <t xml:space="preserve">светодиодный 10Вт, </t>
    </r>
    <r>
      <rPr>
        <sz val="12"/>
        <rFont val="Times New Roman"/>
      </rPr>
      <t xml:space="preserve">IP54, </t>
    </r>
    <r>
      <rPr>
        <sz val="12"/>
        <rFont val="Times New Roman"/>
        <charset val="204"/>
      </rPr>
      <t>световой поток</t>
    </r>
  </si>
  <si>
    <r>
      <t xml:space="preserve">PSU </t>
    </r>
    <r>
      <rPr>
        <sz val="12"/>
        <rFont val="Times New Roman"/>
        <charset val="204"/>
      </rPr>
      <t xml:space="preserve">С </t>
    </r>
    <r>
      <rPr>
        <sz val="12"/>
        <rFont val="Times New Roman"/>
      </rPr>
      <t>IP54 PI6</t>
    </r>
  </si>
  <si>
    <r>
      <t xml:space="preserve">светодиодный 43Вт, </t>
    </r>
    <r>
      <rPr>
        <sz val="12"/>
        <rFont val="Times New Roman"/>
      </rPr>
      <t xml:space="preserve">IP65, </t>
    </r>
    <r>
      <rPr>
        <sz val="12"/>
        <rFont val="Times New Roman"/>
        <charset val="204"/>
      </rPr>
      <t>световой поток</t>
    </r>
  </si>
  <si>
    <t>4.7</t>
  </si>
  <si>
    <t>4400 Лм, цветовая температура 4000К</t>
  </si>
  <si>
    <t>BVP280 LED45/NW</t>
  </si>
  <si>
    <t>40W 220-240V</t>
  </si>
  <si>
    <r>
      <t xml:space="preserve">АМВ </t>
    </r>
    <r>
      <rPr>
        <sz val="12"/>
        <rFont val="Times New Roman"/>
      </rPr>
      <t>GM</t>
    </r>
  </si>
  <si>
    <t>4.8</t>
  </si>
  <si>
    <t>4.9</t>
  </si>
  <si>
    <t>4.10</t>
  </si>
  <si>
    <t>4.11</t>
  </si>
  <si>
    <t>4.12</t>
  </si>
  <si>
    <t>1250 Лм, цветовая температура 4000К</t>
  </si>
  <si>
    <t>мощностью 7Вт, с блоком аварийного питания</t>
  </si>
  <si>
    <t>Пиктограмма «Выход»</t>
  </si>
  <si>
    <t>мощностью 7Вт,</t>
  </si>
  <si>
    <t>Пиктограмма «ПК»</t>
  </si>
  <si>
    <t>выходу») мощностью 7Вт,</t>
  </si>
  <si>
    <t>Пиктограмма «Направление к выходу»</t>
  </si>
  <si>
    <t>пожаротушения») мощностью 7Вт,</t>
  </si>
  <si>
    <t>Пиктограмма «Станция пожаротушения»</t>
  </si>
  <si>
    <t>WL140V LED12S/840</t>
  </si>
  <si>
    <t>PSED ELB3 WH</t>
  </si>
  <si>
    <r>
      <t xml:space="preserve">Световой указатель </t>
    </r>
    <r>
      <rPr>
        <sz val="12"/>
        <rFont val="Times New Roman"/>
      </rPr>
      <t xml:space="preserve">IP65 </t>
    </r>
    <r>
      <rPr>
        <sz val="12"/>
        <rFont val="Times New Roman"/>
        <charset val="204"/>
      </rPr>
      <t>(«Выход»)</t>
    </r>
  </si>
  <si>
    <r>
      <t xml:space="preserve">Световой указатель </t>
    </r>
    <r>
      <rPr>
        <sz val="12"/>
        <rFont val="Times New Roman"/>
      </rPr>
      <t xml:space="preserve">IP65 </t>
    </r>
    <r>
      <rPr>
        <sz val="12"/>
        <rFont val="Times New Roman"/>
        <charset val="204"/>
      </rPr>
      <t>(«ПК»)</t>
    </r>
  </si>
  <si>
    <r>
      <t xml:space="preserve">Световой указатель </t>
    </r>
    <r>
      <rPr>
        <sz val="12"/>
        <rFont val="Times New Roman"/>
      </rPr>
      <t xml:space="preserve">IP65 </t>
    </r>
    <r>
      <rPr>
        <sz val="12"/>
        <rFont val="Times New Roman"/>
        <charset val="204"/>
      </rPr>
      <t>(«Направление к</t>
    </r>
  </si>
  <si>
    <r>
      <t xml:space="preserve">Световой указатель </t>
    </r>
    <r>
      <rPr>
        <sz val="12"/>
        <rFont val="Times New Roman"/>
      </rPr>
      <t xml:space="preserve">IP65 </t>
    </r>
    <r>
      <rPr>
        <sz val="12"/>
        <rFont val="Times New Roman"/>
        <charset val="204"/>
      </rPr>
      <t>(«Станция</t>
    </r>
  </si>
  <si>
    <t>5.1</t>
  </si>
  <si>
    <t>5.2</t>
  </si>
  <si>
    <t>5.3.</t>
  </si>
  <si>
    <t>5.4</t>
  </si>
  <si>
    <t>5.5</t>
  </si>
  <si>
    <t>5.6</t>
  </si>
  <si>
    <t>5.7</t>
  </si>
  <si>
    <t>5.8</t>
  </si>
  <si>
    <t>5.9</t>
  </si>
  <si>
    <t>5.10</t>
  </si>
  <si>
    <t>5.11</t>
  </si>
  <si>
    <t>5.12</t>
  </si>
  <si>
    <t>5.13</t>
  </si>
  <si>
    <t>5.14</t>
  </si>
  <si>
    <t>Гайка с насечкой, препятствующей</t>
  </si>
  <si>
    <t>откручиванию Мб, горячеоцинкованная</t>
  </si>
  <si>
    <t>Винт с крестообразным шлицем МбхЮ,</t>
  </si>
  <si>
    <t>горячеоцинкованный</t>
  </si>
  <si>
    <t>Крышка на лоток с заземлением осн. 80</t>
  </si>
  <si>
    <t>Держатель крышки, цинк-ламельный</t>
  </si>
  <si>
    <t>Винт для электрического соединения М5х8,</t>
  </si>
  <si>
    <t>откручиванию М8, горячеоцинкованная</t>
  </si>
  <si>
    <t>Струбцина М8, горячеоцинкованная</t>
  </si>
  <si>
    <t>Стандартный анкер с болтом М8</t>
  </si>
  <si>
    <t>Винт с гладкой головкой и квадратным</t>
  </si>
  <si>
    <t>подголовником М6х20, горячеоцинкованный</t>
  </si>
  <si>
    <t>Консоль универсальная легкая осн. 100 мм,</t>
  </si>
  <si>
    <t>горячеоцинкованная</t>
  </si>
  <si>
    <t>3531112HDZ</t>
  </si>
  <si>
    <t>CM100600HDZ</t>
  </si>
  <si>
    <t>CM010610HDZ</t>
  </si>
  <si>
    <t>35511HDZ</t>
  </si>
  <si>
    <t>38500ZL</t>
  </si>
  <si>
    <t>CM030508HDZ</t>
  </si>
  <si>
    <t>BMT1010ZL</t>
  </si>
  <si>
    <t>CM100800HDZ</t>
  </si>
  <si>
    <t>CM300800HDZ</t>
  </si>
  <si>
    <t>СМ430850</t>
  </si>
  <si>
    <t>CM010620HDZ</t>
  </si>
  <si>
    <t>BBN4010HDZ</t>
  </si>
  <si>
    <t>36141KHDZ</t>
  </si>
  <si>
    <t>м.</t>
  </si>
  <si>
    <r>
      <t xml:space="preserve">Лоток перфорированный </t>
    </r>
    <r>
      <rPr>
        <b/>
        <sz val="12"/>
        <rFont val="Times New Roman"/>
      </rPr>
      <t>80x80</t>
    </r>
  </si>
  <si>
    <r>
      <t xml:space="preserve">Лоток перфорированный </t>
    </r>
    <r>
      <rPr>
        <sz val="12"/>
        <rFont val="Times New Roman"/>
      </rPr>
      <t xml:space="preserve">80x80 </t>
    </r>
    <r>
      <rPr>
        <sz val="12"/>
        <rFont val="Times New Roman"/>
        <charset val="204"/>
      </rPr>
      <t>мм,</t>
    </r>
  </si>
  <si>
    <r>
      <t xml:space="preserve">L </t>
    </r>
    <r>
      <rPr>
        <sz val="12"/>
        <rFont val="Times New Roman"/>
        <charset val="204"/>
      </rPr>
      <t>2000 толщ. 1,2, горячеоцинкованный</t>
    </r>
  </si>
  <si>
    <r>
      <t xml:space="preserve">L </t>
    </r>
    <r>
      <rPr>
        <sz val="12"/>
        <rFont val="Times New Roman"/>
        <charset val="204"/>
      </rPr>
      <t>2000, горячеоцинкованная</t>
    </r>
  </si>
  <si>
    <r>
      <t xml:space="preserve">Скоба </t>
    </r>
    <r>
      <rPr>
        <sz val="12"/>
        <rFont val="Times New Roman"/>
      </rPr>
      <t xml:space="preserve">SPC </t>
    </r>
    <r>
      <rPr>
        <sz val="12"/>
        <rFont val="Times New Roman"/>
        <charset val="204"/>
      </rPr>
      <t>под лоток осн. 100 мм, цинк-ламельн.</t>
    </r>
  </si>
  <si>
    <r>
      <t xml:space="preserve">Ответвитель </t>
    </r>
    <r>
      <rPr>
        <sz val="12"/>
        <rFont val="Times New Roman"/>
      </rPr>
      <t xml:space="preserve">DPT </t>
    </r>
    <r>
      <rPr>
        <sz val="12"/>
        <rFont val="Times New Roman"/>
        <charset val="204"/>
      </rPr>
      <t>Т-образный горизонтальный</t>
    </r>
  </si>
  <si>
    <t>5.15</t>
  </si>
  <si>
    <t>соединительными пластинами, необходимыми</t>
  </si>
  <si>
    <t>длямонтажа, горячеоцинкованный</t>
  </si>
  <si>
    <t>горизонтальный осн.80, горячеоцинкованная</t>
  </si>
  <si>
    <t>38041HDZ</t>
  </si>
  <si>
    <r>
      <t xml:space="preserve">80x80 </t>
    </r>
    <r>
      <rPr>
        <sz val="12"/>
        <rFont val="Times New Roman"/>
        <charset val="204"/>
      </rPr>
      <t>в комплекте с крепежными элементами и</t>
    </r>
  </si>
  <si>
    <r>
      <t xml:space="preserve">Крышка </t>
    </r>
    <r>
      <rPr>
        <sz val="12"/>
        <rFont val="Times New Roman"/>
      </rPr>
      <t xml:space="preserve">DPT </t>
    </r>
    <r>
      <rPr>
        <sz val="12"/>
        <rFont val="Times New Roman"/>
        <charset val="204"/>
      </rPr>
      <t>на ответвитель Т-образный</t>
    </r>
  </si>
  <si>
    <t>5.16</t>
  </si>
  <si>
    <t>5.17</t>
  </si>
  <si>
    <t>5.18</t>
  </si>
  <si>
    <t>5.19</t>
  </si>
  <si>
    <t>5.20</t>
  </si>
  <si>
    <t>5.21</t>
  </si>
  <si>
    <t>5.22</t>
  </si>
  <si>
    <t>5.23</t>
  </si>
  <si>
    <t>5.24</t>
  </si>
  <si>
    <t>5.25</t>
  </si>
  <si>
    <t>5.26</t>
  </si>
  <si>
    <t>5.27</t>
  </si>
  <si>
    <t>горячеоци нко ванн ый</t>
  </si>
  <si>
    <t>Никелированная пластина для заземления</t>
  </si>
  <si>
    <t>РТСЕ</t>
  </si>
  <si>
    <t>в комплекте с крепежными элементамии</t>
  </si>
  <si>
    <t>для монтажа, горячеоцинкованный</t>
  </si>
  <si>
    <t>Крышка СРО 90 на угол горизонтальный 90°</t>
  </si>
  <si>
    <t>осн.80, горячеоцинкованная</t>
  </si>
  <si>
    <t>Крышка на лоток с заземлением осн. 150</t>
  </si>
  <si>
    <t>37501</t>
  </si>
  <si>
    <t>38001HDZ</t>
  </si>
  <si>
    <t>3531312HDZ</t>
  </si>
  <si>
    <t>3551310HDZ</t>
  </si>
  <si>
    <t>BMT1015HDZ</t>
  </si>
  <si>
    <r>
      <t xml:space="preserve">Угол СРО 90 горизонтальный 90° </t>
    </r>
    <r>
      <rPr>
        <sz val="12"/>
        <rFont val="Times New Roman"/>
      </rPr>
      <t>80x80</t>
    </r>
  </si>
  <si>
    <r>
      <t>36021</t>
    </r>
    <r>
      <rPr>
        <sz val="12"/>
        <rFont val="Times New Roman"/>
      </rPr>
      <t>KHDZ</t>
    </r>
  </si>
  <si>
    <r>
      <t xml:space="preserve">Лоток перфорированный </t>
    </r>
    <r>
      <rPr>
        <b/>
        <sz val="12"/>
        <rFont val="Times New Roman"/>
      </rPr>
      <t>150x80</t>
    </r>
  </si>
  <si>
    <r>
      <t xml:space="preserve">Лоток перфорированный </t>
    </r>
    <r>
      <rPr>
        <sz val="12"/>
        <rFont val="Times New Roman"/>
      </rPr>
      <t xml:space="preserve">150x80 </t>
    </r>
    <r>
      <rPr>
        <sz val="12"/>
        <rFont val="Times New Roman"/>
        <charset val="204"/>
      </rPr>
      <t>мм,</t>
    </r>
  </si>
  <si>
    <t>5.28</t>
  </si>
  <si>
    <t>5.29</t>
  </si>
  <si>
    <r>
      <t xml:space="preserve">Скоба </t>
    </r>
    <r>
      <rPr>
        <sz val="12"/>
        <rFont val="Times New Roman"/>
      </rPr>
      <t xml:space="preserve">SPC </t>
    </r>
    <r>
      <rPr>
        <sz val="12"/>
        <rFont val="Times New Roman"/>
        <charset val="204"/>
      </rPr>
      <t>под лоток осн. 150 мм, цинк-ламельн.</t>
    </r>
  </si>
  <si>
    <t>5.30</t>
  </si>
  <si>
    <t>5.31</t>
  </si>
  <si>
    <t>5.32</t>
  </si>
  <si>
    <t>5.33</t>
  </si>
  <si>
    <t>5.34</t>
  </si>
  <si>
    <t>5.35</t>
  </si>
  <si>
    <t>5.36</t>
  </si>
  <si>
    <t>5.37</t>
  </si>
  <si>
    <t>5.38</t>
  </si>
  <si>
    <t>5.39</t>
  </si>
  <si>
    <t>5.40</t>
  </si>
  <si>
    <t>5.41</t>
  </si>
  <si>
    <t>5.42</t>
  </si>
  <si>
    <t>Консоль универсальная легкая осн. 150 мм,</t>
  </si>
  <si>
    <t>горизонтальный осн. 150, горячеоцинкованная</t>
  </si>
  <si>
    <t>осн. 150, горячеоцинкованная</t>
  </si>
  <si>
    <t>BBN4015HDZ</t>
  </si>
  <si>
    <t>36143KHDZ</t>
  </si>
  <si>
    <t>38043HDZ</t>
  </si>
  <si>
    <t>36023KHDZ</t>
  </si>
  <si>
    <t>38003HDZ</t>
  </si>
  <si>
    <t>ШТ.</t>
  </si>
  <si>
    <r>
      <t xml:space="preserve">150x80 </t>
    </r>
    <r>
      <rPr>
        <sz val="12"/>
        <rFont val="Times New Roman"/>
        <charset val="204"/>
      </rPr>
      <t>в комплекте с крепежными элементами и</t>
    </r>
  </si>
  <si>
    <r>
      <t xml:space="preserve">Угол СРО 90 горизонтальный 90° </t>
    </r>
    <r>
      <rPr>
        <sz val="12"/>
        <rFont val="Times New Roman"/>
      </rPr>
      <t>150x80</t>
    </r>
  </si>
  <si>
    <t>5.43</t>
  </si>
  <si>
    <t>5.44</t>
  </si>
  <si>
    <t>5.45</t>
  </si>
  <si>
    <t>5.46</t>
  </si>
  <si>
    <t>Пластина монтажная вертикальная</t>
  </si>
  <si>
    <t>Винт с крестообразным шлицем М6х10</t>
  </si>
  <si>
    <t>Шестигранный болт М6х56</t>
  </si>
  <si>
    <t>LP3000</t>
  </si>
  <si>
    <t>СМ080645</t>
  </si>
  <si>
    <t>МК1</t>
  </si>
  <si>
    <t>МК2</t>
  </si>
  <si>
    <t>БО</t>
  </si>
  <si>
    <t>Ф1*</t>
  </si>
  <si>
    <t>Компрессорная</t>
  </si>
  <si>
    <t>Компрессор винтовой воздушного охлаждения,</t>
  </si>
  <si>
    <t>с частотным преобразователем, в комплекте со</t>
  </si>
  <si>
    <t>встроенным магистральным сепаратором:</t>
  </si>
  <si>
    <t>- рабочее давление - 0,8МПа;</t>
  </si>
  <si>
    <t>- установленная эл. мощность -110 кВт.</t>
  </si>
  <si>
    <t>Осушитель сжатого воздуха рефрижераторного</t>
  </si>
  <si>
    <t>типа в комплекте с магистральными фильтрами:</t>
  </si>
  <si>
    <t>- точка росы под давлением - +3°С;</t>
  </si>
  <si>
    <t>- установленная мощность - 2,77 кВт.</t>
  </si>
  <si>
    <t>Габаритные размеры: 948х798х1460(Ь)мм</t>
  </si>
  <si>
    <t>В комплекте поставки:</t>
  </si>
  <si>
    <t>Встроенный магистральный фильтр</t>
  </si>
  <si>
    <t>предварительной очистки</t>
  </si>
  <si>
    <t>- пропускная способность - 30,17 нмЗ/мин;</t>
  </si>
  <si>
    <t>- степень очистки по частицам -1,0мкм;</t>
  </si>
  <si>
    <t>Dry Air DK140</t>
  </si>
  <si>
    <t>GKO1820MX</t>
  </si>
  <si>
    <t>Компания</t>
  </si>
  <si>
    <t>«DALGAKIRAN»</t>
  </si>
  <si>
    <t>2380,0</t>
  </si>
  <si>
    <t>270,0</t>
  </si>
  <si>
    <r>
      <t xml:space="preserve">INVERSYS Plus </t>
    </r>
    <r>
      <rPr>
        <sz val="11"/>
        <rFont val="Times New Roman"/>
        <charset val="204"/>
      </rPr>
      <t>110-</t>
    </r>
  </si>
  <si>
    <r>
      <t xml:space="preserve">- расход </t>
    </r>
    <r>
      <rPr>
        <sz val="11"/>
        <rFont val="Times New Roman"/>
      </rPr>
      <t xml:space="preserve">min </t>
    </r>
    <r>
      <rPr>
        <sz val="11"/>
        <rFont val="Times New Roman"/>
        <charset val="204"/>
      </rPr>
      <t>- 7,0 нм</t>
    </r>
    <r>
      <rPr>
        <vertAlign val="superscript"/>
        <sz val="11"/>
        <rFont val="Times New Roman"/>
        <charset val="204"/>
      </rPr>
      <t>3</t>
    </r>
    <r>
      <rPr>
        <sz val="11"/>
        <rFont val="Times New Roman"/>
        <charset val="204"/>
      </rPr>
      <t>/мин;</t>
    </r>
  </si>
  <si>
    <r>
      <t xml:space="preserve">- расход </t>
    </r>
    <r>
      <rPr>
        <sz val="11"/>
        <rFont val="Times New Roman"/>
      </rPr>
      <t xml:space="preserve">max </t>
    </r>
    <r>
      <rPr>
        <sz val="11"/>
        <rFont val="Times New Roman"/>
        <charset val="204"/>
      </rPr>
      <t>-18,1 нм</t>
    </r>
    <r>
      <rPr>
        <vertAlign val="superscript"/>
        <sz val="11"/>
        <rFont val="Times New Roman"/>
        <charset val="204"/>
      </rPr>
      <t>3</t>
    </r>
    <r>
      <rPr>
        <sz val="11"/>
        <rFont val="Times New Roman"/>
        <charset val="204"/>
      </rPr>
      <t>/мин;</t>
    </r>
  </si>
  <si>
    <r>
      <t xml:space="preserve">Габаритные размеры: </t>
    </r>
    <r>
      <rPr>
        <sz val="11"/>
        <rFont val="Times New Roman"/>
      </rPr>
      <t>2525x1440x203</t>
    </r>
    <r>
      <rPr>
        <sz val="11"/>
        <rFont val="Times New Roman"/>
        <charset val="204"/>
      </rPr>
      <t>7(Ь)мм</t>
    </r>
  </si>
  <si>
    <r>
      <t xml:space="preserve">- производительность </t>
    </r>
    <r>
      <rPr>
        <sz val="11"/>
        <rFont val="Times New Roman"/>
      </rPr>
      <t xml:space="preserve">max </t>
    </r>
    <r>
      <rPr>
        <sz val="11"/>
        <rFont val="Times New Roman"/>
        <charset val="204"/>
      </rPr>
      <t>- 21,83 нм</t>
    </r>
    <r>
      <rPr>
        <vertAlign val="superscript"/>
        <sz val="11"/>
        <rFont val="Times New Roman"/>
        <charset val="204"/>
      </rPr>
      <t>3</t>
    </r>
    <r>
      <rPr>
        <sz val="11"/>
        <rFont val="Times New Roman"/>
        <charset val="204"/>
      </rPr>
      <t>/мин;</t>
    </r>
  </si>
  <si>
    <r>
      <t>- степень очистки по маслу - 0,5 мг/м</t>
    </r>
    <r>
      <rPr>
        <vertAlign val="superscript"/>
        <sz val="11"/>
        <rFont val="Times New Roman"/>
        <charset val="204"/>
      </rPr>
      <t>3</t>
    </r>
  </si>
  <si>
    <t>Ф2*</t>
  </si>
  <si>
    <t>КО*</t>
  </si>
  <si>
    <t>МО</t>
  </si>
  <si>
    <t>АК</t>
  </si>
  <si>
    <t>кш.м</t>
  </si>
  <si>
    <t>КПРФ</t>
  </si>
  <si>
    <t>КП2</t>
  </si>
  <si>
    <t>тонкой очистки</t>
  </si>
  <si>
    <t>- степень очистки по частицам -0,01мкм;</t>
  </si>
  <si>
    <t>Таймерный конденсатоотводчик</t>
  </si>
  <si>
    <t>Масловлагоразделитель</t>
  </si>
  <si>
    <t>Ресивер воздушный У=900л, Рраб=1,0МПа</t>
  </si>
  <si>
    <t>из стали 09Г2С</t>
  </si>
  <si>
    <t>Габаритные размеры: 890х820х2200(Ь)мм</t>
  </si>
  <si>
    <t>Кран шаровой муфтовый, Ду50. Ру 16, Сталь 20</t>
  </si>
  <si>
    <t>Кран шаровой фланцевый, Ду50, Ру 16, Сталь 20 с</t>
  </si>
  <si>
    <t>ответными фланцами по ГОСТ 33259-2015</t>
  </si>
  <si>
    <t>Клапан предохранительный полноподъемный</t>
  </si>
  <si>
    <t>фланцевый, Ду25х40, Ру25, давление полного</t>
  </si>
  <si>
    <t>Труба стальная бесшовная</t>
  </si>
  <si>
    <t>Труба Ц-Р-25х2,8</t>
  </si>
  <si>
    <t>Труба Ц-Р-32х2,8</t>
  </si>
  <si>
    <t>Опора А14Б 506.000-00 для Ду32 и Ду50</t>
  </si>
  <si>
    <t>GKO1820MY</t>
  </si>
  <si>
    <t>D-MAT 15Plus</t>
  </si>
  <si>
    <t>РВ 900.10</t>
  </si>
  <si>
    <t>КШ.М.050.016-00</t>
  </si>
  <si>
    <t>КШ.Ф.050.016-00</t>
  </si>
  <si>
    <t>АСТА-ПО2-25х40-М-</t>
  </si>
  <si>
    <t>25-02-300-Ф</t>
  </si>
  <si>
    <t>ГОСТ 8734-75*</t>
  </si>
  <si>
    <t>В 20 ГОСТ 8733-74</t>
  </si>
  <si>
    <t>Серия 5.900-7,0</t>
  </si>
  <si>
    <t>АСО-ООО</t>
  </si>
  <si>
    <t>«ПромКомТ ех»</t>
  </si>
  <si>
    <t>т.8-800-302-76-61</t>
  </si>
  <si>
    <t>ООО «Гирас»</t>
  </si>
  <si>
    <t>т.8-495-576-89-98</t>
  </si>
  <si>
    <t>То же</t>
  </si>
  <si>
    <t>ООО «АСТИМА»</t>
  </si>
  <si>
    <t>т.8-495-787-42-84</t>
  </si>
  <si>
    <t>п.м</t>
  </si>
  <si>
    <t>1 п.м</t>
  </si>
  <si>
    <t>40,0</t>
  </si>
  <si>
    <t>310,0</t>
  </si>
  <si>
    <t>5,2</t>
  </si>
  <si>
    <t>10,7</t>
  </si>
  <si>
    <t>10,0</t>
  </si>
  <si>
    <t>3,995</t>
  </si>
  <si>
    <t>2,121</t>
  </si>
  <si>
    <t>2,12</t>
  </si>
  <si>
    <t>2,73</t>
  </si>
  <si>
    <t>0,904</t>
  </si>
  <si>
    <r>
      <t>- степень очистки по маслу - 0,01 мг/м</t>
    </r>
    <r>
      <rPr>
        <vertAlign val="superscript"/>
        <sz val="11"/>
        <rFont val="Times New Roman"/>
        <charset val="204"/>
      </rPr>
      <t>3</t>
    </r>
  </si>
  <si>
    <r>
      <t>-производительность - 25м</t>
    </r>
    <r>
      <rPr>
        <vertAlign val="superscript"/>
        <sz val="11"/>
        <rFont val="Times New Roman"/>
        <charset val="204"/>
      </rPr>
      <t>3</t>
    </r>
    <r>
      <rPr>
        <sz val="11"/>
        <rFont val="Times New Roman"/>
        <charset val="204"/>
      </rPr>
      <t>/мин</t>
    </r>
  </si>
  <si>
    <r>
      <t xml:space="preserve">Габаритные размеры: </t>
    </r>
    <r>
      <rPr>
        <sz val="11"/>
        <rFont val="Times New Roman"/>
      </rPr>
      <t>620x520x1</t>
    </r>
    <r>
      <rPr>
        <sz val="11"/>
        <rFont val="Times New Roman"/>
        <charset val="204"/>
      </rPr>
      <t>160(й)мм</t>
    </r>
  </si>
  <si>
    <r>
      <t>открытия 9,2 кгс/см</t>
    </r>
    <r>
      <rPr>
        <vertAlign val="superscript"/>
        <sz val="11"/>
        <rFont val="Times New Roman"/>
        <charset val="204"/>
      </rPr>
      <t>2</t>
    </r>
    <r>
      <rPr>
        <sz val="11"/>
        <rFont val="Times New Roman"/>
        <charset val="204"/>
      </rPr>
      <t xml:space="preserve"> с ответными фланцами</t>
    </r>
  </si>
  <si>
    <t>БПВ</t>
  </si>
  <si>
    <t>ПЩ</t>
  </si>
  <si>
    <t>5.1*</t>
  </si>
  <si>
    <t>5.2*</t>
  </si>
  <si>
    <t>5.3*</t>
  </si>
  <si>
    <t>5.4*</t>
  </si>
  <si>
    <t>5.5*</t>
  </si>
  <si>
    <t>5.6*</t>
  </si>
  <si>
    <t>5.7*</t>
  </si>
  <si>
    <t>5.8*</t>
  </si>
  <si>
    <t>Снабжение сжатым воздухом давлением 0,8 МПа</t>
  </si>
  <si>
    <t>Блок подготовки воздуха Ду20, Ру 16 в составе:</t>
  </si>
  <si>
    <t>- фильтр-регулятор;</t>
  </si>
  <si>
    <t>- лубрикатор</t>
  </si>
  <si>
    <t>с присоединительными фитингами</t>
  </si>
  <si>
    <t>Кран шаровой муфтовый, Ду20, Ру 16, Сталь 20</t>
  </si>
  <si>
    <t>Латунный соединитель быстроразъемный</t>
  </si>
  <si>
    <t>БРС для шланга 3/4"</t>
  </si>
  <si>
    <t>Латунный трехсторонний фитинг равнопроходной</t>
  </si>
  <si>
    <t>3/4"</t>
  </si>
  <si>
    <t>Сгон разъемный угловой 3/4"</t>
  </si>
  <si>
    <t>Сгон разъемный прямой 3/4"</t>
  </si>
  <si>
    <t>Ниппель 3/4"</t>
  </si>
  <si>
    <t>Лист из стали СтЗ</t>
  </si>
  <si>
    <t>МХЗ-1-000002</t>
  </si>
  <si>
    <t>Нестандартизир. обруд.</t>
  </si>
  <si>
    <t>КШ.М.020.016-00</t>
  </si>
  <si>
    <t>VTr.098.N.0005</t>
  </si>
  <si>
    <t>VTr.341.N.0005</t>
  </si>
  <si>
    <t>VTr.582.N.0005</t>
  </si>
  <si>
    <t>Camozzi</t>
  </si>
  <si>
    <t>1727-1/9-52-ВС.СБ</t>
  </si>
  <si>
    <t>ООО «Динамика»</t>
  </si>
  <si>
    <t>VALTEC</t>
  </si>
  <si>
    <t>т.8-800-100-03-73</t>
  </si>
  <si>
    <t>Терма-МСК</t>
  </si>
  <si>
    <t>1,1</t>
  </si>
  <si>
    <t>сборка</t>
  </si>
  <si>
    <r>
      <t xml:space="preserve">Ниппель приварной 3/4", </t>
    </r>
    <r>
      <rPr>
        <sz val="11"/>
        <rFont val="Times New Roman"/>
      </rPr>
      <t>L=1</t>
    </r>
    <r>
      <rPr>
        <sz val="11"/>
        <rFont val="Times New Roman"/>
        <charset val="204"/>
      </rPr>
      <t>000мм, Сталь 20</t>
    </r>
  </si>
  <si>
    <r>
      <t xml:space="preserve">ГОСТ </t>
    </r>
    <r>
      <rPr>
        <sz val="11"/>
        <rFont val="Times New Roman"/>
      </rPr>
      <t>16523-97</t>
    </r>
  </si>
  <si>
    <r>
      <t>м</t>
    </r>
    <r>
      <rPr>
        <vertAlign val="superscript"/>
        <sz val="11"/>
        <rFont val="Times New Roman"/>
        <charset val="204"/>
      </rPr>
      <t>2</t>
    </r>
  </si>
  <si>
    <t>КШ.Ф</t>
  </si>
  <si>
    <t>КШМ</t>
  </si>
  <si>
    <t>Кран шаровой фланцевый, Ду20, Ру 16, Сталь 20 с</t>
  </si>
  <si>
    <t>Кран шаровой фланцевый, Ду65, Ру 16, Сталь 20 с</t>
  </si>
  <si>
    <t>Спускники, воздушники</t>
  </si>
  <si>
    <t>Кран шаровой муфтовый Ду15, Ру16</t>
  </si>
  <si>
    <t>материал корпуса Сталь 20</t>
  </si>
  <si>
    <t>Труба-Р-20х2,8 для подсоединения муфтовой</t>
  </si>
  <si>
    <t>арматуры</t>
  </si>
  <si>
    <t>КШ.Ф.020.016-00</t>
  </si>
  <si>
    <t>КШ.Ф.065.016-00</t>
  </si>
  <si>
    <t>КШ.М.015.016-00</t>
  </si>
  <si>
    <t>6,1</t>
  </si>
  <si>
    <t>16,2</t>
  </si>
  <si>
    <t>0,9</t>
  </si>
  <si>
    <t>1,66</t>
  </si>
  <si>
    <t>Трубопроводы и фитинги</t>
  </si>
  <si>
    <t>Грунт ГФ-021</t>
  </si>
  <si>
    <t>Эмаль ПФ-115 (2 слоя) цвет синий</t>
  </si>
  <si>
    <t>Опора подвесная А14Б 580.000-01</t>
  </si>
  <si>
    <t>Опора стальная бескорпусная ОПБ2-76</t>
  </si>
  <si>
    <t>Опора стальная бескорпусная ОПБ2-25</t>
  </si>
  <si>
    <t>Уголок Б-50х50х5,0</t>
  </si>
  <si>
    <t>ГОСТ 10704-91</t>
  </si>
  <si>
    <t>ГОСТ 17378-2001</t>
  </si>
  <si>
    <t>ГОСТ 17375-2001</t>
  </si>
  <si>
    <t>ГОСТ 17376-2001</t>
  </si>
  <si>
    <t>ГОСТ 25129-2020</t>
  </si>
  <si>
    <t>ГОСТ 6465-76</t>
  </si>
  <si>
    <t>ТУ 3680-001-04698606-04</t>
  </si>
  <si>
    <t>ГОСТ 8509-93</t>
  </si>
  <si>
    <t>СтЗ ГОСТ535-2005</t>
  </si>
  <si>
    <t>6,258</t>
  </si>
  <si>
    <t>1,237</t>
  </si>
  <si>
    <t>0,647</t>
  </si>
  <si>
    <t>3,078</t>
  </si>
  <si>
    <t>0,3</t>
  </si>
  <si>
    <t>1,0</t>
  </si>
  <si>
    <t>0,5</t>
  </si>
  <si>
    <t>0,8</t>
  </si>
  <si>
    <t>0,4</t>
  </si>
  <si>
    <t>1,5</t>
  </si>
  <si>
    <t>0,46</t>
  </si>
  <si>
    <t>0,13</t>
  </si>
  <si>
    <t>3,77</t>
  </si>
  <si>
    <r>
      <t>Переход К76хЗ,</t>
    </r>
    <r>
      <rPr>
        <sz val="11"/>
        <rFont val="Times New Roman"/>
      </rPr>
      <t xml:space="preserve">5-57x3,0               </t>
    </r>
    <r>
      <rPr>
        <sz val="11"/>
        <rFont val="Times New Roman"/>
        <charset val="204"/>
      </rPr>
      <t>Сталь 20</t>
    </r>
  </si>
  <si>
    <r>
      <t>Переход К57хЗ,</t>
    </r>
    <r>
      <rPr>
        <sz val="11"/>
        <rFont val="Times New Roman"/>
      </rPr>
      <t>0-25x1,</t>
    </r>
    <r>
      <rPr>
        <sz val="11"/>
        <rFont val="Times New Roman"/>
        <charset val="204"/>
      </rPr>
      <t>6               Сталь 20</t>
    </r>
  </si>
  <si>
    <r>
      <t xml:space="preserve">Отвод 90° </t>
    </r>
    <r>
      <rPr>
        <sz val="11"/>
        <rFont val="Times New Roman"/>
      </rPr>
      <t xml:space="preserve">76x3,5                      </t>
    </r>
    <r>
      <rPr>
        <sz val="11"/>
        <rFont val="Times New Roman"/>
        <charset val="204"/>
      </rPr>
      <t>Сталь 20</t>
    </r>
  </si>
  <si>
    <r>
      <t xml:space="preserve">Отвод 90° </t>
    </r>
    <r>
      <rPr>
        <sz val="11"/>
        <rFont val="Times New Roman"/>
      </rPr>
      <t xml:space="preserve">57x3,0                     </t>
    </r>
    <r>
      <rPr>
        <sz val="11"/>
        <rFont val="Times New Roman"/>
        <charset val="204"/>
      </rPr>
      <t>Сталь 20</t>
    </r>
  </si>
  <si>
    <r>
      <t xml:space="preserve">Тройник </t>
    </r>
    <r>
      <rPr>
        <sz val="11"/>
        <rFont val="Times New Roman"/>
      </rPr>
      <t xml:space="preserve">76x3,5                      </t>
    </r>
    <r>
      <rPr>
        <sz val="11"/>
        <rFont val="Times New Roman"/>
        <charset val="204"/>
      </rPr>
      <t>Сталь 20</t>
    </r>
  </si>
  <si>
    <r>
      <t xml:space="preserve">Тройник </t>
    </r>
    <r>
      <rPr>
        <sz val="11"/>
        <rFont val="Times New Roman"/>
      </rPr>
      <t xml:space="preserve">57x3,0                      </t>
    </r>
    <r>
      <rPr>
        <sz val="11"/>
        <rFont val="Times New Roman"/>
        <charset val="204"/>
      </rPr>
      <t>Сталь 20</t>
    </r>
  </si>
  <si>
    <t>Изделия и материалы системы воздуха н.д.</t>
  </si>
  <si>
    <t>Ящик силовой с рубильником и плавкими вставками 100А, 380В, IP54, УХЛ1</t>
  </si>
  <si>
    <r>
      <t>ЯРВ-3</t>
    </r>
    <r>
      <rPr>
        <sz val="11"/>
        <rFont val="Times New Roman"/>
      </rPr>
      <t>1-100A-IP54-</t>
    </r>
    <r>
      <rPr>
        <sz val="11"/>
        <rFont val="Times New Roman"/>
        <charset val="204"/>
      </rPr>
      <t>УХЛ1</t>
    </r>
  </si>
  <si>
    <t>https://keaz.ru/catalog/product/120092</t>
  </si>
  <si>
    <t>https://yandex.ru/products/search?rs=eJxVjj1vgkAAhkk3SScH0tGxW7kPOBgPGxBKiQpScSEQE5DTQwNce_7e_pDKYtv9ed_ngd8PwUzV5EJ4e_c1pw2jcdaI6BCxL_qkzJRnxVFGIozLRsZm895vWRt6vR3m5Vv1l3CzS5LUUvSbAbbnsOU7IdafdwKomo_zjh7yZbwdAiOBtV9cg4BOJyYxbWJA24SPQNdtiwDdsJE-nq4OyfzEuMlcvsSivmBfut4_bVcfU95VEonI34XsBK5SZL_Ei6otyux8TAcrgf1HX8bFet9wVE1VQCxdH80EThC2TQsRAAOoapvC2fE0cgo8UHeeYxNeeL26DbBNbpWY4DEUGAYg6DYEY4ZBLM-hlYVgF8g27IZzyup7xg-Uzl15&amp;text=ра16-044с+schneider+electric&amp;lr=119438</t>
  </si>
  <si>
    <t>https://mufta.store/products/4pkvntpb-v-3550-pzemi</t>
  </si>
  <si>
    <t>https://www.dkc2.ru/shop_35265hdz_dks.html</t>
  </si>
  <si>
    <t>https://www.santech.ru/catalog/259/260/truba_gost_3262-75/</t>
  </si>
  <si>
    <t>https://www.dkc2.ru/shop_120950_dks.html</t>
  </si>
  <si>
    <t>ИТОГО с НДС</t>
  </si>
  <si>
    <t>https://www.pzemi.ru/catalog/kabelnye_mufty/mufty_dlya_metropolitena_i_nazemnogo_transporta/mufta_pkvntmong_3_240/</t>
  </si>
  <si>
    <t>https://www.dkc2.ru/shop_121990_dks.html</t>
  </si>
  <si>
    <t>https://www.minimaks.ru/product/yashchik-s-transformatorom-oso-yatp-220-36v-ip54-250vt-3-avtomata-elti/</t>
  </si>
  <si>
    <t>ППГнг(А)-НF</t>
  </si>
  <si>
    <t>кППГнг(А)-НF</t>
  </si>
  <si>
    <t>https://xcabel.ru/products/cable-ppgng-a-hf-3x2-5</t>
  </si>
  <si>
    <t>ППГнг(A)-FRHF</t>
  </si>
  <si>
    <t>https://tpk-parma.ru/katalog/ppgng-a-frhf-3kh2-5/?МК&amp;_openstat=ZGlyZWN0LnlhbmRleC5ydTs3OTEwNjMwOTsxMjg3MDI2NjE1Mjt5YW5kZXgucnU6cHJlbWl1bQ&amp;yclid=3819501693374824447</t>
  </si>
  <si>
    <t>https://e-kc.ru/cena/cable-kppgng-hf-5-1_5</t>
  </si>
  <si>
    <t>https://elmarts.ru/catalog/kppgng-a--hf/kppgng-a--hf-19x1-5/</t>
  </si>
  <si>
    <t>https://elmarts.ru/catalog/kppgng-a--hf/kppgng-a--hf-37x1-5/</t>
  </si>
  <si>
    <t>https://www.dkc2.ru/shop_91925_dks.html</t>
  </si>
  <si>
    <t>https://elevel.ru/shop/rozetki-vyklyuchateli/vyklyuchateli/legrand-quteo-belyy-vyklyuchat-1-klavishnyy-ip44-10a/</t>
  </si>
  <si>
    <t>https://electro-shop24.ru/catalog/klemmy-gilzy-nakonechniki-mufty/samozazhimnye-klemmy-wago/klemmnik-wago-5-odnozhilnykh-ili-mnogozhilnykh-kh-0-08-4mm2-32a-cu-221-415/</t>
  </si>
  <si>
    <t>https://www.dialelectro.ru/catalog/svetovoy-ukazatel-vykhod-ip65/</t>
  </si>
  <si>
    <t>ИТОГО с НДС руб.</t>
  </si>
  <si>
    <t>ИТОГО руб с НДС</t>
  </si>
  <si>
    <t>https://rutector.ru/products/vertikalnyy-resiver-rv-900-1-10</t>
  </si>
  <si>
    <t xml:space="preserve">ГОСТ 3262-75  </t>
  </si>
  <si>
    <r>
      <t>Труба Ц-Р-1</t>
    </r>
    <r>
      <rPr>
        <sz val="11"/>
        <rFont val="Times New Roman"/>
      </rPr>
      <t>5x2,5</t>
    </r>
  </si>
  <si>
    <r>
      <t xml:space="preserve">холоднодеформированная         </t>
    </r>
    <r>
      <rPr>
        <sz val="11"/>
        <rFont val="Times New Roman"/>
      </rPr>
      <t>57x3,0</t>
    </r>
  </si>
  <si>
    <r>
      <t xml:space="preserve">То же (сброс от ПК)             </t>
    </r>
    <r>
      <rPr>
        <sz val="11"/>
        <rFont val="Times New Roman"/>
      </rPr>
      <t>45x2,0</t>
    </r>
  </si>
  <si>
    <r>
      <t>холоднодеформированная         d</t>
    </r>
    <r>
      <rPr>
        <sz val="11"/>
        <rFont val="Times New Roman"/>
      </rPr>
      <t>76x3,5</t>
    </r>
  </si>
  <si>
    <r>
      <t>То же                          d</t>
    </r>
    <r>
      <rPr>
        <sz val="11"/>
        <rFont val="Times New Roman"/>
      </rPr>
      <t>25x2,0</t>
    </r>
  </si>
  <si>
    <r>
      <t>Тоже                        d</t>
    </r>
    <r>
      <rPr>
        <sz val="11"/>
        <rFont val="Times New Roman"/>
      </rPr>
      <t>18x1,6</t>
    </r>
  </si>
  <si>
    <t>VTr.130.N.0005</t>
  </si>
  <si>
    <t>https://steel-ex.ru/truby/truba-besshovnaya-76/truba-besshovnaya-76kh3-5/</t>
  </si>
  <si>
    <t>https://пневмоцилиндр.рф/index.php/podgotovka-vozdukha-seriya-mx/bloki-podgotovki-vozdukha-v-sbore-seriya-mx/27843-mx3-1-000002-detail</t>
  </si>
  <si>
    <t>Пневмощит в составе*:</t>
  </si>
  <si>
    <t>ГОСТ 18698-79</t>
  </si>
  <si>
    <r>
      <t xml:space="preserve">Гильза </t>
    </r>
    <r>
      <rPr>
        <sz val="11"/>
        <rFont val="Times New Roman"/>
      </rPr>
      <t>d108x4,0, L=300mm</t>
    </r>
  </si>
  <si>
    <t>https://gremir.ru/perehody-gost-17378/perehody-ocinkovannye-gost-17378/c-76-3-5-57-3-76h57-76h3-5-57h3-65-50/</t>
  </si>
  <si>
    <t>https://skyprom.ru/shop/opory-truboprovodov/opory-serii-5900-7/opory-serii-5900-7-vypusk-4/opory-podvesnye-a14b-580000/</t>
  </si>
  <si>
    <t>https://ms-gp.ru/catalog/opory-podvizhnye/opb2/25-st3/</t>
  </si>
  <si>
    <t>https://air.stanki.ru/catalog/magistralnye-filtry/magistralnye-filtry-dalgakiran/seriya-go/go_1820_mx/</t>
  </si>
  <si>
    <t>https://www.dkc2.ru/shop_3531112hdz_dks.html</t>
  </si>
  <si>
    <t>https://www.dkc2.ru/shop_3531312hdz_dks.html</t>
  </si>
  <si>
    <t>https://www.a-cab.ru/catalog/kabel-provod/silovoy-kabel-s-izolyatsiey-iz-polimernykh-kompozitsiy-ne-soderzhashchikh-galogenov/ppgng_a_hf_3_2_5/</t>
  </si>
  <si>
    <t>https://rs24.ru/product/205451</t>
  </si>
  <si>
    <r>
      <t>4x3</t>
    </r>
    <r>
      <rPr>
        <sz val="11"/>
        <rFont val="Times New Roman"/>
        <charset val="204"/>
      </rPr>
      <t>5мм</t>
    </r>
    <r>
      <rPr>
        <vertAlign val="superscript"/>
        <sz val="11"/>
        <rFont val="Times New Roman"/>
        <charset val="204"/>
      </rPr>
      <t>2</t>
    </r>
  </si>
  <si>
    <t>Рукав Г (ГУ)-10-25-40-У Резиноткан., L=6m</t>
  </si>
  <si>
    <t>https://rti63.ru/product/rukav_g_iv_10_25_40_u_gost_18698_79/</t>
  </si>
  <si>
    <t>https://teplogigant.ru/shop/144256/desc/klapan-predokhranitelnyj-asta-p02-25kh40-st-25-02-300-f-du-25x40-flancevyj</t>
  </si>
  <si>
    <t>V1-I0-70604-04L05-6517540</t>
  </si>
  <si>
    <t>V1-U0-00821-21000-65015XX</t>
  </si>
  <si>
    <t>V1-A0-00070-01OP0-4003040</t>
  </si>
  <si>
    <t>V1-R0-01011-10000-4401140</t>
  </si>
  <si>
    <t>V1-I2-70210-03G02-6504540</t>
  </si>
  <si>
    <t>V1-I0-70589-04L41-6505040</t>
  </si>
  <si>
    <t>https://elevel.ru/shop/svetilniki/nastenno-potolochnye-svetilniki/910505101551/</t>
  </si>
  <si>
    <t xml:space="preserve"> VARTON</t>
  </si>
  <si>
    <t>Демонтаж сущ. кабельной трассы</t>
  </si>
  <si>
    <t>СПтп-10-А-150/240</t>
  </si>
  <si>
    <t>Примечание</t>
  </si>
  <si>
    <r>
      <t>Кабель с медной жилой сеч. 1х240мм</t>
    </r>
    <r>
      <rPr>
        <vertAlign val="superscript"/>
        <sz val="12"/>
        <rFont val="Times New Roman"/>
        <charset val="204"/>
      </rPr>
      <t>2</t>
    </r>
    <r>
      <rPr>
        <sz val="12"/>
        <rFont val="Times New Roman"/>
        <charset val="204"/>
      </rPr>
      <t>мк</t>
    </r>
  </si>
  <si>
    <r>
      <t>Кабель с алюм. жилами сеч. Зх150/35мм</t>
    </r>
    <r>
      <rPr>
        <vertAlign val="superscript"/>
        <sz val="12"/>
        <rFont val="Times New Roman"/>
        <charset val="204"/>
      </rPr>
      <t>2</t>
    </r>
  </si>
  <si>
    <r>
      <t xml:space="preserve">АСБбГУ </t>
    </r>
    <r>
      <rPr>
        <sz val="12"/>
        <rFont val="Times New Roman"/>
      </rPr>
      <t>3x150</t>
    </r>
  </si>
  <si>
    <t>Траншея Т-6 (по типовому проекту А5-92)</t>
  </si>
  <si>
    <t>Лента сигнальная шириной 600мм</t>
  </si>
  <si>
    <t>Песок для строительных работ</t>
  </si>
  <si>
    <t>Разборка и восстановл-е асфальтового покрытия</t>
  </si>
  <si>
    <t>Благоустройство и восстановление газона</t>
  </si>
  <si>
    <t>Кабельная стяжка усиленная неразъёмная</t>
  </si>
  <si>
    <t>.число ниток - 4</t>
  </si>
  <si>
    <t>BHR2004</t>
  </si>
  <si>
    <t>Завод «КВТ»</t>
  </si>
  <si>
    <t>упак.</t>
  </si>
  <si>
    <t>1500кг</t>
  </si>
  <si>
    <r>
      <t>м</t>
    </r>
    <r>
      <rPr>
        <vertAlign val="superscript"/>
        <sz val="12"/>
        <rFont val="Times New Roman"/>
        <charset val="204"/>
      </rPr>
      <t>3</t>
    </r>
  </si>
  <si>
    <r>
      <t>м</t>
    </r>
    <r>
      <rPr>
        <vertAlign val="superscript"/>
        <sz val="12"/>
        <rFont val="Times New Roman"/>
        <charset val="204"/>
      </rPr>
      <t>2</t>
    </r>
  </si>
  <si>
    <r>
      <t xml:space="preserve">КСС </t>
    </r>
    <r>
      <rPr>
        <sz val="12"/>
        <rFont val="Times New Roman"/>
      </rPr>
      <t>8x300</t>
    </r>
  </si>
  <si>
    <t>Кабеленесущие конструкции для линии 825В</t>
  </si>
  <si>
    <t>«Л1» до Распределительного пункта №1</t>
  </si>
  <si>
    <t>Лоток лестничный, горячеоцинкованный</t>
  </si>
  <si>
    <t>Ответвитель вертикальный шарнирный</t>
  </si>
  <si>
    <t>Ответвитель горизонтальный 90°</t>
  </si>
  <si>
    <t>Прижим кабельного лотка   .</t>
  </si>
  <si>
    <t>Скоба ТМ для лотка с основ. 500 мм</t>
  </si>
  <si>
    <t>Пластина соединительная</t>
  </si>
  <si>
    <t>Винт с квадратным подголовником МбхЮ</t>
  </si>
  <si>
    <t>Гайка шестигранная Мб</t>
  </si>
  <si>
    <t>Шайба стопорная Мб</t>
  </si>
  <si>
    <t>Гайка с насечкой, препятств. откручиванию</t>
  </si>
  <si>
    <t>Винт с гл. головкой и квадрат, подголовником</t>
  </si>
  <si>
    <t>Шпилька резьбовая МЮхЮОО</t>
  </si>
  <si>
    <t>Гайка шестигранная М10</t>
  </si>
  <si>
    <t>Шайба кузовная М10</t>
  </si>
  <si>
    <t>Стальной забивной анкер М10</t>
  </si>
  <si>
    <t>50x400x3000</t>
  </si>
  <si>
    <t>LE, 50x400</t>
  </si>
  <si>
    <t>LC90, 50x400 R=600</t>
  </si>
  <si>
    <t>М6х20</t>
  </si>
  <si>
    <t>МЮхЮОО</t>
  </si>
  <si>
    <t>МЮ</t>
  </si>
  <si>
    <t>М8</t>
  </si>
  <si>
    <t>LL5040HDZ</t>
  </si>
  <si>
    <t>LE5004HDZ</t>
  </si>
  <si>
    <t>LC5640HDZ</t>
  </si>
  <si>
    <t>BST4150HDZ</t>
  </si>
  <si>
    <t>LP1000HDZ</t>
  </si>
  <si>
    <t>BMM1O5OHD0</t>
  </si>
  <si>
    <t>LG5000HD2</t>
  </si>
  <si>
    <t>СМ110600</t>
  </si>
  <si>
    <t>СМ220600</t>
  </si>
  <si>
    <t>СМ010620</t>
  </si>
  <si>
    <t>СМ201001</t>
  </si>
  <si>
    <t>СМИ 1000</t>
  </si>
  <si>
    <t>СМ121000</t>
  </si>
  <si>
    <t>СМ401040</t>
  </si>
  <si>
    <t>+7(495)916-52-62</t>
  </si>
  <si>
    <t>то же</t>
  </si>
  <si>
    <t>то же.</t>
  </si>
  <si>
    <r>
      <t xml:space="preserve">Траверса одиночная </t>
    </r>
    <r>
      <rPr>
        <sz val="12"/>
        <rFont val="Times New Roman"/>
      </rPr>
      <t xml:space="preserve">41x41 </t>
    </r>
    <r>
      <rPr>
        <sz val="12"/>
        <rFont val="Times New Roman"/>
        <charset val="204"/>
      </rPr>
      <t>для лотка с основ.500</t>
    </r>
  </si>
  <si>
    <r>
      <t xml:space="preserve">ТМ </t>
    </r>
    <r>
      <rPr>
        <sz val="12"/>
        <rFont val="Times New Roman"/>
      </rPr>
      <t>L=500</t>
    </r>
  </si>
  <si>
    <r>
      <t xml:space="preserve">GTO L </t>
    </r>
    <r>
      <rPr>
        <sz val="12"/>
        <rFont val="Times New Roman"/>
        <charset val="204"/>
      </rPr>
      <t>50</t>
    </r>
  </si>
  <si>
    <t>«Л2» до Распределительного пункта №2</t>
  </si>
  <si>
    <t>Прижим кабельного лотка</t>
  </si>
  <si>
    <t>BMM1050HDZ</t>
  </si>
  <si>
    <t>LG5000HDZ</t>
  </si>
  <si>
    <t>СМ100600</t>
  </si>
  <si>
    <t>СМ40Ю40</t>
  </si>
  <si>
    <t>Кабеленесущие конструкции для линии 6кВ</t>
  </si>
  <si>
    <t>«ТП29» до места врезки в сущ. каб. линию</t>
  </si>
  <si>
    <t>Пластина соединительная             .</t>
  </si>
  <si>
    <t>50x200x3000</t>
  </si>
  <si>
    <t>LE, 50x200</t>
  </si>
  <si>
    <t>мю</t>
  </si>
  <si>
    <t>LL5020HDZ</t>
  </si>
  <si>
    <t>LE5002HDZ</t>
  </si>
  <si>
    <t>BST4140HDZ</t>
  </si>
  <si>
    <r>
      <t xml:space="preserve">Траверса одиночная </t>
    </r>
    <r>
      <rPr>
        <sz val="12"/>
        <rFont val="Times New Roman"/>
      </rPr>
      <t xml:space="preserve">41x41 </t>
    </r>
    <r>
      <rPr>
        <sz val="12"/>
        <rFont val="Times New Roman"/>
        <charset val="204"/>
      </rPr>
      <t>для лотка с основ.400</t>
    </r>
  </si>
  <si>
    <r>
      <t xml:space="preserve">Шпилька резьбовая М </t>
    </r>
    <r>
      <rPr>
        <sz val="12"/>
        <rFont val="Times New Roman"/>
      </rPr>
      <t>10x1000</t>
    </r>
  </si>
  <si>
    <t>Муфта концевая для линий метрополитена на напряжение ЗкВ, сечение жилы 240мм2</t>
  </si>
  <si>
    <r>
      <t xml:space="preserve">Кабельный держатель </t>
    </r>
    <r>
      <rPr>
        <sz val="12"/>
        <rFont val="Times New Roman"/>
      </rPr>
      <t xml:space="preserve">BHR-20 </t>
    </r>
    <r>
      <rPr>
        <sz val="12"/>
        <rFont val="Times New Roman"/>
        <charset val="204"/>
      </rPr>
      <t>(025-4Омм) для крепления кабелей к сущ. Эстакаде</t>
    </r>
  </si>
  <si>
    <t>Труба жёсткая из полиэтилена низкого давления (ПНД) в комплекте с соединительной муфтой, с условным проходом: dy= 100мм</t>
  </si>
  <si>
    <t>Труба гибкая гофрир-я из полиэтилена низкого давления (ПНД) в комплекте с соединительной муфтой, с условным проходом: Фу=90мм</t>
  </si>
  <si>
    <t>Марка поз.</t>
  </si>
  <si>
    <t>Обозначение</t>
  </si>
  <si>
    <t>ГОСТ Р 51685-2000</t>
  </si>
  <si>
    <t>ГОСТ Р 55497-2013</t>
  </si>
  <si>
    <t>EASYFIX</t>
  </si>
  <si>
    <t>ГОСТ Р 51685-2013</t>
  </si>
  <si>
    <t>Наименование</t>
  </si>
  <si>
    <t>Верхнее строение пути между осями И1-И2</t>
  </si>
  <si>
    <t>Рельс Р65-НТ300-76ХФ-5,02-У-В-Р-2/2</t>
  </si>
  <si>
    <t>Уголок СП 850-Э48, Бобщ = 92,85</t>
  </si>
  <si>
    <t>Скрепление типа ЖБР-65 ПШ-Д</t>
  </si>
  <si>
    <t>Контррельсовое скрепление с упором</t>
  </si>
  <si>
    <t>Волокно (сечка) из базальтовой ткани для клеевого состава дюбеля</t>
  </si>
  <si>
    <t>Верхнее строение пути между осями И1-ИЗ</t>
  </si>
  <si>
    <t>Рельс Р65-НТЗОО-76ХФ-5,02-У-В-Р-2/2</t>
  </si>
  <si>
    <t>Уголок СП 850-Э48, 1_общ.= 92,85</t>
  </si>
  <si>
    <t>Кол. шт</t>
  </si>
  <si>
    <t>-</t>
  </si>
  <si>
    <t>Масса ед. кг</t>
  </si>
  <si>
    <t>ком пл.</t>
  </si>
  <si>
    <t>картрвдкей по 420 мл</t>
  </si>
  <si>
    <t>КГ</t>
  </si>
  <si>
    <t>картриджей по 420 мл</t>
  </si>
  <si>
    <t>кг</t>
  </si>
  <si>
    <t>Прим.</t>
  </si>
  <si>
    <t>длину уточнить по месту</t>
  </si>
  <si>
    <r>
      <t>Рельс Р65-НТЗОО-76ХФ-1</t>
    </r>
    <r>
      <rPr>
        <sz val="9.5"/>
        <rFont val="Arial"/>
      </rPr>
      <t xml:space="preserve">2.5-Y-B-P-2/2   </t>
    </r>
    <r>
      <rPr>
        <sz val="9.5"/>
        <rFont val="Arial"/>
        <charset val="204"/>
      </rPr>
      <t>-</t>
    </r>
  </si>
  <si>
    <r>
      <t xml:space="preserve">Химический анкер </t>
    </r>
    <r>
      <rPr>
        <sz val="9.5"/>
        <rFont val="Arial"/>
      </rPr>
      <t>EASYFIX bit-200</t>
    </r>
  </si>
  <si>
    <r>
      <t>Рельс Р65-НТ300-76ХФ-1</t>
    </r>
    <r>
      <rPr>
        <sz val="9.5"/>
        <rFont val="Arial"/>
      </rPr>
      <t>2.5-Y-B-P-2/2</t>
    </r>
  </si>
  <si>
    <t>Лист 15</t>
  </si>
  <si>
    <t>ГОСТ 33184-2014</t>
  </si>
  <si>
    <t>ГОСТ 11530-93</t>
  </si>
  <si>
    <t>ГОСТ 19115-91</t>
  </si>
  <si>
    <t>ГОСТ 11532-93</t>
  </si>
  <si>
    <t>ГОСТ 3333-80</t>
  </si>
  <si>
    <t>ГОСТ 22343-2014</t>
  </si>
  <si>
    <t>ГОСТ 21797-76</t>
  </si>
  <si>
    <t>ГОСТ 16016-79</t>
  </si>
  <si>
    <t>ГОСТ 19903-2015</t>
  </si>
  <si>
    <t>2005-01.01.000</t>
  </si>
  <si>
    <t>Стык рельсов типа Р65 со скреплением ЖБР-65 ПШ-Д</t>
  </si>
  <si>
    <t>Накладка 2 Р65</t>
  </si>
  <si>
    <t>Болт М27-8дх160.88.35</t>
  </si>
  <si>
    <t>Шайба 27</t>
  </si>
  <si>
    <t>Гайка В2 М27-7Н.5</t>
  </si>
  <si>
    <t>Материалы</t>
  </si>
  <si>
    <t>Смазка гафитная</t>
  </si>
  <si>
    <t>Контррельсовое скрепление</t>
  </si>
  <si>
    <t>Клемма пружинная ПК</t>
  </si>
  <si>
    <t>Шайба двухвитковая</t>
  </si>
  <si>
    <t>Болт М22х75</t>
  </si>
  <si>
    <t>Прокладка под подошву рельса ЦП 143</t>
  </si>
  <si>
    <t>Подкладка КБ-65</t>
  </si>
  <si>
    <t>t20x500x180</t>
  </si>
  <si>
    <t>t20x220x180</t>
  </si>
  <si>
    <t>Заглушка дюбеля центровочная МКС-027</t>
  </si>
  <si>
    <t>Дюбель пластмассовый</t>
  </si>
  <si>
    <t>Шуруп путевой ЦП 54 с шестигранной головкой</t>
  </si>
  <si>
    <t>МКС-026 шайба электроизолирующая</t>
  </si>
  <si>
    <t>Прокладки регулировочные по типу МКС-048, толщиной 1мм 180x500мм (индивидуального изготовления)</t>
  </si>
  <si>
    <t>18,93</t>
  </si>
  <si>
    <t>0,82</t>
  </si>
  <si>
    <t>0,09</t>
  </si>
  <si>
    <t>0,22</t>
  </si>
  <si>
    <t>14,13</t>
  </si>
  <si>
    <t>6,22</t>
  </si>
  <si>
    <t>0,40</t>
  </si>
  <si>
    <t>расход на один стык</t>
  </si>
  <si>
    <t>расходна одно скрепление</t>
  </si>
  <si>
    <t>С255</t>
  </si>
  <si>
    <r>
      <t xml:space="preserve">t20, </t>
    </r>
    <r>
      <rPr>
        <sz val="10"/>
        <rFont val="Arial"/>
        <charset val="204"/>
      </rPr>
      <t>Зобщ. = 0,06</t>
    </r>
  </si>
  <si>
    <r>
      <t>157,0 кг/м</t>
    </r>
    <r>
      <rPr>
        <vertAlign val="superscript"/>
        <sz val="10"/>
        <rFont val="Arial"/>
        <charset val="204"/>
      </rPr>
      <t>2</t>
    </r>
  </si>
  <si>
    <r>
      <t>t10x50x1</t>
    </r>
    <r>
      <rPr>
        <sz val="10"/>
        <rFont val="Arial"/>
        <charset val="204"/>
      </rPr>
      <t>00</t>
    </r>
  </si>
  <si>
    <t>Лист 16</t>
  </si>
  <si>
    <t>ЖД Пути</t>
  </si>
  <si>
    <t>ВИ-2</t>
  </si>
  <si>
    <t>ВИ-3</t>
  </si>
  <si>
    <t>ВИ-4</t>
  </si>
  <si>
    <t>ООО "Синтера"</t>
  </si>
  <si>
    <t>Масса, ед., кг</t>
  </si>
  <si>
    <r>
      <t xml:space="preserve">Перегородка противопожарная </t>
    </r>
    <r>
      <rPr>
        <sz val="9.5"/>
        <rFont val="Arial"/>
        <family val="2"/>
        <charset val="204"/>
      </rPr>
      <t xml:space="preserve">Syntera-Fireproof EIW15 </t>
    </r>
    <r>
      <rPr>
        <sz val="9.5"/>
        <rFont val="Arial"/>
        <family val="2"/>
        <charset val="204"/>
      </rPr>
      <t xml:space="preserve">светопрозрачная толщина перегородки 72 мм. Видимая ширина профилей примыкающих к проёму и дверям - 46 мм. Видимая ширина межсекционных профилей - 68 мм, оклеенным на высоту 1200 мм плёнкой </t>
    </r>
    <r>
      <rPr>
        <sz val="9.5"/>
        <rFont val="Arial"/>
        <family val="2"/>
        <charset val="204"/>
      </rPr>
      <t xml:space="preserve">Black OUT </t>
    </r>
    <r>
      <rPr>
        <sz val="9.5"/>
        <rFont val="Arial"/>
        <family val="2"/>
        <charset val="204"/>
      </rPr>
      <t xml:space="preserve">с одной стороны, с другой - прозрачной противоударной 112 мкм, </t>
    </r>
    <r>
      <rPr>
        <sz val="9.5"/>
        <rFont val="Arial"/>
        <family val="2"/>
        <charset val="204"/>
      </rPr>
      <t>2250x3640(6)</t>
    </r>
    <r>
      <rPr>
        <sz val="9.5"/>
        <rFont val="Arial"/>
        <family val="2"/>
        <charset val="204"/>
      </rPr>
      <t>мм с дверью распашной 1</t>
    </r>
    <r>
      <rPr>
        <sz val="9.5"/>
        <rFont val="Arial"/>
        <family val="2"/>
        <charset val="204"/>
      </rPr>
      <t>000x21</t>
    </r>
    <r>
      <rPr>
        <sz val="9.5"/>
        <rFont val="Arial"/>
        <family val="2"/>
        <charset val="204"/>
      </rPr>
      <t xml:space="preserve">00(И)мм светопрозрачной, противопожарной, дымогазонепроницаемой </t>
    </r>
    <r>
      <rPr>
        <sz val="9.5"/>
        <rFont val="Arial"/>
        <family val="2"/>
        <charset val="204"/>
      </rPr>
      <t xml:space="preserve">Syntera-Fire </t>
    </r>
    <r>
      <rPr>
        <sz val="9.5"/>
        <rFont val="Arial"/>
        <family val="2"/>
        <charset val="204"/>
      </rPr>
      <t xml:space="preserve">63/90 </t>
    </r>
    <r>
      <rPr>
        <sz val="9.5"/>
        <rFont val="Arial"/>
        <family val="2"/>
        <charset val="204"/>
      </rPr>
      <t xml:space="preserve">EIWS </t>
    </r>
    <r>
      <rPr>
        <sz val="9.5"/>
        <rFont val="Arial"/>
        <family val="2"/>
        <charset val="204"/>
      </rPr>
      <t>30 в алюминиевой обвязке (полотно: Р16, толщина 63 мм, с обвязкой 90 мм. Стальное армирование.</t>
    </r>
  </si>
  <si>
    <r>
      <t xml:space="preserve">Перегородка противопожарная </t>
    </r>
    <r>
      <rPr>
        <sz val="9.5"/>
        <rFont val="Arial"/>
        <family val="2"/>
        <charset val="204"/>
      </rPr>
      <t xml:space="preserve">Syntera-Fireproof EIW15 </t>
    </r>
    <r>
      <rPr>
        <sz val="9.5"/>
        <rFont val="Arial"/>
        <family val="2"/>
        <charset val="204"/>
      </rPr>
      <t xml:space="preserve">светопрозрачная толщина перегородки 72 мм. Видимая ширина профилей примыкающих к проёму и дверям - 46 мм. Видимая ширина межсекционных профилей - 68 мм, оклеенным на высоту 1200 мм плёнкой </t>
    </r>
    <r>
      <rPr>
        <sz val="9.5"/>
        <rFont val="Arial"/>
        <family val="2"/>
        <charset val="204"/>
      </rPr>
      <t xml:space="preserve">Black OUT </t>
    </r>
    <r>
      <rPr>
        <sz val="9.5"/>
        <rFont val="Arial"/>
        <family val="2"/>
        <charset val="204"/>
      </rPr>
      <t xml:space="preserve">с одной стороны, с другой - прозрачной противоударной 112 мкм, </t>
    </r>
    <r>
      <rPr>
        <sz val="9.5"/>
        <rFont val="Arial"/>
        <family val="2"/>
        <charset val="204"/>
      </rPr>
      <t>4000x3640(h)MM</t>
    </r>
  </si>
  <si>
    <r>
      <t>ООО 'Синтера</t>
    </r>
    <r>
      <rPr>
        <vertAlign val="superscript"/>
        <sz val="9.5"/>
        <rFont val="Arial"/>
        <family val="2"/>
        <charset val="204"/>
      </rPr>
      <t>11</t>
    </r>
  </si>
  <si>
    <r>
      <t xml:space="preserve">Перегородка противопожарная </t>
    </r>
    <r>
      <rPr>
        <sz val="9.5"/>
        <rFont val="Arial"/>
        <family val="2"/>
        <charset val="204"/>
      </rPr>
      <t>Syntera-Fireproof EIW1</t>
    </r>
    <r>
      <rPr>
        <sz val="9.5"/>
        <rFont val="Arial"/>
        <family val="2"/>
        <charset val="204"/>
      </rPr>
      <t xml:space="preserve">5 светопрозрачная толщина перегородки 72 мм. Видимая ширина профилей примыкающих к проёму и дверям - 46 мм. Видимая ширина межсекционных профилей - 68 мм, оклеенным на высоту 1200 мм плёнкой </t>
    </r>
    <r>
      <rPr>
        <sz val="9.5"/>
        <rFont val="Arial"/>
        <family val="2"/>
        <charset val="204"/>
      </rPr>
      <t xml:space="preserve">Black OUT </t>
    </r>
    <r>
      <rPr>
        <sz val="9.5"/>
        <rFont val="Arial"/>
        <family val="2"/>
        <charset val="204"/>
      </rPr>
      <t>с одной стороны, с другой - прозрачной противоударной 112 мкм, 4250х3640(И)мм с дверью распашной 1</t>
    </r>
    <r>
      <rPr>
        <sz val="9.5"/>
        <rFont val="Arial"/>
        <family val="2"/>
        <charset val="204"/>
      </rPr>
      <t>000x21</t>
    </r>
    <r>
      <rPr>
        <sz val="9.5"/>
        <rFont val="Arial"/>
        <family val="2"/>
        <charset val="204"/>
      </rPr>
      <t xml:space="preserve">00(Ц)мм светопрозрачной, противопожарной, дымогазонепроницаемой </t>
    </r>
    <r>
      <rPr>
        <sz val="9.5"/>
        <rFont val="Arial"/>
        <family val="2"/>
        <charset val="204"/>
      </rPr>
      <t xml:space="preserve">Syntera-Fire </t>
    </r>
    <r>
      <rPr>
        <sz val="9.5"/>
        <rFont val="Arial"/>
        <family val="2"/>
        <charset val="204"/>
      </rPr>
      <t xml:space="preserve">63/90 </t>
    </r>
    <r>
      <rPr>
        <sz val="9.5"/>
        <rFont val="Arial"/>
        <family val="2"/>
        <charset val="204"/>
      </rPr>
      <t xml:space="preserve">EIWS </t>
    </r>
    <r>
      <rPr>
        <sz val="9.5"/>
        <rFont val="Arial"/>
        <family val="2"/>
        <charset val="204"/>
      </rPr>
      <t>30 в алюминиевой обвязк« (полотно: Р16, толщина 63 мм, с обвязкой 90 мм. Стальное армирование.</t>
    </r>
  </si>
  <si>
    <r>
      <t xml:space="preserve">Перегородка противопожарная </t>
    </r>
    <r>
      <rPr>
        <sz val="9.5"/>
        <rFont val="Arial"/>
        <family val="2"/>
        <charset val="204"/>
      </rPr>
      <t>Syntera-Fireproof EIW1</t>
    </r>
    <r>
      <rPr>
        <sz val="9.5"/>
        <rFont val="Arial"/>
        <family val="2"/>
        <charset val="204"/>
      </rPr>
      <t xml:space="preserve">5 светопрозрачная толщина перегородки 72 мм. Видимая ширина профилей примыкающих к проёму и дверям - 46 мм. Видимая ширина межсекционных профилей - 68 мм, оклеенным на высоту 1200 мм плёнкой </t>
    </r>
    <r>
      <rPr>
        <sz val="9.5"/>
        <rFont val="Arial"/>
        <family val="2"/>
        <charset val="204"/>
      </rPr>
      <t xml:space="preserve">Black OUT </t>
    </r>
    <r>
      <rPr>
        <sz val="9.5"/>
        <rFont val="Arial"/>
        <family val="2"/>
        <charset val="204"/>
      </rPr>
      <t xml:space="preserve">с одной стороны, с другой - прозрачной противоударной 112 мкм, 4000х3640(И)мм с дверью распашной </t>
    </r>
    <r>
      <rPr>
        <sz val="9.5"/>
        <rFont val="Arial"/>
        <family val="2"/>
        <charset val="204"/>
      </rPr>
      <t>1000x2100(h)</t>
    </r>
    <r>
      <rPr>
        <sz val="9.5"/>
        <rFont val="Arial"/>
        <family val="2"/>
        <charset val="204"/>
      </rPr>
      <t xml:space="preserve">мм светопрозрачной, противопожарной, дымогазонепроницаемой </t>
    </r>
    <r>
      <rPr>
        <sz val="9.5"/>
        <rFont val="Arial"/>
        <family val="2"/>
        <charset val="204"/>
      </rPr>
      <t xml:space="preserve">Syntera-Fire </t>
    </r>
    <r>
      <rPr>
        <sz val="9.5"/>
        <rFont val="Arial"/>
        <family val="2"/>
        <charset val="204"/>
      </rPr>
      <t xml:space="preserve">63/90 </t>
    </r>
    <r>
      <rPr>
        <sz val="9.5"/>
        <rFont val="Arial"/>
        <family val="2"/>
        <charset val="204"/>
      </rPr>
      <t xml:space="preserve">EIWS </t>
    </r>
    <r>
      <rPr>
        <sz val="9.5"/>
        <rFont val="Arial"/>
        <family val="2"/>
        <charset val="204"/>
      </rPr>
      <t>30 в алюминиевой обвязк« (полотно: Р16, толщина 63 мм, с обвязкой 90 мм. Стальное армирование.</t>
    </r>
  </si>
  <si>
    <t>ВИ-5</t>
  </si>
  <si>
    <t>Перегородка противопожарная Syntera-Fireproof EIW15 светопрозрачная толщина перегородки 72 мм. Видимая ширина профилей примыкающих к проёму и дверям - 46 мм. Видимая ширина межсекционных профилей - 68 мм, оклеенным на высоту 1200 мм плёнкой Black OUT с одной стороны, с другой - прозрачной противоударной 112 мкм, 5000x3640(h)MM</t>
  </si>
  <si>
    <t>Газовое пожаротушение</t>
  </si>
  <si>
    <t>Модуль пожаротушения МПГ 60-40-24-Л</t>
  </si>
  <si>
    <t>- с загрузкой 33 кг хладона 227еа</t>
  </si>
  <si>
    <t>- с загрузкой 35 кг хладона 227еа</t>
  </si>
  <si>
    <t>Модуль пожаротушения МПГ 60-100-40-Л</t>
  </si>
  <si>
    <t>- с загрузкой 89 кг хладона 227еа</t>
  </si>
  <si>
    <t>Пусковое устройство ПУО-2</t>
  </si>
  <si>
    <t>МПГ 60-40-24-Л</t>
  </si>
  <si>
    <t>МПГ 60-100-40-Л</t>
  </si>
  <si>
    <t>ПУО-2</t>
  </si>
  <si>
    <t>ООО «НПО ПАС»</t>
  </si>
  <si>
    <t>т. (495) 179-84-44</t>
  </si>
  <si>
    <t>74,4</t>
  </si>
  <si>
    <t>127,3</t>
  </si>
  <si>
    <r>
      <t xml:space="preserve">Рукав РВД </t>
    </r>
    <r>
      <rPr>
        <sz val="11"/>
        <rFont val="Times New Roman"/>
        <family val="1"/>
        <charset val="204"/>
      </rPr>
      <t xml:space="preserve">25.2SN. </t>
    </r>
    <r>
      <rPr>
        <sz val="11"/>
        <rFont val="Times New Roman"/>
        <family val="1"/>
        <charset val="204"/>
      </rPr>
      <t>М39х2,0-0,6</t>
    </r>
  </si>
  <si>
    <r>
      <t xml:space="preserve">РВД </t>
    </r>
    <r>
      <rPr>
        <sz val="9"/>
        <rFont val="Times New Roman"/>
        <family val="1"/>
        <charset val="204"/>
      </rPr>
      <t xml:space="preserve">25.2SN. </t>
    </r>
    <r>
      <rPr>
        <sz val="9"/>
        <rFont val="Times New Roman"/>
        <family val="1"/>
        <charset val="204"/>
      </rPr>
      <t>М39х2,0-0,6</t>
    </r>
  </si>
  <si>
    <r>
      <t xml:space="preserve">Рукав РВД </t>
    </r>
    <r>
      <rPr>
        <sz val="11"/>
        <rFont val="Times New Roman"/>
        <family val="1"/>
        <charset val="204"/>
      </rPr>
      <t xml:space="preserve">50.1SN. </t>
    </r>
    <r>
      <rPr>
        <sz val="11"/>
        <rFont val="Times New Roman"/>
        <family val="1"/>
        <charset val="204"/>
      </rPr>
      <t>М56х2,0-0,6</t>
    </r>
  </si>
  <si>
    <r>
      <t>РВД 50.1</t>
    </r>
    <r>
      <rPr>
        <sz val="9"/>
        <rFont val="Times New Roman"/>
        <family val="1"/>
        <charset val="204"/>
      </rPr>
      <t xml:space="preserve">SN. </t>
    </r>
    <r>
      <rPr>
        <sz val="9"/>
        <rFont val="Times New Roman"/>
        <family val="1"/>
        <charset val="204"/>
      </rPr>
      <t>М56х2,0-0,6</t>
    </r>
  </si>
  <si>
    <t>Втулка РВД 24-труба Дн28</t>
  </si>
  <si>
    <t>Втулка РВД 40-труба Дн48</t>
  </si>
  <si>
    <t>Сигнализатор давления газовый СДГ</t>
  </si>
  <si>
    <t>Стеновое крепление модулей СКМм-1-316</t>
  </si>
  <si>
    <t>Экран декоративный ЭД-1-50</t>
  </si>
  <si>
    <t>Экран декоративный ЭД-1-100</t>
  </si>
  <si>
    <t>Насадки газовые потолочные:</t>
  </si>
  <si>
    <t>Насадок НГПд-2.1-7,0-01</t>
  </si>
  <si>
    <t>Насадок НГПд-2.1-9,0-01</t>
  </si>
  <si>
    <t>Трубы и фитинги</t>
  </si>
  <si>
    <t>СДГ</t>
  </si>
  <si>
    <t>СКМм-1-316</t>
  </si>
  <si>
    <t>ЭД-1-50</t>
  </si>
  <si>
    <t>ЭД-1-100</t>
  </si>
  <si>
    <r>
      <t xml:space="preserve">Втулка к насадку с контргайкой </t>
    </r>
    <r>
      <rPr>
        <sz val="11"/>
        <rFont val="Times New Roman"/>
        <family val="1"/>
        <charset val="204"/>
      </rPr>
      <t>G3/4”</t>
    </r>
  </si>
  <si>
    <r>
      <t xml:space="preserve">Труба </t>
    </r>
    <r>
      <rPr>
        <sz val="11"/>
        <rFont val="Times New Roman"/>
        <family val="1"/>
        <charset val="204"/>
      </rPr>
      <t xml:space="preserve">48x4,0 </t>
    </r>
    <r>
      <rPr>
        <sz val="11"/>
        <rFont val="Times New Roman"/>
        <family val="1"/>
        <charset val="204"/>
      </rPr>
      <t>по ГОСТ 8734-75</t>
    </r>
  </si>
  <si>
    <t>Грунт ГФ-021 ГОСТ 2129-2020</t>
  </si>
  <si>
    <t>Эмаль ПФ-115 ГОСТ 6465-76 (желтая) (2 слоя)</t>
  </si>
  <si>
    <t>Запас на складе</t>
  </si>
  <si>
    <t>Газовое огнетушащее вещество Хладон 227еа</t>
  </si>
  <si>
    <t>с загрузкой в модули</t>
  </si>
  <si>
    <t>Пусковое устройство ПУ0-2</t>
  </si>
  <si>
    <t>Оборудование для испытаний</t>
  </si>
  <si>
    <t>Баллон испытательный переносной БИП-40-150</t>
  </si>
  <si>
    <t>Устройство запорно-манометрическое</t>
  </si>
  <si>
    <t>Переходник для подключения БИП-Р24</t>
  </si>
  <si>
    <t>Переходник для подключения БИП-Р40</t>
  </si>
  <si>
    <t>БИП-40-150</t>
  </si>
  <si>
    <t>БИП-Р24</t>
  </si>
  <si>
    <t>БИП-Р40</t>
  </si>
  <si>
    <r>
      <t>м</t>
    </r>
    <r>
      <rPr>
        <vertAlign val="superscript"/>
        <sz val="11"/>
        <rFont val="Times New Roman"/>
        <family val="1"/>
        <charset val="204"/>
      </rPr>
      <t>2</t>
    </r>
  </si>
  <si>
    <r>
      <t xml:space="preserve">Заглушка для насадка </t>
    </r>
    <r>
      <rPr>
        <sz val="11"/>
        <rFont val="Times New Roman"/>
        <family val="1"/>
        <charset val="204"/>
      </rPr>
      <t>G3/4”</t>
    </r>
  </si>
  <si>
    <t>Крепления трубопроводов</t>
  </si>
  <si>
    <t>3/4" (26-30) М8</t>
  </si>
  <si>
    <t>1 1/2" (48-53) М8</t>
  </si>
  <si>
    <t>Шпилька М8х1000</t>
  </si>
  <si>
    <t>Струбцина монтажная М8</t>
  </si>
  <si>
    <t>Гайка шестигранная нормальная М8</t>
  </si>
  <si>
    <t>Анкер забивной М8</t>
  </si>
  <si>
    <t>NSC020</t>
  </si>
  <si>
    <t>NSC040</t>
  </si>
  <si>
    <t>ТУ 4854-021-40168287 2004</t>
  </si>
  <si>
    <t>ту 4854-021-40168287 2004</t>
  </si>
  <si>
    <t>Газовое огнетушащий состав с хладоном 227еа с зарядкой в модуль</t>
  </si>
  <si>
    <t>Труба 28x3,0 по ГОСТ 8734-75</t>
  </si>
  <si>
    <t>https://tnmk-msk.ru/truba-besshovnaya-28kh3-mm-st-20-gost-8734-75</t>
  </si>
  <si>
    <t>Отвод 90-1-26,9x3,2 ГОСТ 17375-2001</t>
  </si>
  <si>
    <t>https://www.procion.ru/catalog/otvody_du__ispolnenie_1__stal_20/otvod_90_gradusov_1_26_9kh3_2_stal_20__du_20__gost_17375_2001_besshovnyy/</t>
  </si>
  <si>
    <t>Отвод 90-1-48,3x3,6 ГОСТ 17375-2001</t>
  </si>
  <si>
    <t>https://gremir.ru/otvody-krutoizognutye-gost-17375/stalnye-stal-20/90-gradusov-gr/otvod-stalnoy-90-gradusov-dn-48-3-3-6-du-40-48-3h3-6/</t>
  </si>
  <si>
    <t>Тройник 1-48,3x3,6-26,9x3,2 ГОСТ 17376-2001</t>
  </si>
  <si>
    <t>Переход К-1-48,3x3,6-26,9x3,2 ГОСТ 17378-2001</t>
  </si>
  <si>
    <t>Хомут трубный с гайкой (NSC) NORM:</t>
  </si>
  <si>
    <t>ГОСТ ISO 4032-2014</t>
  </si>
  <si>
    <t>Внутренний контур заземления:</t>
  </si>
  <si>
    <t>изоляцией из ПВХ пластиката</t>
  </si>
  <si>
    <t>желто-зеленой расцветки, сечением:</t>
  </si>
  <si>
    <t>Сталь полосовая 25x4мм</t>
  </si>
  <si>
    <t>Сталь полосовая 40x4мм</t>
  </si>
  <si>
    <t>Скоба-держатель полосы</t>
  </si>
  <si>
    <t>Коробка уравнивания потенциалов о/у 1Р55 на</t>
  </si>
  <si>
    <t>13 присоединений</t>
  </si>
  <si>
    <r>
      <t xml:space="preserve">1x10 </t>
    </r>
    <r>
      <rPr>
        <sz val="11"/>
        <rFont val="Times New Roman"/>
        <family val="1"/>
        <charset val="204"/>
      </rPr>
      <t>мм</t>
    </r>
  </si>
  <si>
    <r>
      <t xml:space="preserve">1x6 </t>
    </r>
    <r>
      <rPr>
        <sz val="11"/>
        <rFont val="Times New Roman"/>
        <family val="1"/>
        <charset val="204"/>
      </rPr>
      <t>мм</t>
    </r>
  </si>
  <si>
    <r>
      <t xml:space="preserve">1x16 </t>
    </r>
    <r>
      <rPr>
        <sz val="11"/>
        <rFont val="Times New Roman"/>
        <family val="1"/>
        <charset val="204"/>
      </rPr>
      <t>мм</t>
    </r>
  </si>
  <si>
    <t>https://www.vseinstrumenti.ru/product/signalnaya-lenta-staler-lse-600-ostorozhno-kabel-100p-m-h600mm-100mkr-6001-902990/</t>
  </si>
  <si>
    <t>https://www.dkcmarket.ru/121990.html</t>
  </si>
  <si>
    <t>https://www.dkcmarket.ru/ll5040hdz.html</t>
  </si>
  <si>
    <t>https://olmi-connect.ru/shop/otsinkovannaya-stal/dkc--dks-bmm1050-30695-kreplenie-k-stene-dlya-vert/</t>
  </si>
  <si>
    <t>https://www.dkcmarket.ru/ll5020hdz.html</t>
  </si>
  <si>
    <t>ИТОГО руб. с НДС</t>
  </si>
  <si>
    <t>1. Радиотрансляция</t>
  </si>
  <si>
    <t>Радиоприемник однопрограммный</t>
  </si>
  <si>
    <t>Радиорозетка</t>
  </si>
  <si>
    <t>Универсальная коробка</t>
  </si>
  <si>
    <t>Кабель</t>
  </si>
  <si>
    <t>Труба водогазопроводная, легкая, с муфтой и резьбой, с</t>
  </si>
  <si>
    <t>условным проходом и толщиной стенки Н-Р-26,8х2,5</t>
  </si>
  <si>
    <t>"Россия АГ-1" 0,25/30</t>
  </si>
  <si>
    <t>РПВ-1</t>
  </si>
  <si>
    <t>УК-2Р</t>
  </si>
  <si>
    <t>ГОСТ 3262-75*</t>
  </si>
  <si>
    <t>300 07</t>
  </si>
  <si>
    <t>91920</t>
  </si>
  <si>
    <t>51020</t>
  </si>
  <si>
    <t>Россия</t>
  </si>
  <si>
    <t>DKS</t>
  </si>
  <si>
    <r>
      <t xml:space="preserve">ПРПВМ </t>
    </r>
    <r>
      <rPr>
        <sz val="9.5"/>
        <rFont val="Times New Roman"/>
      </rPr>
      <t>2x0,9</t>
    </r>
  </si>
  <si>
    <r>
      <t xml:space="preserve">Миниканал серии </t>
    </r>
    <r>
      <rPr>
        <sz val="9.5"/>
        <rFont val="Times New Roman"/>
      </rPr>
      <t>DLPlus 20x12,5</t>
    </r>
  </si>
  <si>
    <r>
      <t xml:space="preserve">Труба гофрированная </t>
    </r>
    <r>
      <rPr>
        <sz val="9.5"/>
        <rFont val="Times New Roman"/>
      </rPr>
      <t xml:space="preserve">d </t>
    </r>
    <r>
      <rPr>
        <sz val="9.5"/>
        <rFont val="Times New Roman"/>
        <charset val="204"/>
      </rPr>
      <t>= 20</t>
    </r>
  </si>
  <si>
    <r>
      <t xml:space="preserve">Держатель для трубы </t>
    </r>
    <r>
      <rPr>
        <sz val="9.5"/>
        <rFont val="Times New Roman"/>
      </rPr>
      <t xml:space="preserve">d </t>
    </r>
    <r>
      <rPr>
        <sz val="9.5"/>
        <rFont val="Times New Roman"/>
        <charset val="204"/>
      </rPr>
      <t>= 20</t>
    </r>
  </si>
  <si>
    <t>Мастика терморасширяющаяся огнезащитная</t>
  </si>
  <si>
    <t>«МПО»</t>
  </si>
  <si>
    <t>ООО «Евроресурс»</t>
  </si>
  <si>
    <t>2. Часофикация</t>
  </si>
  <si>
    <t>Часовая станция (настенное исполнение)</t>
  </si>
  <si>
    <t>Часы вторичные цифровые (электронные)</t>
  </si>
  <si>
    <t>Часы вторичные цифровые (электронные) уличные</t>
  </si>
  <si>
    <t>Коробка универсальная</t>
  </si>
  <si>
    <t>ЧС-1-02-2</t>
  </si>
  <si>
    <t>Кварц -4</t>
  </si>
  <si>
    <t>Кварц -5-Т-У</t>
  </si>
  <si>
    <t>УК-2П</t>
  </si>
  <si>
    <t>«мпо»</t>
  </si>
  <si>
    <t>919 20</t>
  </si>
  <si>
    <t>НПП "КВАРЦ"</t>
  </si>
  <si>
    <r>
      <t xml:space="preserve">ПУГНП </t>
    </r>
    <r>
      <rPr>
        <sz val="9.5"/>
        <rFont val="Times New Roman"/>
      </rPr>
      <t>2x0,75</t>
    </r>
  </si>
  <si>
    <t>3. Громкоговорящая связь (ГГС)</t>
  </si>
  <si>
    <t>Подключаемый блок питания</t>
  </si>
  <si>
    <t>KPS102896</t>
  </si>
  <si>
    <t>KPS103091</t>
  </si>
  <si>
    <t>KPS103070</t>
  </si>
  <si>
    <t>KPS102938</t>
  </si>
  <si>
    <t>KPS102953</t>
  </si>
  <si>
    <t>KPS103102</t>
  </si>
  <si>
    <r>
      <t xml:space="preserve">Программное обеспечение для сервера </t>
    </r>
    <r>
      <rPr>
        <sz val="9.5"/>
        <rFont val="Times New Roman"/>
      </rPr>
      <t xml:space="preserve">GE </t>
    </r>
    <r>
      <rPr>
        <sz val="9.5"/>
        <rFont val="Times New Roman"/>
        <charset val="204"/>
      </rPr>
      <t xml:space="preserve">300 / </t>
    </r>
    <r>
      <rPr>
        <sz val="9.5"/>
        <rFont val="Times New Roman"/>
      </rPr>
      <t>IS300</t>
    </r>
  </si>
  <si>
    <r>
      <t>KPS1031</t>
    </r>
    <r>
      <rPr>
        <sz val="9.5"/>
        <rFont val="Times New Roman"/>
        <charset val="204"/>
      </rPr>
      <t>16</t>
    </r>
  </si>
  <si>
    <r>
      <t xml:space="preserve">Атрибут: апгрейд </t>
    </r>
    <r>
      <rPr>
        <sz val="9.5"/>
        <rFont val="Times New Roman"/>
      </rPr>
      <t xml:space="preserve">G3-GED-4B </t>
    </r>
    <r>
      <rPr>
        <sz val="9.5"/>
        <rFont val="Times New Roman"/>
        <charset val="204"/>
      </rPr>
      <t xml:space="preserve">на </t>
    </r>
    <r>
      <rPr>
        <sz val="9.5"/>
        <rFont val="Times New Roman"/>
      </rPr>
      <t>G3-GED-4D</t>
    </r>
  </si>
  <si>
    <r>
      <t>KPS</t>
    </r>
    <r>
      <rPr>
        <sz val="9.5"/>
        <rFont val="Times New Roman"/>
        <charset val="204"/>
      </rPr>
      <t>102926</t>
    </r>
  </si>
  <si>
    <t>Корпус 150x110x70мм</t>
  </si>
  <si>
    <t>Полка перфорированная, глубина 620 мм</t>
  </si>
  <si>
    <t>Sonar SPA-148DP</t>
  </si>
  <si>
    <t>Sonar SPA-124DP</t>
  </si>
  <si>
    <t>Sonar SHS-IOTA</t>
  </si>
  <si>
    <t>ШТК-М-18.6.8-1ААА</t>
  </si>
  <si>
    <t>CB-62</t>
  </si>
  <si>
    <t>R-10-8S-V-440-1.8</t>
  </si>
  <si>
    <t>ШТ,</t>
  </si>
  <si>
    <t>ПГГ.</t>
  </si>
  <si>
    <t>M</t>
  </si>
  <si>
    <r>
      <t xml:space="preserve">DKC </t>
    </r>
    <r>
      <rPr>
        <sz val="9.5"/>
        <rFont val="Times New Roman"/>
        <charset val="204"/>
      </rPr>
      <t>54000</t>
    </r>
  </si>
  <si>
    <t>18</t>
  </si>
  <si>
    <t>19</t>
  </si>
  <si>
    <t>20</t>
  </si>
  <si>
    <t>21</t>
  </si>
  <si>
    <t>22</t>
  </si>
  <si>
    <t>23</t>
  </si>
  <si>
    <t>24</t>
  </si>
  <si>
    <t>25</t>
  </si>
  <si>
    <t>nC3Hr(A)-FRLS 1x2x1</t>
  </si>
  <si>
    <t>nC3Hr(A)-FRLS 1x2x2</t>
  </si>
  <si>
    <t>Батарейный модуль</t>
  </si>
  <si>
    <r>
      <t xml:space="preserve">ИБП. 3000ВА. Форм-фактор-в стойку </t>
    </r>
    <r>
      <rPr>
        <sz val="9.5"/>
        <rFont val="Times New Roman"/>
      </rPr>
      <t>2U</t>
    </r>
  </si>
  <si>
    <r>
      <t xml:space="preserve">БП </t>
    </r>
    <r>
      <rPr>
        <sz val="9.5"/>
        <rFont val="Times New Roman"/>
      </rPr>
      <t xml:space="preserve">SR1103TL </t>
    </r>
    <r>
      <rPr>
        <sz val="9.5"/>
        <rFont val="Times New Roman"/>
        <charset val="204"/>
      </rPr>
      <t>(3000 В7</t>
    </r>
  </si>
  <si>
    <r>
      <t xml:space="preserve">Батарейный модуль стоечного исполнения </t>
    </r>
    <r>
      <rPr>
        <sz val="9.5"/>
        <rFont val="Times New Roman"/>
      </rPr>
      <t>2U</t>
    </r>
  </si>
  <si>
    <r>
      <t xml:space="preserve">Труба водогазопроводная, легкая, с муфтой и резьбой, </t>
    </r>
    <r>
      <rPr>
        <sz val="9.5"/>
        <rFont val="Times New Roman"/>
      </rPr>
      <t>t</t>
    </r>
  </si>
  <si>
    <t>4. Видеонаблюдение</t>
  </si>
  <si>
    <t>РоЕ-удлинитель витой пары</t>
  </si>
  <si>
    <t>S-2CD2123G2-IS (2.8mi</t>
  </si>
  <si>
    <t>DS-2CD2623G0-IZS</t>
  </si>
  <si>
    <t>DS-1H34-0101P</t>
  </si>
  <si>
    <t>NIKVISION</t>
  </si>
  <si>
    <t>ШТ</t>
  </si>
  <si>
    <r>
      <t>IP</t>
    </r>
    <r>
      <rPr>
        <sz val="9.5"/>
        <rFont val="Times New Roman"/>
        <charset val="204"/>
      </rPr>
      <t>-камера купольная</t>
    </r>
  </si>
  <si>
    <r>
      <t>IP</t>
    </r>
    <r>
      <rPr>
        <sz val="9.5"/>
        <rFont val="Times New Roman"/>
        <charset val="204"/>
      </rPr>
      <t>-камера цилиндрическая</t>
    </r>
  </si>
  <si>
    <t>5. Локально-вычислительная сеть (ЛВС)</t>
  </si>
  <si>
    <t>ШкафШКР4:</t>
  </si>
  <si>
    <t>LCD RM 2U 230V with Network Car</t>
  </si>
  <si>
    <t>кассетой и КДЗС (без пигтейлов и проходных адаптере!</t>
  </si>
  <si>
    <t>Шкаф ШКРЗ :</t>
  </si>
  <si>
    <t>rWB-1566-GP-RAL900'</t>
  </si>
  <si>
    <t>’3-19-24-8Р8С-С5Е-1К</t>
  </si>
  <si>
    <t>CM-1U-D53-PL-COV</t>
  </si>
  <si>
    <t>SMT2200RMI2UNC</t>
  </si>
  <si>
    <t>SHE19-8SH-S-2.5EU</t>
  </si>
  <si>
    <t>CABEUS FO-19-32SC</t>
  </si>
  <si>
    <t>Hyperline</t>
  </si>
  <si>
    <t>АРС</t>
  </si>
  <si>
    <t>CABEUS</t>
  </si>
  <si>
    <r>
      <t xml:space="preserve">Патч-панель 19" неэкранированная </t>
    </r>
    <r>
      <rPr>
        <sz val="9.5"/>
        <rFont val="Times New Roman"/>
      </rPr>
      <t xml:space="preserve">RJ-45, </t>
    </r>
    <r>
      <rPr>
        <sz val="9.5"/>
        <rFont val="Times New Roman"/>
        <charset val="204"/>
      </rPr>
      <t>кат. 5е</t>
    </r>
  </si>
  <si>
    <r>
      <t xml:space="preserve">Источник бесперебойного питания АРС </t>
    </r>
    <r>
      <rPr>
        <sz val="9.5"/>
        <rFont val="Times New Roman"/>
      </rPr>
      <t xml:space="preserve">Smart-UPS </t>
    </r>
    <r>
      <rPr>
        <sz val="9.5"/>
        <rFont val="Times New Roman"/>
        <charset val="204"/>
      </rPr>
      <t>22С</t>
    </r>
  </si>
  <si>
    <r>
      <t xml:space="preserve">Кросс бокс оптический 19" на 32 </t>
    </r>
    <r>
      <rPr>
        <sz val="9.5"/>
        <rFont val="Times New Roman"/>
      </rPr>
      <t xml:space="preserve">SC (LC DUPLEX) </t>
    </r>
    <r>
      <rPr>
        <sz val="9.5"/>
        <rFont val="Times New Roman"/>
        <charset val="204"/>
      </rPr>
      <t>со с</t>
    </r>
  </si>
  <si>
    <t>Шкаф ШКР5 :</t>
  </si>
  <si>
    <t>?WB-1566-GP-RAL900‘</t>
  </si>
  <si>
    <t>03-0151</t>
  </si>
  <si>
    <t>REXANT</t>
  </si>
  <si>
    <r>
      <t xml:space="preserve">Розетка </t>
    </r>
    <r>
      <rPr>
        <sz val="9.5"/>
        <rFont val="Times New Roman"/>
      </rPr>
      <t xml:space="preserve">RJ45x2 </t>
    </r>
    <r>
      <rPr>
        <sz val="9.5"/>
        <rFont val="Times New Roman"/>
        <charset val="204"/>
      </rPr>
      <t>8Р8С кат. 5е двойная</t>
    </r>
  </si>
  <si>
    <t>Кабель оптичкский 16 волокон, одномод</t>
  </si>
  <si>
    <t>Лоток перфорированный, сталь оцинкованная по метод</t>
  </si>
  <si>
    <t>Сендзимира</t>
  </si>
  <si>
    <t>03-0121</t>
  </si>
  <si>
    <t>01-0049</t>
  </si>
  <si>
    <t>919 25</t>
  </si>
  <si>
    <t>51025</t>
  </si>
  <si>
    <t>35264</t>
  </si>
  <si>
    <t>дкс</t>
  </si>
  <si>
    <t>37</t>
  </si>
  <si>
    <r>
      <t xml:space="preserve">Розетка </t>
    </r>
    <r>
      <rPr>
        <sz val="9.5"/>
        <rFont val="Times New Roman"/>
      </rPr>
      <t xml:space="preserve">RJ45 </t>
    </r>
    <r>
      <rPr>
        <sz val="9.5"/>
        <rFont val="Times New Roman"/>
        <charset val="204"/>
      </rPr>
      <t>8Р8С кат. 5е одинарная</t>
    </r>
  </si>
  <si>
    <r>
      <t xml:space="preserve">Труба гофрированная </t>
    </r>
    <r>
      <rPr>
        <sz val="9.5"/>
        <rFont val="Times New Roman"/>
      </rPr>
      <t xml:space="preserve">d </t>
    </r>
    <r>
      <rPr>
        <sz val="9.5"/>
        <rFont val="Times New Roman"/>
        <charset val="204"/>
      </rPr>
      <t>= 25</t>
    </r>
  </si>
  <si>
    <r>
      <t xml:space="preserve">Держатель для трубы </t>
    </r>
    <r>
      <rPr>
        <sz val="9.5"/>
        <rFont val="Times New Roman"/>
      </rPr>
      <t xml:space="preserve">d </t>
    </r>
    <r>
      <rPr>
        <sz val="9.5"/>
        <rFont val="Times New Roman"/>
        <charset val="204"/>
      </rPr>
      <t>= 25</t>
    </r>
  </si>
  <si>
    <t>26</t>
  </si>
  <si>
    <t>27</t>
  </si>
  <si>
    <t>28</t>
  </si>
  <si>
    <t>29</t>
  </si>
  <si>
    <t>30</t>
  </si>
  <si>
    <t>31</t>
  </si>
  <si>
    <t>32</t>
  </si>
  <si>
    <t>Крышка Т-ответв. гориз., сталь оцинк. по методу Сендз</t>
  </si>
  <si>
    <t>DPX, 50x200</t>
  </si>
  <si>
    <t>DPT, 50x200</t>
  </si>
  <si>
    <t>DS</t>
  </si>
  <si>
    <t>DW</t>
  </si>
  <si>
    <t>GTO 50</t>
  </si>
  <si>
    <t>35524</t>
  </si>
  <si>
    <t>36184</t>
  </si>
  <si>
    <t>36124</t>
  </si>
  <si>
    <t>38064</t>
  </si>
  <si>
    <t>38044</t>
  </si>
  <si>
    <t>BBA3020</t>
  </si>
  <si>
    <t>BBC3020</t>
  </si>
  <si>
    <t>37301</t>
  </si>
  <si>
    <r>
      <t xml:space="preserve">осн. 200мм, </t>
    </r>
    <r>
      <rPr>
        <sz val="9.5"/>
        <rFont val="Times New Roman"/>
      </rPr>
      <t>L=3000</t>
    </r>
  </si>
  <si>
    <r>
      <t xml:space="preserve">DPX </t>
    </r>
    <r>
      <rPr>
        <sz val="9.5"/>
        <rFont val="Times New Roman"/>
        <charset val="204"/>
      </rPr>
      <t>осн.200мм</t>
    </r>
  </si>
  <si>
    <r>
      <t xml:space="preserve">DPT </t>
    </r>
    <r>
      <rPr>
        <sz val="9.5"/>
        <rFont val="Times New Roman"/>
        <charset val="204"/>
      </rPr>
      <t>осн.200мм</t>
    </r>
  </si>
  <si>
    <t>33</t>
  </si>
  <si>
    <t>34</t>
  </si>
  <si>
    <t>35</t>
  </si>
  <si>
    <t>36</t>
  </si>
  <si>
    <t>Пластина для электрического контакта, медь</t>
  </si>
  <si>
    <t>Стандартный анкер со шпилькой М8</t>
  </si>
  <si>
    <t>М6х10</t>
  </si>
  <si>
    <t>СМ440850</t>
  </si>
  <si>
    <t>Ед. измереныя</t>
  </si>
  <si>
    <t>Базовый корпус включает источник питания и 5 слотов плат</t>
  </si>
  <si>
    <t>Основная плата для четырех двухпроводных цифровых абонентов, тип В</t>
  </si>
  <si>
    <t>Основной терминал с микрофоном "гусиная шея", цвет черный</t>
  </si>
  <si>
    <t>Модуль клавиш с 12 кнопками для ЕЕ380А, ЕЕ380С, цвет черный</t>
  </si>
  <si>
    <t>Модуль для создания индивидуальных терминалов и подстанций, без микрофона</t>
  </si>
  <si>
    <t>Усилитель мощности трансляционный, выходная мощи 480Вт</t>
  </si>
  <si>
    <t>Усилитель мощности трансляционный, выходная мощи 240Вт</t>
  </si>
  <si>
    <t>Громкоговоритель рупорный трансляционный, 100В, 10/5/2.5B/IP56</t>
  </si>
  <si>
    <r>
      <t xml:space="preserve">Шкаф телекоммуникационный напольный </t>
    </r>
    <r>
      <rPr>
        <sz val="9.5"/>
        <rFont val="Times New Roman"/>
      </rPr>
      <t xml:space="preserve">18U </t>
    </r>
    <r>
      <rPr>
        <sz val="9.5"/>
        <rFont val="Times New Roman"/>
        <charset val="204"/>
      </rPr>
      <t>(600 х 8 дверь стекло</t>
    </r>
  </si>
  <si>
    <r>
      <t xml:space="preserve">ЦМО Блок розеток </t>
    </r>
    <r>
      <rPr>
        <sz val="9.5"/>
        <rFont val="Times New Roman"/>
      </rPr>
      <t>Rem-</t>
    </r>
    <r>
      <rPr>
        <sz val="9.5"/>
        <rFont val="Times New Roman"/>
        <charset val="204"/>
      </rPr>
      <t xml:space="preserve">10 с выкл. 8 </t>
    </r>
    <r>
      <rPr>
        <sz val="9.5"/>
        <rFont val="Times New Roman"/>
      </rPr>
      <t xml:space="preserve">Schuko </t>
    </r>
    <r>
      <rPr>
        <sz val="9.5"/>
        <rFont val="Times New Roman"/>
        <charset val="204"/>
      </rPr>
      <t>10 А алюм шнур 1.8 м. 1 8 IEC 60320 С14 (R-10-8S-C14)</t>
    </r>
  </si>
  <si>
    <r>
      <t xml:space="preserve">Кабель витая пара 305м </t>
    </r>
    <r>
      <rPr>
        <sz val="9.5"/>
        <rFont val="Times New Roman"/>
      </rPr>
      <t>Hyperline UUTP4-C5E-S24-IN-1</t>
    </r>
    <r>
      <rPr>
        <sz val="9.5"/>
        <rFont val="Times New Roman"/>
        <charset val="204"/>
      </rPr>
      <t xml:space="preserve"> GY 42045</t>
    </r>
  </si>
  <si>
    <t>JUTP4-C5E-S24-IN- LSZH-GY</t>
  </si>
  <si>
    <t>Кабель для систем оповещения огнестойкий, не поддерживающий горения, экранированный 1x2x1,5</t>
  </si>
  <si>
    <t>Кабель для систем оповещения огнестойкий, не поддерживающий горения, экранированный 1x2x2,5</t>
  </si>
  <si>
    <r>
      <t xml:space="preserve">Шкаф коммутационный </t>
    </r>
    <r>
      <rPr>
        <sz val="9.5"/>
        <rFont val="Times New Roman"/>
      </rPr>
      <t xml:space="preserve">Hyperfine </t>
    </r>
    <r>
      <rPr>
        <sz val="9.5"/>
        <rFont val="Times New Roman"/>
        <charset val="204"/>
      </rPr>
      <t xml:space="preserve">настенный </t>
    </r>
    <r>
      <rPr>
        <sz val="9.5"/>
        <rFont val="Times New Roman"/>
      </rPr>
      <t xml:space="preserve">22U </t>
    </r>
    <r>
      <rPr>
        <sz val="9.5"/>
        <rFont val="Times New Roman"/>
        <charset val="204"/>
      </rPr>
      <t>600х(пер.дв.стекл 2 бок.пан.</t>
    </r>
  </si>
  <si>
    <r>
      <t xml:space="preserve">Кабельный организатор </t>
    </r>
    <r>
      <rPr>
        <sz val="9.5"/>
        <rFont val="Times New Roman"/>
      </rPr>
      <t xml:space="preserve">Hyperline </t>
    </r>
    <r>
      <rPr>
        <sz val="9.5"/>
        <rFont val="Times New Roman"/>
        <charset val="204"/>
      </rPr>
      <t>пластиковый с крыш. глубина 53 мм, 19", 1U</t>
    </r>
  </si>
  <si>
    <r>
      <t xml:space="preserve">Кабельный организатор </t>
    </r>
    <r>
      <rPr>
        <sz val="9.5"/>
        <rFont val="Times New Roman"/>
      </rPr>
      <t xml:space="preserve">Hyperline </t>
    </r>
    <r>
      <rPr>
        <sz val="9.5"/>
        <rFont val="Times New Roman"/>
        <charset val="204"/>
      </rPr>
      <t>пластиковый с крыш. глубина 53 мм, 19", Ш</t>
    </r>
  </si>
  <si>
    <r>
      <t xml:space="preserve">Шкаф коммутационный </t>
    </r>
    <r>
      <rPr>
        <sz val="9.5"/>
        <rFont val="Times New Roman"/>
      </rPr>
      <t xml:space="preserve">Hyperline </t>
    </r>
    <r>
      <rPr>
        <sz val="9.5"/>
        <rFont val="Times New Roman"/>
        <charset val="204"/>
      </rPr>
      <t xml:space="preserve">настенный </t>
    </r>
    <r>
      <rPr>
        <sz val="9.5"/>
        <rFont val="Times New Roman"/>
      </rPr>
      <t xml:space="preserve">15U </t>
    </r>
    <r>
      <rPr>
        <sz val="9.5"/>
        <rFont val="Times New Roman"/>
        <charset val="204"/>
      </rPr>
      <t>600х(пер.дв.стекл 2 бок.пан.</t>
    </r>
  </si>
  <si>
    <r>
      <t xml:space="preserve">Блок силовых розеток </t>
    </r>
    <r>
      <rPr>
        <sz val="9.5"/>
        <rFont val="Times New Roman"/>
      </rPr>
      <t xml:space="preserve">10A </t>
    </r>
    <r>
      <rPr>
        <sz val="9.5"/>
        <rFont val="Times New Roman"/>
        <charset val="204"/>
      </rPr>
      <t>без шнура 19" с выключател розеток, цвет черный</t>
    </r>
  </si>
  <si>
    <r>
      <t xml:space="preserve">Источник бесперебойного питания АРС </t>
    </r>
    <r>
      <rPr>
        <sz val="9.5"/>
        <rFont val="Times New Roman"/>
      </rPr>
      <t xml:space="preserve">Smart-UPS </t>
    </r>
    <r>
      <rPr>
        <sz val="9.5"/>
        <rFont val="Times New Roman"/>
        <charset val="204"/>
      </rPr>
      <t>220 LCD RM 2U 230V with Network Car</t>
    </r>
  </si>
  <si>
    <r>
      <t xml:space="preserve">Кросс бокс оптический 19" на 32 </t>
    </r>
    <r>
      <rPr>
        <sz val="9.5"/>
        <rFont val="Times New Roman"/>
      </rPr>
      <t xml:space="preserve">SC (LC DUPLEX) </t>
    </r>
    <r>
      <rPr>
        <sz val="9.5"/>
        <rFont val="Times New Roman"/>
        <charset val="204"/>
      </rPr>
      <t>со с кассетой и КДЗС (без пигтейлов и проходных адаптеро]</t>
    </r>
  </si>
  <si>
    <r>
      <t xml:space="preserve">Кабель витая пара </t>
    </r>
    <r>
      <rPr>
        <sz val="9.5"/>
        <rFont val="Times New Roman"/>
      </rPr>
      <t xml:space="preserve">U/UTP, CAT </t>
    </r>
    <r>
      <rPr>
        <sz val="9.5"/>
        <rFont val="Times New Roman"/>
        <charset val="204"/>
      </rPr>
      <t xml:space="preserve">5е, </t>
    </r>
    <r>
      <rPr>
        <sz val="9.5"/>
        <rFont val="Times New Roman"/>
      </rPr>
      <t xml:space="preserve">ZH ht(A)-HF, 4PR, </t>
    </r>
    <r>
      <rPr>
        <sz val="9.5"/>
        <rFont val="Times New Roman"/>
        <charset val="204"/>
      </rPr>
      <t>2 INDOOR, SOLID, оранжевый 305м</t>
    </r>
  </si>
  <si>
    <t>КМБ-ОЗнг(А)FRHF-16A-9,0</t>
  </si>
  <si>
    <r>
      <t xml:space="preserve">Кросс бокс оптический 19” на 32 </t>
    </r>
    <r>
      <rPr>
        <sz val="9.5"/>
        <rFont val="Times New Roman"/>
      </rPr>
      <t xml:space="preserve">SC (LC DUPLEX) </t>
    </r>
    <r>
      <rPr>
        <sz val="9.5"/>
        <rFont val="Times New Roman"/>
        <charset val="204"/>
      </rPr>
      <t>со скассетой и КДЗС (без пигтейлов и проходным адаптером)</t>
    </r>
  </si>
  <si>
    <t>Крышка лотка прямая, сталь оцинкованная по методу Сендзимира</t>
  </si>
  <si>
    <t>Ответвитель горизонтальный Х-образный, сталь оцинк. методу Сендзимира</t>
  </si>
  <si>
    <t>Ответвитель горизонтальный Т-образный, сталь оцинк. методу Сендзимира</t>
  </si>
  <si>
    <t>Крышка Х-ответв. гориз., сталь оцинк. по методу Сендзимира</t>
  </si>
  <si>
    <r>
      <t xml:space="preserve">Консоль потолочная </t>
    </r>
    <r>
      <rPr>
        <sz val="9.5"/>
        <rFont val="Times New Roman"/>
      </rPr>
      <t xml:space="preserve">DS </t>
    </r>
    <r>
      <rPr>
        <sz val="9.5"/>
        <rFont val="Times New Roman"/>
        <charset val="204"/>
      </rPr>
      <t>на лоток с осн.200 , сталь оцин методу Сендзимира</t>
    </r>
  </si>
  <si>
    <r>
      <t xml:space="preserve">Консоль </t>
    </r>
    <r>
      <rPr>
        <sz val="9.5"/>
        <rFont val="Times New Roman"/>
      </rPr>
      <t xml:space="preserve">DW </t>
    </r>
    <r>
      <rPr>
        <sz val="9.5"/>
        <rFont val="Times New Roman"/>
        <charset val="204"/>
      </rPr>
      <t>на лоток с осн.200 , сталь оцинк. по мето; Сендзимира</t>
    </r>
  </si>
  <si>
    <t>Пластина соединительная, сталь оцинкованная по методу Сендзимира</t>
  </si>
  <si>
    <t>Винт с квадратным подголовником М6х10, гальваничес оцинкованная сталь</t>
  </si>
  <si>
    <t>Гайка с насечкой, препятствующей откручиванию, гальванически оцинкованная сталь</t>
  </si>
  <si>
    <t>Винт для обеспечения электрического контакта крышек гальванически оцинкованная сталь</t>
  </si>
  <si>
    <t>http://am-fm-radio.ru/rossia_ag1</t>
  </si>
  <si>
    <t>Труба водогазопроводная, легкая, с муфтой и резьбой, с условным проходом и толщиной стенки Н-Р-26,8х2,5</t>
  </si>
  <si>
    <t>ООО НПО Кварц</t>
  </si>
  <si>
    <t>ПвБПнг(А)-НF-ЗкВ</t>
  </si>
  <si>
    <t>АПвВнг(А)-LS- 10кВ</t>
  </si>
  <si>
    <t>Муфта соединительная для кабеля 10В</t>
  </si>
  <si>
    <t>КП ТПК Парма</t>
  </si>
  <si>
    <t>https://www.pzemi.ru/catalog/kabelnye_mufty/mufty_obshchepromyshlennogo_primeneniya/mufty_soedinitelnye_na_napryazhenie_10_kv/mufta_sptp_10_a_150_240/</t>
  </si>
  <si>
    <t>Провод ПуГВнг(В)-LS с медными жилами с</t>
  </si>
  <si>
    <t>ВИ-1</t>
  </si>
  <si>
    <t xml:space="preserve">шт. </t>
  </si>
  <si>
    <t/>
  </si>
  <si>
    <t>цена за ед. с НДС</t>
  </si>
  <si>
    <t>Стоимость руб.с НДС</t>
  </si>
  <si>
    <t>Доводчик Dorma TS Profil, 7 шт.</t>
  </si>
  <si>
    <t>Доставка</t>
  </si>
  <si>
    <t>Позиция</t>
  </si>
  <si>
    <t>Насосная станция</t>
  </si>
  <si>
    <t>Оборудование</t>
  </si>
  <si>
    <t>Осушитель ручной АД3400</t>
  </si>
  <si>
    <t>Тип, марка, Обозначение документа, опросного листа</t>
  </si>
  <si>
    <t>артикул: 094284</t>
  </si>
  <si>
    <t>уст</t>
  </si>
  <si>
    <r>
      <t xml:space="preserve">жокей </t>
    </r>
    <r>
      <rPr>
        <sz val="9.5"/>
        <rFont val="Times New Roman"/>
      </rPr>
      <t xml:space="preserve">MLV4-10 Q=5,36 </t>
    </r>
    <r>
      <rPr>
        <sz val="9.5"/>
        <rFont val="Times New Roman"/>
        <charset val="204"/>
      </rPr>
      <t>м</t>
    </r>
    <r>
      <rPr>
        <vertAlign val="superscript"/>
        <sz val="9.5"/>
        <rFont val="Times New Roman"/>
        <charset val="204"/>
      </rPr>
      <t>3</t>
    </r>
    <r>
      <rPr>
        <sz val="9.5"/>
        <rFont val="Times New Roman"/>
        <charset val="204"/>
      </rPr>
      <t xml:space="preserve">/ч Н=68,09 м </t>
    </r>
    <r>
      <rPr>
        <sz val="9.5"/>
        <rFont val="Times New Roman"/>
      </rPr>
      <t xml:space="preserve">N=2,2 </t>
    </r>
    <r>
      <rPr>
        <sz val="9.5"/>
        <rFont val="Times New Roman"/>
        <charset val="204"/>
      </rPr>
      <t>кВт</t>
    </r>
  </si>
  <si>
    <t>Обозначения на схеме насосной:</t>
  </si>
  <si>
    <t>5,4</t>
  </si>
  <si>
    <t>13,0</t>
  </si>
  <si>
    <t>1,7</t>
  </si>
  <si>
    <t>И</t>
  </si>
  <si>
    <t>VGA</t>
  </si>
  <si>
    <t>2,6</t>
  </si>
  <si>
    <t>4,4</t>
  </si>
  <si>
    <t>2,9</t>
  </si>
  <si>
    <t>ГОСТ 33259-2015</t>
  </si>
  <si>
    <t>20а</t>
  </si>
  <si>
    <t>206</t>
  </si>
  <si>
    <t>А</t>
  </si>
  <si>
    <t>Б</t>
  </si>
  <si>
    <t>Муфта жёсткая МЖ02 Ду 100</t>
  </si>
  <si>
    <t>Муфта жёсткая МЖ02 Ду 150</t>
  </si>
  <si>
    <t>«ГРУБ»</t>
  </si>
  <si>
    <t>АТК 24.200.02.90</t>
  </si>
  <si>
    <t>ГОСТ Р 53279-2009</t>
  </si>
  <si>
    <t>Серия 5.900-7</t>
  </si>
  <si>
    <t>компл</t>
  </si>
  <si>
    <t>4,7</t>
  </si>
  <si>
    <r>
      <t xml:space="preserve">Переход под муфту </t>
    </r>
    <r>
      <rPr>
        <sz val="9.5"/>
        <rFont val="Times New Roman"/>
      </rPr>
      <t xml:space="preserve">150x100 </t>
    </r>
    <r>
      <rPr>
        <sz val="9.5"/>
        <rFont val="Times New Roman"/>
        <charset val="204"/>
      </rPr>
      <t xml:space="preserve">(Грувлок) </t>
    </r>
    <r>
      <rPr>
        <sz val="9.5"/>
        <rFont val="Times New Roman"/>
      </rPr>
      <t>159x1</t>
    </r>
    <r>
      <rPr>
        <sz val="9.5"/>
        <rFont val="Times New Roman"/>
        <charset val="204"/>
      </rPr>
      <t>14,3</t>
    </r>
  </si>
  <si>
    <r>
      <t xml:space="preserve">Заглушка фланцевая </t>
    </r>
    <r>
      <rPr>
        <sz val="9.5"/>
        <rFont val="Times New Roman"/>
      </rPr>
      <t>DN200 PN16</t>
    </r>
  </si>
  <si>
    <r>
      <t xml:space="preserve">Заглушка фланцевая </t>
    </r>
    <r>
      <rPr>
        <sz val="9.5"/>
        <rFont val="Times New Roman"/>
      </rPr>
      <t>DN</t>
    </r>
    <r>
      <rPr>
        <sz val="9.5"/>
        <rFont val="Times New Roman"/>
        <charset val="204"/>
      </rPr>
      <t xml:space="preserve">150 </t>
    </r>
    <r>
      <rPr>
        <sz val="9.5"/>
        <rFont val="Times New Roman"/>
      </rPr>
      <t>PN</t>
    </r>
    <r>
      <rPr>
        <sz val="9.5"/>
        <rFont val="Times New Roman"/>
        <charset val="204"/>
      </rPr>
      <t>16</t>
    </r>
  </si>
  <si>
    <r>
      <t xml:space="preserve">Головка муфтовая </t>
    </r>
    <r>
      <rPr>
        <sz val="9.5"/>
        <rFont val="Times New Roman"/>
      </rPr>
      <t xml:space="preserve">DN80 </t>
    </r>
    <r>
      <rPr>
        <sz val="9.5"/>
        <rFont val="Times New Roman"/>
        <charset val="204"/>
      </rPr>
      <t>ГМ-80</t>
    </r>
  </si>
  <si>
    <r>
      <t xml:space="preserve">Головка-заглушка </t>
    </r>
    <r>
      <rPr>
        <sz val="9.5"/>
        <rFont val="Times New Roman"/>
      </rPr>
      <t xml:space="preserve">DN80 </t>
    </r>
    <r>
      <rPr>
        <sz val="9.5"/>
        <rFont val="Times New Roman"/>
        <charset val="204"/>
      </rPr>
      <t>ГЗ-80</t>
    </r>
  </si>
  <si>
    <t>Опора подвесная П1 для Дн200 А14Б579.000-05</t>
  </si>
  <si>
    <t>Серия 5.900-7 Выпуск 4</t>
  </si>
  <si>
    <t>Окраска труб масляной краской в 2 слоя</t>
  </si>
  <si>
    <t>Окраска труб грунтовкой «Ухра 1503»</t>
  </si>
  <si>
    <t>6,0</t>
  </si>
  <si>
    <t>1,48</t>
  </si>
  <si>
    <r>
      <t>м</t>
    </r>
    <r>
      <rPr>
        <vertAlign val="superscript"/>
        <sz val="9.5"/>
        <rFont val="Times New Roman"/>
        <charset val="204"/>
      </rPr>
      <t>2</t>
    </r>
  </si>
  <si>
    <t>Воздухопровод Вз в насосной станции</t>
  </si>
  <si>
    <t>Хомут для крепления труб ТП2, шаг 2,5 м</t>
  </si>
  <si>
    <t>Направление №1</t>
  </si>
  <si>
    <t>VT.151</t>
  </si>
  <si>
    <t>15с54бк</t>
  </si>
  <si>
    <t>Серия 4.904-69</t>
  </si>
  <si>
    <t>0,065</t>
  </si>
  <si>
    <r>
      <t xml:space="preserve">Вентиль муфтовый </t>
    </r>
    <r>
      <rPr>
        <sz val="9.5"/>
        <rFont val="Times New Roman"/>
      </rPr>
      <t xml:space="preserve">Dy </t>
    </r>
    <r>
      <rPr>
        <sz val="9.5"/>
        <rFont val="Times New Roman"/>
        <charset val="204"/>
      </rPr>
      <t>15 Ру 16</t>
    </r>
  </si>
  <si>
    <r>
      <t xml:space="preserve">Муфта приварная трубная </t>
    </r>
    <r>
      <rPr>
        <sz val="9.5"/>
        <rFont val="Times New Roman"/>
      </rPr>
      <t>G</t>
    </r>
    <r>
      <rPr>
        <sz val="9.5"/>
        <rFont val="Times New Roman"/>
        <charset val="204"/>
      </rPr>
      <t>1 /2</t>
    </r>
  </si>
  <si>
    <t>6.1</t>
  </si>
  <si>
    <t>6.2</t>
  </si>
  <si>
    <t>6.3</t>
  </si>
  <si>
    <t>6.4</t>
  </si>
  <si>
    <t>6.5</t>
  </si>
  <si>
    <t>Кран шаровой муфтовый проходной Ру=1.6 МПа</t>
  </si>
  <si>
    <t>Эксгаустер Э50/1,2(Э12)-ВМ.У3.1</t>
  </si>
  <si>
    <t>31.0</t>
  </si>
  <si>
    <r>
      <t xml:space="preserve">Трёхходовой кран </t>
    </r>
    <r>
      <rPr>
        <sz val="9.5"/>
        <rFont val="Times New Roman"/>
      </rPr>
      <t xml:space="preserve">G1/2-G1/2 BP, PN25, </t>
    </r>
    <r>
      <rPr>
        <sz val="9.5"/>
        <rFont val="Times New Roman"/>
        <charset val="204"/>
      </rPr>
      <t>латунь</t>
    </r>
  </si>
  <si>
    <t>d 50</t>
  </si>
  <si>
    <t>d 32</t>
  </si>
  <si>
    <t>d 25</t>
  </si>
  <si>
    <r>
      <t xml:space="preserve">Трубы стальные электросварные d </t>
    </r>
    <r>
      <rPr>
        <sz val="9.5"/>
        <rFont val="Times New Roman"/>
      </rPr>
      <t>159x3,2</t>
    </r>
    <r>
      <rPr>
        <sz val="9.5"/>
        <rFont val="Times New Roman"/>
        <charset val="204"/>
      </rPr>
      <t xml:space="preserve"> (d ycn l50) сталь В-стЗсп ГОСТ 10704-91</t>
    </r>
  </si>
  <si>
    <t>ГОСТ 17379-2001</t>
  </si>
  <si>
    <t>Серия 5.908-1</t>
  </si>
  <si>
    <t>2,2</t>
  </si>
  <si>
    <t>0.9</t>
  </si>
  <si>
    <t>0.2</t>
  </si>
  <si>
    <t>0,14</t>
  </si>
  <si>
    <t>0,54</t>
  </si>
  <si>
    <t>Окраска масляной краской в 2 слоя</t>
  </si>
  <si>
    <t>2,0</t>
  </si>
  <si>
    <t>Направление №2</t>
  </si>
  <si>
    <t>Устройство контроля положения запорной арматуры</t>
  </si>
  <si>
    <r>
      <t xml:space="preserve">с комплектом фланцев приварных </t>
    </r>
    <r>
      <rPr>
        <sz val="9.5"/>
        <rFont val="Times New Roman"/>
      </rPr>
      <t>DN50</t>
    </r>
  </si>
  <si>
    <r>
      <t xml:space="preserve">Заглушка эллиптическая исп.1 Заглушка </t>
    </r>
    <r>
      <rPr>
        <sz val="9.5"/>
        <rFont val="Times New Roman"/>
      </rPr>
      <t>1-42,4x2,6</t>
    </r>
  </si>
  <si>
    <t>VT.502.NH.04</t>
  </si>
  <si>
    <r>
      <t xml:space="preserve">Заглушка эллиптическая исп. 1 Заглушка </t>
    </r>
    <r>
      <rPr>
        <sz val="9.5"/>
        <rFont val="Times New Roman"/>
      </rPr>
      <t>1-33,7x2,3</t>
    </r>
  </si>
  <si>
    <r>
      <t xml:space="preserve">Автоматичечкий воздухоотводчик Ду 15 </t>
    </r>
    <r>
      <rPr>
        <sz val="9.5"/>
        <rFont val="Times New Roman"/>
      </rPr>
      <t>(Valtec)</t>
    </r>
  </si>
  <si>
    <t>d 40</t>
  </si>
  <si>
    <t>d32</t>
  </si>
  <si>
    <t>9.1</t>
  </si>
  <si>
    <t>VT.539.N.04</t>
  </si>
  <si>
    <t>0,52</t>
  </si>
  <si>
    <r>
      <t xml:space="preserve">Муфта приварная трубная </t>
    </r>
    <r>
      <rPr>
        <sz val="9.5"/>
        <rFont val="Times New Roman"/>
      </rPr>
      <t>G1/2</t>
    </r>
  </si>
  <si>
    <t>2,8</t>
  </si>
  <si>
    <t>Установка компрессорная КВ-7 Производительность 275 л/мин, давление 10 бар, Объём ресивера 110л, мощность 2,2 Квт</t>
  </si>
  <si>
    <r>
      <t xml:space="preserve">Коалесцирующий фильтр воздушный </t>
    </r>
    <r>
      <rPr>
        <sz val="9.5"/>
        <rFont val="Times New Roman"/>
      </rPr>
      <t>F3500 PN16</t>
    </r>
    <r>
      <rPr>
        <sz val="9.5"/>
        <rFont val="Times New Roman"/>
        <charset val="204"/>
      </rPr>
      <t xml:space="preserve"> 520000 л/мин, DN300, до 5 мкм.</t>
    </r>
  </si>
  <si>
    <r>
      <t xml:space="preserve">Трубы стальные электросварные d </t>
    </r>
    <r>
      <rPr>
        <sz val="9.5"/>
        <rFont val="Times New Roman"/>
      </rPr>
      <t>76x2,8</t>
    </r>
    <r>
      <rPr>
        <sz val="9.5"/>
        <rFont val="Times New Roman"/>
        <charset val="204"/>
      </rPr>
      <t xml:space="preserve"> сталь В-стЗсп ГОСТ 10704-91</t>
    </r>
  </si>
  <si>
    <r>
      <t xml:space="preserve">Трубы стальные электросварные d </t>
    </r>
    <r>
      <rPr>
        <sz val="9.5"/>
        <rFont val="Times New Roman"/>
      </rPr>
      <t>89x4,5</t>
    </r>
    <r>
      <rPr>
        <sz val="9.5"/>
        <rFont val="Times New Roman"/>
        <charset val="204"/>
      </rPr>
      <t xml:space="preserve"> сталь В-стЗсп ГОСТ 10704-91</t>
    </r>
  </si>
  <si>
    <r>
      <t xml:space="preserve">Трубы стальные электросварные d </t>
    </r>
    <r>
      <rPr>
        <sz val="9.5"/>
        <rFont val="Times New Roman"/>
      </rPr>
      <t>159x3,2</t>
    </r>
    <r>
      <rPr>
        <sz val="9.5"/>
        <rFont val="Times New Roman"/>
        <charset val="204"/>
      </rPr>
      <t xml:space="preserve"> сталь В-стЗсп ГОСТ 10704-91</t>
    </r>
  </si>
  <si>
    <r>
      <t xml:space="preserve">Трубы стальные электросварные </t>
    </r>
    <r>
      <rPr>
        <b/>
        <sz val="9.5"/>
        <rFont val="Times New Roman"/>
        <charset val="204"/>
      </rPr>
      <t xml:space="preserve">d </t>
    </r>
    <r>
      <rPr>
        <sz val="9.5"/>
        <rFont val="Times New Roman"/>
      </rPr>
      <t>219x4,0</t>
    </r>
    <r>
      <rPr>
        <sz val="9.5"/>
        <rFont val="Times New Roman"/>
        <charset val="204"/>
      </rPr>
      <t xml:space="preserve"> сталь В-стЗсп ГОСТ 10704-91</t>
    </r>
  </si>
  <si>
    <t>Отвод крутоизогнутый приварной стальной тип 3D 90-159x4,0</t>
  </si>
  <si>
    <t>Отвод крутоизогнутый приварной стальной тип 3D 90-219x5,0</t>
  </si>
  <si>
    <t>Отвод крутоизогнутый приварной стальной тип 3D 90-89x4,5</t>
  </si>
  <si>
    <t>Отвод крутоизогнутый приварной стальной тип 3D 90-2-76x3,0</t>
  </si>
  <si>
    <t>Тройник бесшовный приварной стальной 1-219,1x6,3-219,1x6,3</t>
  </si>
  <si>
    <t>Тройник бесшовный приварной стальной 1-219,1x8-168,3x7,1</t>
  </si>
  <si>
    <t>Переход бесшовный приварной стальной К-2-159x8,0-76x5</t>
  </si>
  <si>
    <t>Переход бесшовный приварной стальной Э-2-219x6-159x4,5 (эксцентрический)</t>
  </si>
  <si>
    <t>Переход бесшовный приварной стальной К-2-219x6-89x3,5</t>
  </si>
  <si>
    <r>
      <t xml:space="preserve">ЗТ 200/1,6(Р)-Ф.У3.1 «АМК-200» </t>
    </r>
    <r>
      <rPr>
        <sz val="9.5"/>
        <rFont val="Times New Roman"/>
      </rPr>
      <t>vl” DN200 PN16</t>
    </r>
    <r>
      <rPr>
        <sz val="9.5"/>
        <rFont val="Times New Roman"/>
        <charset val="204"/>
      </rPr>
      <t xml:space="preserve"> с комплектом фланцев DN200 PN16</t>
    </r>
  </si>
  <si>
    <r>
      <t xml:space="preserve">ЗТ 150/1,6(Р)-Ф.У3.1 «АМК-150» </t>
    </r>
    <r>
      <rPr>
        <sz val="9.5"/>
        <rFont val="Times New Roman"/>
      </rPr>
      <t>vl” DN150 PN16</t>
    </r>
    <r>
      <rPr>
        <sz val="9.5"/>
        <rFont val="Times New Roman"/>
        <charset val="204"/>
      </rPr>
      <t xml:space="preserve"> с комплектом фланцев DN150 PN16</t>
    </r>
  </si>
  <si>
    <r>
      <t xml:space="preserve">ЗТ 65/1,6(Р)-Ф.У3.1 «АК-65» </t>
    </r>
    <r>
      <rPr>
        <sz val="9.5"/>
        <rFont val="Times New Roman"/>
      </rPr>
      <t>vl” DN65 PN16</t>
    </r>
    <r>
      <rPr>
        <sz val="9.5"/>
        <rFont val="Times New Roman"/>
        <charset val="204"/>
      </rPr>
      <t xml:space="preserve"> с комплектом фланцев DN65 PN16</t>
    </r>
  </si>
  <si>
    <t>Задвижка клиновая фланцевая с ручным управлением DN 80 PN16</t>
  </si>
  <si>
    <r>
      <t xml:space="preserve">Серия </t>
    </r>
    <r>
      <rPr>
        <sz val="9.5"/>
        <rFont val="Times New Roman"/>
      </rPr>
      <t>KR1</t>
    </r>
    <r>
      <rPr>
        <sz val="9.5"/>
        <rFont val="Times New Roman"/>
        <charset val="204"/>
      </rPr>
      <t>1  Гранар</t>
    </r>
  </si>
  <si>
    <t>Клапан обратный шаровой фланцевый DN80 PN16</t>
  </si>
  <si>
    <t>Фланцы стальные плоские приварные 80-16-01-1-В-ст20-П ГОСТ 33529</t>
  </si>
  <si>
    <t>Фланцы стальные плоские приварные 150-16-01-1-B-CT20-II ГОСТ 33529</t>
  </si>
  <si>
    <t>Фланцы стальные плоские приварные 200-16-01-1-В-СТ20-П ГОСТ 33529</t>
  </si>
  <si>
    <t>Фланцы стальные плоские приварные 65-16-01-1-В-ст20-П ГОСТ 33529</t>
  </si>
  <si>
    <t>Узел управления «Спринт» УУ-С150/1,6 Вз(Э22О)-ВФ.О4- «Спринт-150». с 3-мя эксгаустерами Э50/1.2(Э12)-ВМ.У3.1</t>
  </si>
  <si>
    <t>Узел управления спринклерный водозаполненный «Шалтан» УУ-С65/1, 6В-ВФ.04-«Шалтан»</t>
  </si>
  <si>
    <t>Опора подвесная П2 для Дн150 А14Б579.000-05</t>
  </si>
  <si>
    <t>Крепление кетене ОП-3.1 для Дн150 А14Б508.000</t>
  </si>
  <si>
    <t>Серия 5.900-7 Выпуск 1</t>
  </si>
  <si>
    <t>Крепление к стене ОП-4 для Дн76 А14Б505.000-01</t>
  </si>
  <si>
    <r>
      <t xml:space="preserve">Трубы стальные электросварные d </t>
    </r>
    <r>
      <rPr>
        <sz val="9.5"/>
        <rFont val="Times New Roman"/>
      </rPr>
      <t>219x4,0</t>
    </r>
    <r>
      <rPr>
        <sz val="9.5"/>
        <rFont val="Times New Roman"/>
        <charset val="204"/>
      </rPr>
      <t xml:space="preserve"> сталь В-стЗсп ГОСТ 10704-91 (Гильза Г-1) Длина 0,15 м</t>
    </r>
  </si>
  <si>
    <r>
      <t>Трубы стальные электросварные d 1</t>
    </r>
    <r>
      <rPr>
        <sz val="9.5"/>
        <rFont val="Times New Roman"/>
      </rPr>
      <t>14x2,8</t>
    </r>
    <r>
      <rPr>
        <sz val="9.5"/>
        <rFont val="Times New Roman"/>
        <charset val="204"/>
      </rPr>
      <t xml:space="preserve"> сталь В-стЗсп ГОСТ 10704-91 (Гильза Г-2) Длина 0,15 м</t>
    </r>
  </si>
  <si>
    <r>
      <t xml:space="preserve">Трубы стальные электросварные d </t>
    </r>
    <r>
      <rPr>
        <sz val="9.5"/>
        <rFont val="Times New Roman"/>
      </rPr>
      <t>159x3,2</t>
    </r>
    <r>
      <rPr>
        <sz val="9.5"/>
        <rFont val="Times New Roman"/>
        <charset val="204"/>
      </rPr>
      <t xml:space="preserve"> сталь В-стЗсп ГОСТ 10704-91 (Гильза Г-3) Длина 0,45 м</t>
    </r>
  </si>
  <si>
    <r>
      <t xml:space="preserve">Трубы стальные водогазопроводные d </t>
    </r>
    <r>
      <rPr>
        <sz val="9.5"/>
        <rFont val="Times New Roman"/>
      </rPr>
      <t>15x3,2</t>
    </r>
  </si>
  <si>
    <r>
      <t xml:space="preserve">Обратный клапан </t>
    </r>
    <r>
      <rPr>
        <sz val="9.5"/>
        <rFont val="Times New Roman"/>
      </rPr>
      <t xml:space="preserve">DN </t>
    </r>
    <r>
      <rPr>
        <sz val="9.5"/>
        <rFont val="Times New Roman"/>
        <charset val="204"/>
      </rPr>
      <t>15 на 4,0 Мпа пружинный, муфтовый с латунным золотником</t>
    </r>
  </si>
  <si>
    <t>Ороситель спринклерный водяной СВО0-РВ0(д)0.77-Я1/2/Р57.ВЗ-«СВВ-15» - в том числе запас</t>
  </si>
  <si>
    <t>Манометр показывающий для жидких и газообразных сред . Класс точности 1,5-Степень защиты IP40. Диапазон показаний 0... 1,6 МПа. адиальный , резьба М 12x1,5 ТМ-310Р.00(0-1,6МПа)М 12х 1,5.150С. 1,5</t>
  </si>
  <si>
    <t>Трубы стальные электросварные прямошовные d 25x2 0 (dусл2О) сталь В-стЗсп ГОСТ 10704-91</t>
  </si>
  <si>
    <t>Трубы стальные электросварные прямошовные d 32x2.2 (dусл25) сталь В-стЗсп ГОСТ 10704-91</t>
  </si>
  <si>
    <t>Трубы стальные электросварные прямошовные d 40x2,2 (dусл32) сталь В-стЗсп ГОСТ 10704-91</t>
  </si>
  <si>
    <t>Трубы стальные электросварные прямошовные d 57x2,5 (dусл5О) сталь В-стЗсп ГОСТ 10704-91</t>
  </si>
  <si>
    <r>
      <t xml:space="preserve">Трубы стальные электросварные d </t>
    </r>
    <r>
      <rPr>
        <sz val="9.5"/>
        <rFont val="Times New Roman"/>
      </rPr>
      <t>108x2,8</t>
    </r>
    <r>
      <rPr>
        <sz val="9.5"/>
        <rFont val="Times New Roman"/>
        <charset val="204"/>
      </rPr>
      <t xml:space="preserve"> (d усл 100) сталь В-стЗсп ГОСТ 10704-91</t>
    </r>
  </si>
  <si>
    <t>Отвод крутоизогнутый приварной стальной тип 3D 90-108x3,5</t>
  </si>
  <si>
    <t>Переход бесшовный приварной стальной 3-1-159,0x4,5-108,0x4,0</t>
  </si>
  <si>
    <t>Переход бесшовный приварной стальной К-1-108,0x4,0-57,0x3,0</t>
  </si>
  <si>
    <t>Переход бесшовный приварной стальной К-1-45,0x4,0-32,0x4,0</t>
  </si>
  <si>
    <t>Заглушка эллептическая исп. 1 Заглушка 42.4x3.6</t>
  </si>
  <si>
    <t>Подвеска для крепления труб к плитам перекрытия для трубы Ду32 АПЭ1391.0-01, шаг 3,5 м</t>
  </si>
  <si>
    <t>Опора подвесная для трубы Ду 100 А 14Б 579.000-03, шаг 6,0 м</t>
  </si>
  <si>
    <t>Опора для крепления к стене для трубы Ду 100 А 14Б 507.000, шаг 6,0 м</t>
  </si>
  <si>
    <t>Опора для вертикального трубопровода Ду 100 А 14Б 593.000-03, шаг 6,0 м</t>
  </si>
  <si>
    <t>Ороситель спринклерный водяной CBO0-PH0(A)0,60-Rl/2/P57.B3-«CBH-Kl 15» - в том числе запас</t>
  </si>
  <si>
    <r>
      <t xml:space="preserve">СПЖ «Стрим» </t>
    </r>
    <r>
      <rPr>
        <sz val="9.5"/>
        <rFont val="Times New Roman"/>
      </rPr>
      <t>v6</t>
    </r>
    <r>
      <rPr>
        <sz val="9.5"/>
        <rFont val="Times New Roman"/>
        <charset val="204"/>
      </rPr>
      <t xml:space="preserve"> УКПЗА vl</t>
    </r>
  </si>
  <si>
    <t>Задвижка клиновая фланцевая с ручным управлением DN 50 PN16</t>
  </si>
  <si>
    <r>
      <t xml:space="preserve">Серия </t>
    </r>
    <r>
      <rPr>
        <sz val="9.5"/>
        <rFont val="Times New Roman"/>
      </rPr>
      <t>KR14</t>
    </r>
    <r>
      <rPr>
        <sz val="9.5"/>
        <rFont val="Times New Roman"/>
        <charset val="204"/>
      </rPr>
      <t xml:space="preserve"> Гранар</t>
    </r>
  </si>
  <si>
    <t>Клапан отсекающий для демонтажа воздухоот ка Ду 15(Valtec)</t>
  </si>
  <si>
    <t>Трубы стальные электросварные прямошовные d 20x2 сталь В-стЗсп ГОСТ 10704-91</t>
  </si>
  <si>
    <t>Трубы стальные электросварные прямошовные d 25x2 сталь В-стЗсп ГОСТ 10704-91</t>
  </si>
  <si>
    <t>Трубы стальные электросварные прямошовные d 32x2,0 сталь В-стЗсп ГОСТ 10704-91</t>
  </si>
  <si>
    <t>Трубы стальные электросварные прямошовные d 40x2,5 сталь В-стЗсп ГОСТ 10704-91</t>
  </si>
  <si>
    <t>Трубы стальные электросварные прямошовные d 76x2,8 сталь В-стЗсп ГОСТ 10704-91</t>
  </si>
  <si>
    <t>Подвеска для крепления труб к металлоконструкциям для трубы Дн25 АПЭ 1404.0, шаг 3,0 м</t>
  </si>
  <si>
    <t>Подвеска для крепления труб к металлоконструкциям для трубы Дн32 АПЭ 1404.01, шаг 3,5 м</t>
  </si>
  <si>
    <t>Подвеска для крепления труб к металлоконструкциям для трубы Дн40 АПЭ1404.01, шаг 4,0 м</t>
  </si>
  <si>
    <t>Опора для крепления труб Дн76 к кирпичной стене АПЭ13 78-01</t>
  </si>
  <si>
    <r>
      <t xml:space="preserve">Установка пожаротушения </t>
    </r>
    <r>
      <rPr>
        <sz val="9.5"/>
        <rFont val="Times New Roman"/>
      </rPr>
      <t xml:space="preserve">ANTARUS </t>
    </r>
    <r>
      <rPr>
        <sz val="9.5"/>
        <rFont val="Times New Roman"/>
        <charset val="204"/>
      </rPr>
      <t>3 IS150-50-45/4-16/DS2-GPRS-J (ОПЦ, жокей MLV4-10, бак 50/16, КВ, СХ, ШУ отдельностоящий) Q=244,8 мЗ/час Н=53,5 м N=90 кВт 2 раб+1рез,</t>
    </r>
  </si>
  <si>
    <t>Подвеска для крепления труб к металлоконструкциям для трубы Ду32 АПЭ 1404.0-01, шаг 4,0 м</t>
  </si>
  <si>
    <t>.                                  d 25</t>
  </si>
  <si>
    <t>КП Элсиэл</t>
  </si>
  <si>
    <t>https://him-anker.ru/magazin/product/himicheskij-anker-bit-200?yclid=15226522081396785151</t>
  </si>
  <si>
    <t>КП Пожкомплект СПб</t>
  </si>
  <si>
    <t>№</t>
  </si>
  <si>
    <t>38</t>
  </si>
  <si>
    <t>39</t>
  </si>
  <si>
    <t>40</t>
  </si>
  <si>
    <t>41</t>
  </si>
  <si>
    <t>42</t>
  </si>
  <si>
    <t>43</t>
  </si>
  <si>
    <t>44</t>
  </si>
  <si>
    <t>45</t>
  </si>
  <si>
    <t>46</t>
  </si>
  <si>
    <t>47</t>
  </si>
  <si>
    <t>48</t>
  </si>
  <si>
    <t>49</t>
  </si>
  <si>
    <t>50</t>
  </si>
  <si>
    <t>51</t>
  </si>
  <si>
    <t>52</t>
  </si>
  <si>
    <t>53</t>
  </si>
  <si>
    <t>54</t>
  </si>
  <si>
    <t>55</t>
  </si>
  <si>
    <t>56</t>
  </si>
  <si>
    <t>57</t>
  </si>
  <si>
    <t>58</t>
  </si>
  <si>
    <t>59</t>
  </si>
  <si>
    <t>60</t>
  </si>
  <si>
    <t>61</t>
  </si>
  <si>
    <t>62</t>
  </si>
  <si>
    <t>63</t>
  </si>
  <si>
    <t>64</t>
  </si>
  <si>
    <t>65</t>
  </si>
  <si>
    <t>Товар</t>
  </si>
  <si>
    <t>Клапан Канал-ГЕРМИК-П-70-40-Н-F220S</t>
  </si>
  <si>
    <t>Фильтр Канал-ФКП-70-40^4</t>
  </si>
  <si>
    <t>Фильтр Канал-ФКП-70-40Т5</t>
  </si>
  <si>
    <t>Воздухонагреватель Канал-ЭКВ-70-40-31,5</t>
  </si>
  <si>
    <t>Вентилятор Канал-КВАРК-П-70-40-35-2-380</t>
  </si>
  <si>
    <t>Шумоглушитель Канал-ГКП-70-40</t>
  </si>
  <si>
    <t>Гибкая вставка Канал-ГКВ-70-40</t>
  </si>
  <si>
    <t>Кондиционер ВЕРОСА-500-289-03-00-У3_231030441-ОПР</t>
  </si>
  <si>
    <t>Вентилятор ВРАН6-025-Т80-В-00037/2-У1-1-Л0-0</t>
  </si>
  <si>
    <t>Защита ЗОНТ-ВРАН-025-Ц</t>
  </si>
  <si>
    <t>Комплект виброизоляторов КИВ102-04</t>
  </si>
  <si>
    <t>Соединитель мягкий СОМ 220-025</t>
  </si>
  <si>
    <t>Соединитель мягкий СОМ 221-320х180</t>
  </si>
  <si>
    <t>Вентилятор ВРАН9-045-Т80-В-00110/4-У1-1-Л0-0</t>
  </si>
  <si>
    <t>Защита ЗОНТ-ВРАН-045-Ц</t>
  </si>
  <si>
    <t>Комплект виброизоляторов КИВ104-04</t>
  </si>
  <si>
    <t>Соединитель мягкий СОМ 220-045</t>
  </si>
  <si>
    <t>Соединитель мягкий СОМ 221-568х320</t>
  </si>
  <si>
    <t>Вентилятор Канал-ВЕНТ-250</t>
  </si>
  <si>
    <t>Хомут Канал-МК-250</t>
  </si>
  <si>
    <t>Вентилятор Канал-ПКВ-60-30-4-380</t>
  </si>
  <si>
    <t>Гибкая вставка Канал-ГКВ-60-30</t>
  </si>
  <si>
    <t>Вентилятор Канал-ВЕНТ-160</t>
  </si>
  <si>
    <t>Хомут Канал-МК-160</t>
  </si>
  <si>
    <t>Вентилятор Канал-ВЕНТ-100</t>
  </si>
  <si>
    <t>Хомут Канал-МК-100</t>
  </si>
  <si>
    <t>Вентилятор Канал-ВЕНТ-315</t>
  </si>
  <si>
    <t>Хомут Канал-МК-315</t>
  </si>
  <si>
    <t>Вентилятор ВРАН6-112-Т80-Н-01100/8-У1-1-Л0-0</t>
  </si>
  <si>
    <t>Защита ЗОНТ-ВРАН-112-Ц</t>
  </si>
  <si>
    <t>Комплект виброизоляторов КИВ106-06</t>
  </si>
  <si>
    <t>Соединитель мягкий СОМ 200-112</t>
  </si>
  <si>
    <t>Вентилятор Канал-ПКВ-Ш-60-30-4-380</t>
  </si>
  <si>
    <t>Вентилятор ВРАН6-063-Т80-Н-00400/4-У1-1-Л0-0</t>
  </si>
  <si>
    <t>Защита ЗОНТ-ВРАН-063-Ц</t>
  </si>
  <si>
    <t>Комплект виброизоляторов КИВ105-04</t>
  </si>
  <si>
    <t>Соединитель мягкий СОМ 200-063</t>
  </si>
  <si>
    <t>Комплект автоматики по бланк-заказу КА227300253-ОПР</t>
  </si>
  <si>
    <t>Узел регулирующий ВЕКТОР-6М-Ш-8-П-С+</t>
  </si>
  <si>
    <t>Комплект автоматики по бланк-заказу КА227300254-ОПР</t>
  </si>
  <si>
    <t>Комплект автоматики по бланк-заказу КА227300255-ОПР</t>
  </si>
  <si>
    <t>Комплект автоматики по бланк-заказу КА227300256-ОПР</t>
  </si>
  <si>
    <t>Комплект автоматики по бланк-заказу КА227300257-ОПР</t>
  </si>
  <si>
    <t>Комплект автоматики по бланк-заказу КА227300258-ОПР</t>
  </si>
  <si>
    <t>Комплект автоматики по бланк-заказу КА237403036-ОПР</t>
  </si>
  <si>
    <t>Комплект автоматики по бланк-заказу КА237403037-ОПР</t>
  </si>
  <si>
    <t>Комплект автоматики по бланк-заказу КА237403038-ОПР</t>
  </si>
  <si>
    <t>Комплект автоматики по бланк-заказу КА237807263-ОПР</t>
  </si>
  <si>
    <t>Комплект автоматики по бланк-заказу КА237807264-ОПР</t>
  </si>
  <si>
    <t>Шкаф автоматики ШСАУ-ВЕРСА 220-Ф110-А3Н00400-А3Р00025-ХХХХХХХХ-Д1-М</t>
  </si>
  <si>
    <t>Шкаф автоматики ШСАУ-ВЕРСА 220-Ф130-А3Н00040-03Э0450А-ХХХХХХХХ-Д1-М</t>
  </si>
  <si>
    <t>Шкаф автоматики ШСАУ-ВЕРСА 410-Ф001-03Э0450А-Д0-М</t>
  </si>
  <si>
    <t>Шкаф автоматики ШСАУ-ВЕРСА 121-Ф133-А1Н00020-Д1-М</t>
  </si>
  <si>
    <t>Кол-во</t>
  </si>
  <si>
    <t>Ед.</t>
  </si>
  <si>
    <t>Цена</t>
  </si>
  <si>
    <t>Сумма</t>
  </si>
  <si>
    <t>П5.1, П5.2</t>
  </si>
  <si>
    <t>П6</t>
  </si>
  <si>
    <t>П7</t>
  </si>
  <si>
    <t>В1мо, В1мор, В2мо, В2мор</t>
  </si>
  <si>
    <t>В3, В3р</t>
  </si>
  <si>
    <t>В4</t>
  </si>
  <si>
    <t>В5</t>
  </si>
  <si>
    <t>В6, В7, В9</t>
  </si>
  <si>
    <t>В8</t>
  </si>
  <si>
    <t>В10</t>
  </si>
  <si>
    <t>В11</t>
  </si>
  <si>
    <t>В12</t>
  </si>
  <si>
    <t>В13</t>
  </si>
  <si>
    <t>У3-У8</t>
  </si>
  <si>
    <t>У3</t>
  </si>
  <si>
    <t>У4</t>
  </si>
  <si>
    <t>У5</t>
  </si>
  <si>
    <t>У6</t>
  </si>
  <si>
    <t>У7</t>
  </si>
  <si>
    <t>У8</t>
  </si>
  <si>
    <t>В1мо, В1мор</t>
  </si>
  <si>
    <t>В2мо, В2мор</t>
  </si>
  <si>
    <t>В3,В3р</t>
  </si>
  <si>
    <t>П5.1</t>
  </si>
  <si>
    <t>П5.2</t>
  </si>
  <si>
    <t>В4, В10</t>
  </si>
  <si>
    <r>
      <t xml:space="preserve">Кондиционер </t>
    </r>
    <r>
      <rPr>
        <sz val="6.5"/>
        <rFont val="Arial"/>
      </rPr>
      <t xml:space="preserve">Airmate-2000-73 </t>
    </r>
    <r>
      <rPr>
        <sz val="6.5"/>
        <rFont val="Arial"/>
        <charset val="204"/>
      </rPr>
      <t>по бланк-заказу 231030442-ОПР</t>
    </r>
  </si>
  <si>
    <r>
      <t xml:space="preserve">Завеса воздушная </t>
    </r>
    <r>
      <rPr>
        <sz val="6.5"/>
        <rFont val="Arial"/>
      </rPr>
      <t>AeroGuard-724W03HS</t>
    </r>
  </si>
  <si>
    <r>
      <t xml:space="preserve">Завеса воздушная </t>
    </r>
    <r>
      <rPr>
        <sz val="6.5"/>
        <rFont val="Arial"/>
      </rPr>
      <t>AeroGuard-730W03HS</t>
    </r>
  </si>
  <si>
    <r>
      <t xml:space="preserve">Преобразователь частоты </t>
    </r>
    <r>
      <rPr>
        <sz val="6.5"/>
        <rFont val="Arial"/>
      </rPr>
      <t xml:space="preserve">ESQ-760-4T-0007 </t>
    </r>
    <r>
      <rPr>
        <sz val="6.5"/>
        <rFont val="Arial"/>
        <charset val="204"/>
      </rPr>
      <t>0,75/1,5кВт 380В арт. 08.04.000642</t>
    </r>
  </si>
  <si>
    <r>
      <t xml:space="preserve">Преобразователь частоты </t>
    </r>
    <r>
      <rPr>
        <sz val="6.5"/>
        <rFont val="Arial"/>
      </rPr>
      <t xml:space="preserve">ESQ-760-4T0185G/0220P </t>
    </r>
    <r>
      <rPr>
        <sz val="6.5"/>
        <rFont val="Arial"/>
        <charset val="204"/>
      </rPr>
      <t>18,5/22кВт 380В арт. 08.04.000481</t>
    </r>
  </si>
  <si>
    <r>
      <t xml:space="preserve">Преобразователь частоты </t>
    </r>
    <r>
      <rPr>
        <sz val="6.5"/>
        <rFont val="Arial"/>
      </rPr>
      <t xml:space="preserve">ESQ-760-4T-0040 </t>
    </r>
    <r>
      <rPr>
        <sz val="6.5"/>
        <rFont val="Arial"/>
        <charset val="204"/>
      </rPr>
      <t>4кВт 380 В арт. 08.04.000645</t>
    </r>
  </si>
  <si>
    <t>66</t>
  </si>
  <si>
    <t>67</t>
  </si>
  <si>
    <t>68</t>
  </si>
  <si>
    <t>Шкаф автоматики ШСАУ-ВЕРСА 121-Ф133-А1Н00010-Д1-М</t>
  </si>
  <si>
    <t>Шкаф автоматики ШСАУ-ВЕРСА 120-Ф133-А3Н00040-Д1-М</t>
  </si>
  <si>
    <t>Шкаф автоматики ШСАУ-ВЕРСА 120-Ф133-А3Н00100-Д1-М</t>
  </si>
  <si>
    <t>В7, В8, В6, В9</t>
  </si>
  <si>
    <t>В5, В11, В12</t>
  </si>
  <si>
    <t>П5.1,</t>
  </si>
  <si>
    <t>Вентиляция и кондиционирование.</t>
  </si>
  <si>
    <t>ОБОРУДОВАНИЕ СИСТЕМ ВЕНТИЛЯЦИИ</t>
  </si>
  <si>
    <t>Приточная установка подвесная, правая, левая</t>
  </si>
  <si>
    <t>Е=3760 мЗ/ч, Рсв=500Па, Иу=2,2кВт, в составе:</t>
  </si>
  <si>
    <t>- заслонка торцевая с электроприводом;</t>
  </si>
  <si>
    <t>- вентилятор;</t>
  </si>
  <si>
    <t>- шумоглушитель;</t>
  </si>
  <si>
    <t>- гибкие вставки;</t>
  </si>
  <si>
    <t>в комплекте:</t>
  </si>
  <si>
    <t>- комплект автоматики.</t>
  </si>
  <si>
    <t>«NED»</t>
  </si>
  <si>
    <t>156,5</t>
  </si>
  <si>
    <t>и=380/3ф/50</t>
  </si>
  <si>
    <t>работают 2 усг</t>
  </si>
  <si>
    <r>
      <t xml:space="preserve">VRN </t>
    </r>
    <r>
      <rPr>
        <sz val="11"/>
        <rFont val="Times New Roman"/>
        <family val="1"/>
        <charset val="204"/>
      </rPr>
      <t>70-40/3</t>
    </r>
    <r>
      <rPr>
        <sz val="11"/>
        <rFont val="Times New Roman"/>
        <family val="1"/>
        <charset val="204"/>
      </rPr>
      <t>1R/2D</t>
    </r>
  </si>
  <si>
    <r>
      <t xml:space="preserve">- кассетный фильтр </t>
    </r>
    <r>
      <rPr>
        <sz val="11"/>
        <rFont val="Times New Roman"/>
        <family val="1"/>
        <charset val="204"/>
      </rPr>
      <t>EU3;</t>
    </r>
  </si>
  <si>
    <r>
      <t xml:space="preserve">- карманный фильтр </t>
    </r>
    <r>
      <rPr>
        <sz val="11"/>
        <rFont val="Times New Roman"/>
        <family val="1"/>
        <charset val="204"/>
      </rPr>
      <t>EU5;</t>
    </r>
  </si>
  <si>
    <r>
      <t xml:space="preserve">- электронагреватель I подогрев </t>
    </r>
    <r>
      <rPr>
        <sz val="11"/>
        <rFont val="Times New Roman"/>
        <family val="1"/>
        <charset val="204"/>
      </rPr>
      <t>Qh=58,3kBt;</t>
    </r>
  </si>
  <si>
    <t>ВЗ,</t>
  </si>
  <si>
    <t>ВЗр</t>
  </si>
  <si>
    <t>Приточная установка, правая</t>
  </si>
  <si>
    <t>- регулирующий клапан с электроприводом;</t>
  </si>
  <si>
    <t>- фильтр мягкий карманный Мб;</t>
  </si>
  <si>
    <t>- комплект автоматики;</t>
  </si>
  <si>
    <t>- узел регулирования калорифера с термоманомет-</t>
  </si>
  <si>
    <t>рами, с гибкими подводками</t>
  </si>
  <si>
    <t>Приточная установка, левая</t>
  </si>
  <si>
    <t>- воздушный клапан с электроприводом;</t>
  </si>
  <si>
    <t>- модуль управления.</t>
  </si>
  <si>
    <t>Радиальный вентилятор, взрывозащищенный,</t>
  </si>
  <si>
    <t>AER 240S</t>
  </si>
  <si>
    <t>УРТ</t>
  </si>
  <si>
    <t>Компакт 1115М</t>
  </si>
  <si>
    <t>ВР-80-70-5,0-0,9Дн-</t>
  </si>
  <si>
    <t>Вз-01,Ю/4-ЛО-У1</t>
  </si>
  <si>
    <t>АИМ80А4</t>
  </si>
  <si>
    <t>ООО «АЛЬТАИР ГРУПП»</t>
  </si>
  <si>
    <t>123290, гМосква</t>
  </si>
  <si>
    <t>1-й Магистральный</t>
  </si>
  <si>
    <t>тупик д.5А</t>
  </si>
  <si>
    <t>т.+7 495 641 1601</t>
  </si>
  <si>
    <t>«АРКТИКА»</t>
  </si>
  <si>
    <t>127422, гМосква</t>
  </si>
  <si>
    <t>ул, Тимирязевская</t>
  </si>
  <si>
    <t>Д. 1 С'гр.4</t>
  </si>
  <si>
    <t>т.+7 499 981 1515</t>
  </si>
  <si>
    <t>1236</t>
  </si>
  <si>
    <t>88</t>
  </si>
  <si>
    <t>и=38О/Зф/5О</t>
  </si>
  <si>
    <t>к.п.</t>
  </si>
  <si>
    <t>№ 167</t>
  </si>
  <si>
    <t>от 04.04.2023</t>
  </si>
  <si>
    <t>и=380/Зф/50</t>
  </si>
  <si>
    <t>1 рабочий,</t>
  </si>
  <si>
    <t>1 резервный</t>
  </si>
  <si>
    <r>
      <t xml:space="preserve">1 + 26400мЗ/ч, Рсв=1 ЮОПа, </t>
    </r>
    <r>
      <rPr>
        <sz val="11"/>
        <rFont val="Times New Roman"/>
        <family val="1"/>
        <charset val="204"/>
      </rPr>
      <t xml:space="preserve">N=18,5kBt, </t>
    </r>
    <r>
      <rPr>
        <sz val="11"/>
        <rFont val="Times New Roman"/>
        <family val="1"/>
        <charset val="204"/>
      </rPr>
      <t>в составе:</t>
    </r>
  </si>
  <si>
    <r>
      <t xml:space="preserve">- фильтр предварительной очистки </t>
    </r>
    <r>
      <rPr>
        <sz val="11"/>
        <rFont val="Times New Roman"/>
        <family val="1"/>
        <charset val="204"/>
      </rPr>
      <t>G4;</t>
    </r>
  </si>
  <si>
    <r>
      <t xml:space="preserve">- воздухонагреватель водяной 1 подогрев </t>
    </r>
    <r>
      <rPr>
        <sz val="9.5"/>
        <rFont val="Times New Roman"/>
        <family val="1"/>
        <charset val="204"/>
      </rPr>
      <t>Qh=373,5kBt;</t>
    </r>
  </si>
  <si>
    <r>
      <t xml:space="preserve">- шкаф управления </t>
    </r>
    <r>
      <rPr>
        <sz val="11"/>
        <rFont val="Times New Roman"/>
        <family val="1"/>
        <charset val="204"/>
      </rPr>
      <t>ALTAIR;</t>
    </r>
  </si>
  <si>
    <r>
      <t xml:space="preserve">Ь=775мЗ/ч, Р=430Па, </t>
    </r>
    <r>
      <rPr>
        <sz val="11"/>
        <rFont val="Times New Roman"/>
        <family val="1"/>
        <charset val="204"/>
      </rPr>
      <t xml:space="preserve">N=0,3kBt, </t>
    </r>
    <r>
      <rPr>
        <sz val="11"/>
        <rFont val="Times New Roman"/>
        <family val="1"/>
        <charset val="204"/>
      </rPr>
      <t>в составе:</t>
    </r>
  </si>
  <si>
    <r>
      <t xml:space="preserve">- фильтр класса очистки </t>
    </r>
    <r>
      <rPr>
        <sz val="11"/>
        <rFont val="Times New Roman"/>
        <family val="1"/>
        <charset val="204"/>
      </rPr>
      <t>G3;</t>
    </r>
  </si>
  <si>
    <r>
      <t xml:space="preserve">- электронагреватель 1 подогрев </t>
    </r>
    <r>
      <rPr>
        <sz val="11"/>
        <rFont val="Times New Roman"/>
        <family val="1"/>
        <charset val="204"/>
      </rPr>
      <t>Qh=15,0kBt;</t>
    </r>
  </si>
  <si>
    <r>
      <t xml:space="preserve">исп. 1, полож ЛО, </t>
    </r>
    <r>
      <rPr>
        <sz val="11"/>
        <rFont val="Times New Roman"/>
        <family val="1"/>
        <charset val="204"/>
      </rPr>
      <t xml:space="preserve">L=4200 </t>
    </r>
    <r>
      <rPr>
        <sz val="11"/>
        <rFont val="Times New Roman"/>
        <family val="1"/>
        <charset val="204"/>
      </rPr>
      <t>мЗ/ч, Рсв=500 Па,</t>
    </r>
  </si>
  <si>
    <r>
      <t xml:space="preserve">с электродвигателем </t>
    </r>
    <r>
      <rPr>
        <sz val="11"/>
        <rFont val="Times New Roman"/>
        <family val="1"/>
        <charset val="204"/>
      </rPr>
      <t>Ny=l</t>
    </r>
    <r>
      <rPr>
        <sz val="11"/>
        <rFont val="Times New Roman"/>
        <family val="1"/>
        <charset val="204"/>
      </rPr>
      <t>, 1 кВт, п=1500 об/мин,</t>
    </r>
  </si>
  <si>
    <t>- комплект виброизоляторов (4 шт.)</t>
  </si>
  <si>
    <t>- гибкие вставки</t>
  </si>
  <si>
    <t>- частотный преобразователь;</t>
  </si>
  <si>
    <r>
      <t xml:space="preserve">- шкаф управления </t>
    </r>
    <r>
      <rPr>
        <sz val="11"/>
        <rFont val="Times New Roman"/>
        <family val="1"/>
        <charset val="204"/>
      </rPr>
      <t>ALTAIR.</t>
    </r>
  </si>
  <si>
    <t>К.П.</t>
  </si>
  <si>
    <t>B13</t>
  </si>
  <si>
    <t>В1мо,</t>
  </si>
  <si>
    <t>Монтажный стакан утепленный</t>
  </si>
  <si>
    <t>Радиальный вентилятор, исп.1, ЛО,</t>
  </si>
  <si>
    <t>СТАМ 200-40</t>
  </si>
  <si>
    <t>ВР-80-70-11,2-0,9Дн-</t>
  </si>
  <si>
    <t>11,00/8-ЛО-У1</t>
  </si>
  <si>
    <t>АИР160М8</t>
  </si>
  <si>
    <t>СТАМ 200-136</t>
  </si>
  <si>
    <t>ВР-80-70-6,3-0,9Дн-</t>
  </si>
  <si>
    <t>04,00/4-ЛО-У 1</t>
  </si>
  <si>
    <t>ВРП-С-2,25-Б-Вз-</t>
  </si>
  <si>
    <t>00,3 7/2-06-У1</t>
  </si>
  <si>
    <t>АИМ63А2</t>
  </si>
  <si>
    <t>ООО «ВЕЗА»</t>
  </si>
  <si>
    <t>ООО«АЛЬТАИР ГРУПП»</t>
  </si>
  <si>
    <t>КОМПЛ</t>
  </si>
  <si>
    <t>30,0</t>
  </si>
  <si>
    <t>565</t>
  </si>
  <si>
    <t>90,0</t>
  </si>
  <si>
    <t>124</t>
  </si>
  <si>
    <t>1&gt;=380/Зф/50</t>
  </si>
  <si>
    <r>
      <t xml:space="preserve">L </t>
    </r>
    <r>
      <rPr>
        <sz val="11"/>
        <rFont val="Times New Roman"/>
        <family val="1"/>
        <charset val="204"/>
      </rPr>
      <t>-25000 мЗ/ч, Рсв-700 Па,</t>
    </r>
  </si>
  <si>
    <r>
      <t xml:space="preserve">с электродвигателем </t>
    </r>
    <r>
      <rPr>
        <sz val="11"/>
        <rFont val="Times New Roman"/>
        <family val="1"/>
        <charset val="204"/>
      </rPr>
      <t xml:space="preserve">Ny=l </t>
    </r>
    <r>
      <rPr>
        <sz val="11"/>
        <rFont val="Times New Roman"/>
        <family val="1"/>
        <charset val="204"/>
      </rPr>
      <t>1,0 кВт, п=750 об/мин,</t>
    </r>
  </si>
  <si>
    <r>
      <t xml:space="preserve">L= </t>
    </r>
    <r>
      <rPr>
        <sz val="11"/>
        <rFont val="Times New Roman"/>
        <family val="1"/>
        <charset val="204"/>
      </rPr>
      <t>10600 мЗ/ч, Рсв=500 Па,</t>
    </r>
  </si>
  <si>
    <r>
      <t xml:space="preserve">с электродвигателем </t>
    </r>
    <r>
      <rPr>
        <sz val="11"/>
        <rFont val="Times New Roman"/>
        <family val="1"/>
        <charset val="204"/>
      </rPr>
      <t xml:space="preserve">Ny=4,0 </t>
    </r>
    <r>
      <rPr>
        <sz val="11"/>
        <rFont val="Times New Roman"/>
        <family val="1"/>
        <charset val="204"/>
      </rPr>
      <t>кВт, п=1500 об/мин,</t>
    </r>
  </si>
  <si>
    <r>
      <t xml:space="preserve">Bl </t>
    </r>
    <r>
      <rPr>
        <b/>
        <sz val="10"/>
        <rFont val="Times New Roman"/>
        <family val="1"/>
        <charset val="204"/>
      </rPr>
      <t>мор</t>
    </r>
  </si>
  <si>
    <r>
      <t xml:space="preserve">исп. 1, полож Л0, </t>
    </r>
    <r>
      <rPr>
        <sz val="11"/>
        <rFont val="Times New Roman"/>
        <family val="1"/>
        <charset val="204"/>
      </rPr>
      <t xml:space="preserve">L=800 </t>
    </r>
    <r>
      <rPr>
        <sz val="11"/>
        <rFont val="Times New Roman"/>
        <family val="1"/>
        <charset val="204"/>
      </rPr>
      <t>мЗ/ч, Рсв=500 Па,</t>
    </r>
  </si>
  <si>
    <r>
      <t xml:space="preserve">с электродвигателем </t>
    </r>
    <r>
      <rPr>
        <sz val="11"/>
        <rFont val="Times New Roman"/>
        <family val="1"/>
        <charset val="204"/>
      </rPr>
      <t xml:space="preserve">Ny=0,37 </t>
    </r>
    <r>
      <rPr>
        <sz val="11"/>
        <rFont val="Times New Roman"/>
        <family val="1"/>
        <charset val="204"/>
      </rPr>
      <t>кВт, п=3000 об/мин,</t>
    </r>
  </si>
  <si>
    <t>В2мо,</t>
  </si>
  <si>
    <t>В2мор</t>
  </si>
  <si>
    <t>В6</t>
  </si>
  <si>
    <t>В7</t>
  </si>
  <si>
    <t>Вентилятор канальный в составе:</t>
  </si>
  <si>
    <t>- быстросъемные хомуты;</t>
  </si>
  <si>
    <t>Вентилятор канального типа в составе:</t>
  </si>
  <si>
    <t>00,37/2-06-У 1</t>
  </si>
  <si>
    <t>СК250С</t>
  </si>
  <si>
    <t>«Ostberg»</t>
  </si>
  <si>
    <t>MX</t>
  </si>
  <si>
    <t>RKS315B3</t>
  </si>
  <si>
    <t>СК 160С</t>
  </si>
  <si>
    <t>Д. 1 стр.4</t>
  </si>
  <si>
    <t>комп</t>
  </si>
  <si>
    <t>5,3</t>
  </si>
  <si>
    <t>21,5</t>
  </si>
  <si>
    <t>4,3</t>
  </si>
  <si>
    <t>1&gt;230/1ф/50</t>
  </si>
  <si>
    <t>и=230/1ф/50</t>
  </si>
  <si>
    <r>
      <t xml:space="preserve">исп. 1, полож ЛО, </t>
    </r>
    <r>
      <rPr>
        <sz val="11"/>
        <rFont val="Times New Roman"/>
        <family val="1"/>
        <charset val="204"/>
      </rPr>
      <t xml:space="preserve">L=800 </t>
    </r>
    <r>
      <rPr>
        <sz val="11"/>
        <rFont val="Times New Roman"/>
        <family val="1"/>
        <charset val="204"/>
      </rPr>
      <t>мЗ/ч, Рсв=500 На,</t>
    </r>
  </si>
  <si>
    <r>
      <t xml:space="preserve">вентилятор, Ь=620мЗ/ч, Р=280Па, </t>
    </r>
    <r>
      <rPr>
        <sz val="11"/>
        <rFont val="Times New Roman"/>
        <family val="1"/>
        <charset val="204"/>
      </rPr>
      <t>N=0,185kBt,</t>
    </r>
  </si>
  <si>
    <r>
      <t xml:space="preserve">-вентилятор, </t>
    </r>
    <r>
      <rPr>
        <sz val="11"/>
        <rFont val="Times New Roman"/>
        <family val="1"/>
        <charset val="204"/>
      </rPr>
      <t>L=1</t>
    </r>
    <r>
      <rPr>
        <sz val="11"/>
        <rFont val="Times New Roman"/>
        <family val="1"/>
        <charset val="204"/>
      </rPr>
      <t>300 мЗ/час, Рсв=370Па.</t>
    </r>
  </si>
  <si>
    <r>
      <t xml:space="preserve">N=0,720kBt; </t>
    </r>
    <r>
      <rPr>
        <sz val="11"/>
        <rFont val="Times New Roman"/>
        <family val="1"/>
        <charset val="204"/>
      </rPr>
      <t>п=1260 об/мин;</t>
    </r>
  </si>
  <si>
    <r>
      <t xml:space="preserve">DS </t>
    </r>
    <r>
      <rPr>
        <sz val="11"/>
        <rFont val="Times New Roman"/>
        <family val="1"/>
        <charset val="204"/>
      </rPr>
      <t>315</t>
    </r>
  </si>
  <si>
    <r>
      <t xml:space="preserve">U- </t>
    </r>
    <r>
      <rPr>
        <sz val="9.5"/>
        <rFont val="Times New Roman"/>
        <family val="1"/>
        <charset val="204"/>
      </rPr>
      <t>230/1ф/50</t>
    </r>
  </si>
  <si>
    <r>
      <t xml:space="preserve">вентилятор, Ь=280мЗ/ч, Р=280Па, </t>
    </r>
    <r>
      <rPr>
        <sz val="11"/>
        <rFont val="Times New Roman"/>
        <family val="1"/>
        <charset val="204"/>
      </rPr>
      <t>N=0,101kBt,</t>
    </r>
  </si>
  <si>
    <r>
      <t xml:space="preserve">СК </t>
    </r>
    <r>
      <rPr>
        <sz val="11"/>
        <rFont val="Times New Roman"/>
        <family val="1"/>
        <charset val="204"/>
      </rPr>
      <t>160C</t>
    </r>
  </si>
  <si>
    <r>
      <t xml:space="preserve">вентилятор, Ь=160мЗ/ч, Р=320Па, </t>
    </r>
    <r>
      <rPr>
        <sz val="11"/>
        <rFont val="Times New Roman"/>
        <family val="1"/>
        <charset val="204"/>
      </rPr>
      <t>N=0,101kBt,</t>
    </r>
  </si>
  <si>
    <t xml:space="preserve">MX      </t>
  </si>
  <si>
    <t>В9</t>
  </si>
  <si>
    <t>ПЕ1</t>
  </si>
  <si>
    <t>Х=1,0кВт; п=1200 об/мин;</t>
  </si>
  <si>
    <t>с ТЭНом - 1 шт, 1Чобщ = 0,32кВт,</t>
  </si>
  <si>
    <t>с электроприводом</t>
  </si>
  <si>
    <t>СК 100С</t>
  </si>
  <si>
    <t>СК315С</t>
  </si>
  <si>
    <t>IRE 50x30</t>
  </si>
  <si>
    <t>DS 500x300</t>
  </si>
  <si>
    <t>lxNM230A-S-l-yXJI2</t>
  </si>
  <si>
    <t>д. 1 стр.4</t>
  </si>
  <si>
    <t>т. +7 499 981 1515</t>
  </si>
  <si>
    <t>2 _</t>
  </si>
  <si>
    <t>6,5</t>
  </si>
  <si>
    <t>45,5</t>
  </si>
  <si>
    <t>11=230/1 ф/50</t>
  </si>
  <si>
    <r>
      <t xml:space="preserve">U=230/l </t>
    </r>
    <r>
      <rPr>
        <sz val="9.5"/>
        <rFont val="Times New Roman"/>
        <family val="1"/>
        <charset val="204"/>
      </rPr>
      <t>ф/50</t>
    </r>
  </si>
  <si>
    <r>
      <t xml:space="preserve">вентилятор, Ь=100мЗ/ч, Р=220Па, </t>
    </r>
    <r>
      <rPr>
        <sz val="11"/>
        <rFont val="Times New Roman"/>
        <family val="1"/>
        <charset val="204"/>
      </rPr>
      <t>N=O,185kBt,</t>
    </r>
  </si>
  <si>
    <r>
      <t xml:space="preserve">U-230/1 </t>
    </r>
    <r>
      <rPr>
        <sz val="9.5"/>
        <rFont val="Times New Roman"/>
        <family val="1"/>
        <charset val="204"/>
      </rPr>
      <t>ф/50</t>
    </r>
  </si>
  <si>
    <r>
      <t xml:space="preserve">вентилятор, Ь=155мЗ/ч, Р=240Па, </t>
    </r>
    <r>
      <rPr>
        <sz val="11"/>
        <rFont val="Times New Roman"/>
        <family val="1"/>
        <charset val="204"/>
      </rPr>
      <t>N=0,062kBt,</t>
    </r>
  </si>
  <si>
    <r>
      <t xml:space="preserve">вентилятор, Ь=700мЗ/ч, Р=430Па, </t>
    </r>
    <r>
      <rPr>
        <sz val="11"/>
        <rFont val="Times New Roman"/>
        <family val="1"/>
        <charset val="204"/>
      </rPr>
      <t>N=0,274kBt,</t>
    </r>
  </si>
  <si>
    <r>
      <t xml:space="preserve">-вентилятор, </t>
    </r>
    <r>
      <rPr>
        <sz val="11"/>
        <rFont val="Times New Roman"/>
        <family val="1"/>
        <charset val="204"/>
      </rPr>
      <t xml:space="preserve">L= </t>
    </r>
    <r>
      <rPr>
        <sz val="11"/>
        <rFont val="Times New Roman"/>
        <family val="1"/>
        <charset val="204"/>
      </rPr>
      <t>1400 мЗ/час, Рсв=450Па.</t>
    </r>
  </si>
  <si>
    <r>
      <t xml:space="preserve">Клапан утепленный размером </t>
    </r>
    <r>
      <rPr>
        <sz val="11"/>
        <rFont val="Times New Roman"/>
        <family val="1"/>
        <charset val="204"/>
      </rPr>
      <t>1200x800</t>
    </r>
  </si>
  <si>
    <r>
      <t>Г ермик-Т-</t>
    </r>
    <r>
      <rPr>
        <sz val="9.5"/>
        <rFont val="Times New Roman"/>
        <family val="1"/>
        <charset val="204"/>
      </rPr>
      <t>1200x800-H-</t>
    </r>
  </si>
  <si>
    <t>ВГ1</t>
  </si>
  <si>
    <t>- решетка накладная объемная</t>
  </si>
  <si>
    <t>Радиальный вентилятор для удаления продуктов</t>
  </si>
  <si>
    <t>- всасывающей двухзонной обвязкой</t>
  </si>
  <si>
    <t>РОН 1200х800х30-С</t>
  </si>
  <si>
    <t>ДПЭ-7 (1ЦМ)</t>
  </si>
  <si>
    <r>
      <t xml:space="preserve">АГПТ, ДПЭ-7 (1ЦМ), </t>
    </r>
    <r>
      <rPr>
        <sz val="11"/>
        <rFont val="Times New Roman"/>
        <family val="1"/>
        <charset val="204"/>
      </rPr>
      <t xml:space="preserve">L=600m3/h, NycT </t>
    </r>
    <r>
      <rPr>
        <sz val="11"/>
        <rFont val="Times New Roman"/>
        <family val="1"/>
        <charset val="204"/>
      </rPr>
      <t>= 0,75кВт</t>
    </r>
  </si>
  <si>
    <t>муфтой (тройник);</t>
  </si>
  <si>
    <t>- воздуховодами специальными;</t>
  </si>
  <si>
    <t>- рукавом напорным 60м.</t>
  </si>
  <si>
    <t>Шкаф для хранения дымососа ШДП-15</t>
  </si>
  <si>
    <t>(отсос загазованного и приток свежего воздуха)</t>
  </si>
  <si>
    <t>Сплит-система в составе:</t>
  </si>
  <si>
    <t>- внутренний блок кассетного типа,</t>
  </si>
  <si>
    <t>с низкотемпературным комплектом;</t>
  </si>
  <si>
    <t>со встроенной дренажной помпой.</t>
  </si>
  <si>
    <t>- пульт управления беспроводной;</t>
  </si>
  <si>
    <t>- электронный термостат;</t>
  </si>
  <si>
    <t>- панель декоративная.</t>
  </si>
  <si>
    <t>9x12</t>
  </si>
  <si>
    <t>KOMIU1</t>
  </si>
  <si>
    <t>п.м.</t>
  </si>
  <si>
    <t>16,4/37,8</t>
  </si>
  <si>
    <t>круглогодич.</t>
  </si>
  <si>
    <t>в раб. время</t>
  </si>
  <si>
    <r>
      <t xml:space="preserve">PB </t>
    </r>
    <r>
      <rPr>
        <sz val="11"/>
        <rFont val="Times New Roman"/>
        <family val="1"/>
        <charset val="204"/>
      </rPr>
      <t>верхний - Зм, РВ нижний с переходной</t>
    </r>
  </si>
  <si>
    <r>
      <t xml:space="preserve">Воздуховод специальный для УС-1вп </t>
    </r>
    <r>
      <rPr>
        <sz val="11"/>
        <rFont val="Times New Roman"/>
        <family val="1"/>
        <charset val="204"/>
      </rPr>
      <t>(300x300)</t>
    </r>
  </si>
  <si>
    <r>
      <t xml:space="preserve">Узел стыковочный УС-1вп </t>
    </r>
    <r>
      <rPr>
        <sz val="11"/>
        <rFont val="Times New Roman"/>
        <family val="1"/>
        <charset val="204"/>
      </rPr>
      <t>EI90</t>
    </r>
  </si>
  <si>
    <r>
      <t xml:space="preserve">врезной размер </t>
    </r>
    <r>
      <rPr>
        <sz val="11"/>
        <rFont val="Times New Roman"/>
        <family val="1"/>
        <charset val="204"/>
      </rPr>
      <t>320x320</t>
    </r>
  </si>
  <si>
    <r>
      <t xml:space="preserve">- наружный блок, фреон - </t>
    </r>
    <r>
      <rPr>
        <sz val="11"/>
        <rFont val="Times New Roman"/>
        <family val="1"/>
        <charset val="204"/>
      </rPr>
      <t>R-410A,</t>
    </r>
  </si>
  <si>
    <r>
      <t xml:space="preserve">Qx=5,28kBt, </t>
    </r>
    <r>
      <rPr>
        <sz val="11"/>
        <rFont val="Times New Roman"/>
        <family val="1"/>
        <charset val="204"/>
      </rPr>
      <t xml:space="preserve">Мпотр=2,9кВт; </t>
    </r>
    <r>
      <rPr>
        <sz val="11"/>
        <rFont val="Times New Roman"/>
        <family val="1"/>
        <charset val="204"/>
      </rPr>
      <t xml:space="preserve">L=2500 </t>
    </r>
    <r>
      <rPr>
        <sz val="11"/>
        <rFont val="Times New Roman"/>
        <family val="1"/>
        <charset val="204"/>
      </rPr>
      <t>мЗ/ч,</t>
    </r>
  </si>
  <si>
    <r>
      <t>Труба медная в хлыстах            0 6,</t>
    </r>
    <r>
      <rPr>
        <sz val="11"/>
        <rFont val="Times New Roman"/>
        <family val="1"/>
        <charset val="204"/>
      </rPr>
      <t>35x1,</t>
    </r>
    <r>
      <rPr>
        <sz val="11"/>
        <rFont val="Times New Roman"/>
        <family val="1"/>
        <charset val="204"/>
      </rPr>
      <t>0мм</t>
    </r>
  </si>
  <si>
    <r>
      <t>0 12,</t>
    </r>
    <r>
      <rPr>
        <sz val="11"/>
        <rFont val="Times New Roman"/>
        <family val="1"/>
        <charset val="204"/>
      </rPr>
      <t>7x1,</t>
    </r>
    <r>
      <rPr>
        <sz val="11"/>
        <rFont val="Times New Roman"/>
        <family val="1"/>
        <charset val="204"/>
      </rPr>
      <t>0мм</t>
    </r>
  </si>
  <si>
    <r>
      <t xml:space="preserve">Изоляция фреонопроводов </t>
    </r>
    <r>
      <rPr>
        <sz val="11"/>
        <rFont val="Times New Roman"/>
        <family val="1"/>
        <charset val="204"/>
      </rPr>
      <t xml:space="preserve">K-FLEX ST </t>
    </r>
    <r>
      <rPr>
        <sz val="11"/>
        <rFont val="Times New Roman"/>
        <family val="1"/>
        <charset val="204"/>
      </rPr>
      <t>в трубках</t>
    </r>
  </si>
  <si>
    <r>
      <t xml:space="preserve">толщ. 9мм                               </t>
    </r>
    <r>
      <rPr>
        <sz val="11"/>
        <rFont val="Times New Roman"/>
        <family val="1"/>
        <charset val="204"/>
      </rPr>
      <t>9x10</t>
    </r>
  </si>
  <si>
    <r>
      <t xml:space="preserve">Лента самоклеющаяся </t>
    </r>
    <r>
      <rPr>
        <sz val="12"/>
        <rFont val="Times New Roman"/>
        <family val="1"/>
        <charset val="204"/>
      </rPr>
      <t xml:space="preserve">K-FLEX </t>
    </r>
    <r>
      <rPr>
        <sz val="12"/>
        <rFont val="Times New Roman"/>
        <family val="1"/>
        <charset val="204"/>
      </rPr>
      <t>Н-50</t>
    </r>
  </si>
  <si>
    <r>
      <t xml:space="preserve">Клей </t>
    </r>
    <r>
      <rPr>
        <sz val="11"/>
        <rFont val="Times New Roman"/>
        <family val="1"/>
        <charset val="204"/>
      </rPr>
      <t xml:space="preserve">K-FLEX </t>
    </r>
    <r>
      <rPr>
        <sz val="11"/>
        <rFont val="Times New Roman"/>
        <family val="1"/>
        <charset val="204"/>
      </rPr>
      <t>К414</t>
    </r>
  </si>
  <si>
    <r>
      <t xml:space="preserve">- наружный блок, фреон - </t>
    </r>
    <r>
      <rPr>
        <sz val="11"/>
        <rFont val="Times New Roman"/>
        <family val="1"/>
        <charset val="204"/>
      </rPr>
      <t>R-4</t>
    </r>
    <r>
      <rPr>
        <sz val="11"/>
        <rFont val="Times New Roman"/>
        <family val="1"/>
        <charset val="204"/>
      </rPr>
      <t>1ОА,</t>
    </r>
  </si>
  <si>
    <r>
      <t xml:space="preserve">Qx=3,52kBt, </t>
    </r>
    <r>
      <rPr>
        <sz val="11"/>
        <rFont val="Times New Roman"/>
        <family val="1"/>
        <charset val="204"/>
      </rPr>
      <t xml:space="preserve">Ипотр=1,65кВт; </t>
    </r>
    <r>
      <rPr>
        <sz val="11"/>
        <rFont val="Times New Roman"/>
        <family val="1"/>
        <charset val="204"/>
      </rPr>
      <t xml:space="preserve">L=2500 </t>
    </r>
    <r>
      <rPr>
        <sz val="11"/>
        <rFont val="Times New Roman"/>
        <family val="1"/>
        <charset val="204"/>
      </rPr>
      <t>мЗ/ч,</t>
    </r>
  </si>
  <si>
    <t>15,0/32,3</t>
  </si>
  <si>
    <t>К6</t>
  </si>
  <si>
    <t>K1</t>
  </si>
  <si>
    <t>-.........—</t>
  </si>
  <si>
    <t>К2-К5</t>
  </si>
  <si>
    <t>- внутренний блок настенного типа,</t>
  </si>
  <si>
    <t>-дренажная помпа.</t>
  </si>
  <si>
    <t>15.0</t>
  </si>
  <si>
    <t>8,4/24,6</t>
  </si>
  <si>
    <t>тепл, период</t>
  </si>
  <si>
    <t>на 4 пп.</t>
  </si>
  <si>
    <r>
      <t>Труба медная в хлыстах            0 6,</t>
    </r>
    <r>
      <rPr>
        <sz val="11"/>
        <rFont val="Times New Roman"/>
        <family val="1"/>
        <charset val="204"/>
      </rPr>
      <t>35x1,</t>
    </r>
    <r>
      <rPr>
        <sz val="11"/>
        <rFont val="Times New Roman"/>
        <family val="1"/>
        <charset val="204"/>
      </rPr>
      <t>Омм</t>
    </r>
  </si>
  <si>
    <r>
      <t xml:space="preserve">Qx=2,29kBt, </t>
    </r>
    <r>
      <rPr>
        <sz val="11"/>
        <rFont val="Times New Roman"/>
        <family val="1"/>
        <charset val="204"/>
      </rPr>
      <t xml:space="preserve">Мпотр=1,15кВт; </t>
    </r>
    <r>
      <rPr>
        <sz val="11"/>
        <rFont val="Times New Roman"/>
        <family val="1"/>
        <charset val="204"/>
      </rPr>
      <t xml:space="preserve">L=530 </t>
    </r>
    <r>
      <rPr>
        <sz val="11"/>
        <rFont val="Times New Roman"/>
        <family val="1"/>
        <charset val="204"/>
      </rPr>
      <t>мЗ/ч,</t>
    </r>
  </si>
  <si>
    <r>
      <t>Груба медная в хлыстах            0 6,</t>
    </r>
    <r>
      <rPr>
        <sz val="11"/>
        <rFont val="Times New Roman"/>
        <family val="1"/>
        <charset val="204"/>
      </rPr>
      <t>35x1,</t>
    </r>
    <r>
      <rPr>
        <sz val="11"/>
        <rFont val="Times New Roman"/>
        <family val="1"/>
        <charset val="204"/>
      </rPr>
      <t>0мм</t>
    </r>
  </si>
  <si>
    <r>
      <t>0 9,</t>
    </r>
    <r>
      <rPr>
        <sz val="11"/>
        <rFont val="Times New Roman"/>
        <family val="1"/>
        <charset val="204"/>
      </rPr>
      <t>53x1,</t>
    </r>
    <r>
      <rPr>
        <sz val="11"/>
        <rFont val="Times New Roman"/>
        <family val="1"/>
        <charset val="204"/>
      </rPr>
      <t>0мм</t>
    </r>
  </si>
  <si>
    <t>9x10</t>
  </si>
  <si>
    <r>
      <t xml:space="preserve">толщ. 9мм                                 </t>
    </r>
    <r>
      <rPr>
        <sz val="11"/>
        <rFont val="Times New Roman"/>
        <family val="1"/>
        <charset val="204"/>
      </rPr>
      <t>9x6</t>
    </r>
  </si>
  <si>
    <t xml:space="preserve">К2-К5 </t>
  </si>
  <si>
    <t>о,з</t>
  </si>
  <si>
    <t>UKlp</t>
  </si>
  <si>
    <t>ПК1,</t>
  </si>
  <si>
    <t>ПК1р</t>
  </si>
  <si>
    <t>- низкотемпературный комплект;</t>
  </si>
  <si>
    <t>- обратный клапан фреона;</t>
  </si>
  <si>
    <t>- модуль-Пленум для раздачи воздуха;</t>
  </si>
  <si>
    <t>- реле контроля фаз;</t>
  </si>
  <si>
    <t>- карта мониторинга;</t>
  </si>
  <si>
    <t>- выносной датчик на подаче.</t>
  </si>
  <si>
    <t>9x15</t>
  </si>
  <si>
    <t>Клапан противопожарный нормально открытый,</t>
  </si>
  <si>
    <t>прямоугольный, с электроприводом, Е190</t>
  </si>
  <si>
    <t>КПУ-1 Н-0-Н-700х600-2 *ф-МВ220-Т-СН-КЛ</t>
  </si>
  <si>
    <t>КПУ-1Н-0-Н-600х350-2*ф-МВ220-Т-СН-КЛ</t>
  </si>
  <si>
    <t>Воздуховоды из тонколистовой оцинкованной стали</t>
  </si>
  <si>
    <t>ГОСТ 14918-80*</t>
  </si>
  <si>
    <t>140/60</t>
  </si>
  <si>
    <t>кру ГЛ ОСУ'ГОЧ.</t>
  </si>
  <si>
    <t>1 рабочий</t>
  </si>
  <si>
    <t>К.Г1.</t>
  </si>
  <si>
    <t>на 2 шт.</t>
  </si>
  <si>
    <r>
      <t xml:space="preserve">Прецизионный кондиционер </t>
    </r>
    <r>
      <rPr>
        <sz val="11"/>
        <rFont val="Times New Roman"/>
        <family val="1"/>
        <charset val="204"/>
      </rPr>
      <t xml:space="preserve">DX </t>
    </r>
    <r>
      <rPr>
        <sz val="11"/>
        <rFont val="Times New Roman"/>
        <family val="1"/>
        <charset val="204"/>
      </rPr>
      <t>в составе:</t>
    </r>
  </si>
  <si>
    <r>
      <t xml:space="preserve">- внутренний блок 6012 </t>
    </r>
    <r>
      <rPr>
        <sz val="11"/>
        <rFont val="Times New Roman"/>
        <family val="1"/>
        <charset val="204"/>
      </rPr>
      <t>PIF1A,</t>
    </r>
  </si>
  <si>
    <r>
      <t xml:space="preserve">- наружный блок 6012ЕС, фреон - </t>
    </r>
    <r>
      <rPr>
        <sz val="11"/>
        <rFont val="Times New Roman"/>
        <family val="1"/>
        <charset val="204"/>
      </rPr>
      <t>R-4</t>
    </r>
    <r>
      <rPr>
        <sz val="11"/>
        <rFont val="Times New Roman"/>
        <family val="1"/>
        <charset val="204"/>
      </rPr>
      <t>10А,</t>
    </r>
  </si>
  <si>
    <r>
      <t>Qx=12,2kBt, N=1</t>
    </r>
    <r>
      <rPr>
        <sz val="11"/>
        <rFont val="Times New Roman"/>
        <family val="1"/>
        <charset val="204"/>
      </rPr>
      <t>1,4кВт; Е=2700 мЗ/ч,</t>
    </r>
  </si>
  <si>
    <r>
      <t>Труба медная в хлыстах            0 12,</t>
    </r>
    <r>
      <rPr>
        <sz val="11"/>
        <rFont val="Times New Roman"/>
        <family val="1"/>
        <charset val="204"/>
      </rPr>
      <t>7x1,</t>
    </r>
    <r>
      <rPr>
        <sz val="11"/>
        <rFont val="Times New Roman"/>
        <family val="1"/>
        <charset val="204"/>
      </rPr>
      <t>0мм</t>
    </r>
  </si>
  <si>
    <r>
      <t>0 16,</t>
    </r>
    <r>
      <rPr>
        <sz val="11"/>
        <rFont val="Times New Roman"/>
        <family val="1"/>
        <charset val="204"/>
      </rPr>
      <t>0x1,</t>
    </r>
    <r>
      <rPr>
        <sz val="11"/>
        <rFont val="Times New Roman"/>
        <family val="1"/>
        <charset val="204"/>
      </rPr>
      <t>0мм</t>
    </r>
  </si>
  <si>
    <r>
      <t xml:space="preserve">толщ. 9мм                               </t>
    </r>
    <r>
      <rPr>
        <sz val="11"/>
        <rFont val="Times New Roman"/>
        <family val="1"/>
        <charset val="204"/>
      </rPr>
      <t>9x12</t>
    </r>
  </si>
  <si>
    <r>
      <t xml:space="preserve">толщ. 0,8мм, прямоугольные             </t>
    </r>
    <r>
      <rPr>
        <sz val="11"/>
        <rFont val="Times New Roman"/>
        <family val="1"/>
        <charset val="204"/>
      </rPr>
      <t>600x350</t>
    </r>
  </si>
  <si>
    <t>700x600</t>
  </si>
  <si>
    <t>Сетка металлическая проволочная, тканая,</t>
  </si>
  <si>
    <t>с ячейками 10x10мм, проволока с1=1,2мм</t>
  </si>
  <si>
    <t>ГОСТ 2715-75*</t>
  </si>
  <si>
    <r>
      <t xml:space="preserve">размером </t>
    </r>
    <r>
      <rPr>
        <sz val="11"/>
        <rFont val="Times New Roman"/>
        <family val="1"/>
        <charset val="204"/>
      </rPr>
      <t>600x350</t>
    </r>
  </si>
  <si>
    <r>
      <t xml:space="preserve">пазмепом </t>
    </r>
    <r>
      <rPr>
        <sz val="9.5"/>
        <rFont val="Times New Roman"/>
        <family val="1"/>
        <charset val="204"/>
      </rPr>
      <t>700x600</t>
    </r>
  </si>
  <si>
    <t>Общеобменная вентиляция (приток)</t>
  </si>
  <si>
    <t>Четырехсторонние диффузоры 4АПР с камерами</t>
  </si>
  <si>
    <t>с татического давления ЗКСД, с боковым подводом,</t>
  </si>
  <si>
    <t>без регулирующего устройства</t>
  </si>
  <si>
    <t>Решетка вентиляционная с поворотным жалюзи</t>
  </si>
  <si>
    <t>Дроссель-клапан прямоугольный ручной</t>
  </si>
  <si>
    <t>Дроссель-клапан круглый ручной</t>
  </si>
  <si>
    <t>РЕГУЛЯР-Л-100-Н-1 *ручка</t>
  </si>
  <si>
    <t>РЕГУЛЯР-Л-160-Н-1 *ручка</t>
  </si>
  <si>
    <t>РЕГУЛЯР-Л-200-Н-1 *ручка</t>
  </si>
  <si>
    <t>РЕГУЛЯР-Л-400-Н-1 *ручка</t>
  </si>
  <si>
    <t>ООО «ВЕЗЛ»</t>
  </si>
  <si>
    <r>
      <t xml:space="preserve">4АПР </t>
    </r>
    <r>
      <rPr>
        <sz val="11"/>
        <rFont val="Times New Roman"/>
        <family val="1"/>
        <charset val="204"/>
      </rPr>
      <t xml:space="preserve">300x300 </t>
    </r>
    <r>
      <rPr>
        <sz val="11"/>
        <rFont val="Times New Roman"/>
        <family val="1"/>
        <charset val="204"/>
      </rPr>
      <t>+ ЗКСД</t>
    </r>
  </si>
  <si>
    <r>
      <t xml:space="preserve">4АГ1Р </t>
    </r>
    <r>
      <rPr>
        <sz val="11"/>
        <rFont val="Times New Roman"/>
        <family val="1"/>
        <charset val="204"/>
      </rPr>
      <t xml:space="preserve">450x450 </t>
    </r>
    <r>
      <rPr>
        <sz val="11"/>
        <rFont val="Times New Roman"/>
        <family val="1"/>
        <charset val="204"/>
      </rPr>
      <t>+ ЗКСД</t>
    </r>
  </si>
  <si>
    <r>
      <t xml:space="preserve">4АПР </t>
    </r>
    <r>
      <rPr>
        <sz val="11"/>
        <rFont val="Times New Roman"/>
        <family val="1"/>
        <charset val="204"/>
      </rPr>
      <t xml:space="preserve">600x600 </t>
    </r>
    <r>
      <rPr>
        <sz val="11"/>
        <rFont val="Times New Roman"/>
        <family val="1"/>
        <charset val="204"/>
      </rPr>
      <t>+ ЗКСД</t>
    </r>
  </si>
  <si>
    <r>
      <t xml:space="preserve">АМР-К </t>
    </r>
    <r>
      <rPr>
        <sz val="11"/>
        <rFont val="Times New Roman"/>
        <family val="1"/>
        <charset val="204"/>
      </rPr>
      <t>200x100</t>
    </r>
  </si>
  <si>
    <r>
      <t xml:space="preserve">АМР-К </t>
    </r>
    <r>
      <rPr>
        <sz val="11"/>
        <rFont val="Times New Roman"/>
        <family val="1"/>
        <charset val="204"/>
      </rPr>
      <t>400x150</t>
    </r>
  </si>
  <si>
    <r>
      <t xml:space="preserve">АМР-К </t>
    </r>
    <r>
      <rPr>
        <sz val="11"/>
        <rFont val="Times New Roman"/>
        <family val="1"/>
        <charset val="204"/>
      </rPr>
      <t>1000x300</t>
    </r>
  </si>
  <si>
    <r>
      <t xml:space="preserve">РЕГУЛЯР-Л- </t>
    </r>
    <r>
      <rPr>
        <sz val="11"/>
        <rFont val="Times New Roman"/>
        <family val="1"/>
        <charset val="204"/>
      </rPr>
      <t>150x1</t>
    </r>
    <r>
      <rPr>
        <sz val="11"/>
        <rFont val="Times New Roman"/>
        <family val="1"/>
        <charset val="204"/>
      </rPr>
      <t>00-Н-1 *ручка</t>
    </r>
  </si>
  <si>
    <r>
      <t xml:space="preserve">Р Е ГУЛЯ Р-Л </t>
    </r>
    <r>
      <rPr>
        <sz val="9.5"/>
        <rFont val="Times New Roman"/>
        <family val="1"/>
        <charset val="204"/>
      </rPr>
      <t xml:space="preserve">-250x200-4-1 </t>
    </r>
    <r>
      <rPr>
        <sz val="9.5"/>
        <rFont val="Times New Roman"/>
        <family val="1"/>
        <charset val="204"/>
      </rPr>
      <t>*руч ка</t>
    </r>
  </si>
  <si>
    <r>
      <t xml:space="preserve">прямоугольный, с электроприводом, </t>
    </r>
    <r>
      <rPr>
        <sz val="11"/>
        <rFont val="Times New Roman"/>
        <family val="1"/>
        <charset val="204"/>
      </rPr>
      <t>EI90</t>
    </r>
  </si>
  <si>
    <t>КПУ-1Н-О-Н-150х200-2*ф-МВ220-Т-СН-КЛ</t>
  </si>
  <si>
    <t>КПУ-1 Н-О-Н-300х250-2 *ф-МВ220-Т-СН-КЛ</t>
  </si>
  <si>
    <t>КПУ-1Н-О-Н-400х300-2*ф-МВ220-Т-СН-КЛ</t>
  </si>
  <si>
    <r>
      <t xml:space="preserve">КПУ-1Н-О-Н-2 </t>
    </r>
    <r>
      <rPr>
        <sz val="9.5"/>
        <rFont val="Times New Roman"/>
        <family val="1"/>
        <charset val="204"/>
      </rPr>
      <t xml:space="preserve">50x200-2 </t>
    </r>
    <r>
      <rPr>
        <sz val="9.5"/>
        <rFont val="Times New Roman"/>
        <family val="1"/>
        <charset val="204"/>
      </rPr>
      <t>*ф-МВ220-Т-СН-КЛ</t>
    </r>
  </si>
  <si>
    <t>КПУ-1 Н-0-Н-700х400-2*ф-МВ220-Т-СН-КЛ</t>
  </si>
  <si>
    <t>КПУ-1Н-О-Н-1000х500-2*ф-МВ220-Т-СН-КЛ</t>
  </si>
  <si>
    <t>КПУ-1 Н-О-Н-100-2*ф-МВ220-Т-СН-КЛ</t>
  </si>
  <si>
    <t>КПУ-1Н-0-Н-200-2*ф-МВ220-Т-СН-КЛ</t>
  </si>
  <si>
    <t>КПУ-1 Н-О-Н-1120-2*ф-МВ220-Т-СН-КЛ</t>
  </si>
  <si>
    <t>КПУ-1 Н-0-Н-800х500-2*ф-МВ220-Т-СН-КЛ</t>
  </si>
  <si>
    <t>Клапан обратный КЛАРА-700х400-Н</t>
  </si>
  <si>
    <t>Решетка вентиляционная наружная</t>
  </si>
  <si>
    <t>Воздуховоды из тонколистовой оцинкованной слали</t>
  </si>
  <si>
    <t>200x150</t>
  </si>
  <si>
    <t>200x200</t>
  </si>
  <si>
    <t>250x200</t>
  </si>
  <si>
    <t>«Воздухотехн и на»</t>
  </si>
  <si>
    <r>
      <t xml:space="preserve">круглый, с электроприводом, </t>
    </r>
    <r>
      <rPr>
        <sz val="11"/>
        <rFont val="Times New Roman"/>
        <family val="1"/>
        <charset val="204"/>
      </rPr>
      <t>EI90</t>
    </r>
  </si>
  <si>
    <r>
      <t xml:space="preserve">Кассета </t>
    </r>
    <r>
      <rPr>
        <sz val="11"/>
        <rFont val="Times New Roman"/>
        <family val="1"/>
        <charset val="204"/>
      </rPr>
      <t xml:space="preserve">1600x500 </t>
    </r>
    <r>
      <rPr>
        <sz val="11"/>
        <rFont val="Times New Roman"/>
        <family val="1"/>
        <charset val="204"/>
      </rPr>
      <t>из 2-х клапанов противопожарных</t>
    </r>
  </si>
  <si>
    <r>
      <t xml:space="preserve">нормально-открытых, с электроприводом, </t>
    </r>
    <r>
      <rPr>
        <sz val="11"/>
        <rFont val="Times New Roman"/>
        <family val="1"/>
        <charset val="204"/>
      </rPr>
      <t>EI90</t>
    </r>
  </si>
  <si>
    <r>
      <t xml:space="preserve">АРН </t>
    </r>
    <r>
      <rPr>
        <sz val="11"/>
        <rFont val="Times New Roman"/>
        <family val="1"/>
        <charset val="204"/>
      </rPr>
      <t>250x200</t>
    </r>
  </si>
  <si>
    <r>
      <t xml:space="preserve">АРН </t>
    </r>
    <r>
      <rPr>
        <sz val="11"/>
        <rFont val="Times New Roman"/>
        <family val="1"/>
        <charset val="204"/>
      </rPr>
      <t>1000x500</t>
    </r>
  </si>
  <si>
    <r>
      <t xml:space="preserve">АРН </t>
    </r>
    <r>
      <rPr>
        <sz val="11"/>
        <rFont val="Times New Roman"/>
        <family val="1"/>
        <charset val="204"/>
      </rPr>
      <t>1200x800</t>
    </r>
  </si>
  <si>
    <r>
      <t xml:space="preserve">прямоугольные толщиной 0,5мм         </t>
    </r>
    <r>
      <rPr>
        <sz val="11"/>
        <rFont val="Times New Roman"/>
        <family val="1"/>
        <charset val="204"/>
      </rPr>
      <t>100x150</t>
    </r>
  </si>
  <si>
    <r>
      <t xml:space="preserve">толщиной 0,7мм                       </t>
    </r>
    <r>
      <rPr>
        <sz val="11"/>
        <rFont val="Times New Roman"/>
        <family val="1"/>
        <charset val="204"/>
      </rPr>
      <t>300x250</t>
    </r>
  </si>
  <si>
    <t>400x200</t>
  </si>
  <si>
    <t>400x300</t>
  </si>
  <si>
    <t>500x400</t>
  </si>
  <si>
    <t>700x400</t>
  </si>
  <si>
    <t>толщиной 0,8мм</t>
  </si>
  <si>
    <t>толщиной 0,9 мм</t>
  </si>
  <si>
    <t>1800x1400</t>
  </si>
  <si>
    <t>толщ. 0,5мм, круглые</t>
  </si>
  <si>
    <t>0100</t>
  </si>
  <si>
    <t>0125</t>
  </si>
  <si>
    <t>0160</t>
  </si>
  <si>
    <t>0200</t>
  </si>
  <si>
    <t>толщиной 0,6мм</t>
  </si>
  <si>
    <t>0400</t>
  </si>
  <si>
    <t>толщиной 1,0мм</t>
  </si>
  <si>
    <t>Гибкие воздуховоды</t>
  </si>
  <si>
    <t>0 100 мм</t>
  </si>
  <si>
    <t>0 125 мм</t>
  </si>
  <si>
    <t>0 160 мм</t>
  </si>
  <si>
    <t>0 200 мм</t>
  </si>
  <si>
    <t>Лючки питометрические</t>
  </si>
  <si>
    <t>1000x500</t>
  </si>
  <si>
    <t>1600x500</t>
  </si>
  <si>
    <t>0250</t>
  </si>
  <si>
    <t>01120</t>
  </si>
  <si>
    <t>ALUDUCT</t>
  </si>
  <si>
    <t>А9-57</t>
  </si>
  <si>
    <t>Михневский з-д</t>
  </si>
  <si>
    <t>16.9</t>
  </si>
  <si>
    <t>Металл для крепления воздуховодов</t>
  </si>
  <si>
    <t>Огнезащита воздуховодов толщиной 5 мм</t>
  </si>
  <si>
    <t>Клей, толщиной 0,5мм (расход клея 0,7 кг/м2)</t>
  </si>
  <si>
    <t>Скотч алюминиевый</t>
  </si>
  <si>
    <t>Теплоогнезащитное покрытие воздуховодов</t>
  </si>
  <si>
    <t>толщиной 60 мм, Е1 150</t>
  </si>
  <si>
    <t>металлическая сетка (расход сетки 1,1 кг/м2)</t>
  </si>
  <si>
    <t>Общеобменная вентиляция (вытяжка)</t>
  </si>
  <si>
    <t>статического давления ЗКСД, с боковым подводом,</t>
  </si>
  <si>
    <t>PRO-MBOP-VENT-</t>
  </si>
  <si>
    <t>5-1 НФ</t>
  </si>
  <si>
    <t>Kleber</t>
  </si>
  <si>
    <t>Bos-Master</t>
  </si>
  <si>
    <t>PRO-VENT</t>
  </si>
  <si>
    <t>PRO-Voloka</t>
  </si>
  <si>
    <t>Bos-Manie</t>
  </si>
  <si>
    <t>«БОС»</t>
  </si>
  <si>
    <t>шг</t>
  </si>
  <si>
    <r>
      <t xml:space="preserve">(EI </t>
    </r>
    <r>
      <rPr>
        <sz val="11"/>
        <rFont val="Times New Roman"/>
        <family val="1"/>
        <charset val="204"/>
      </rPr>
      <t>не менее 15 минут)</t>
    </r>
  </si>
  <si>
    <r>
      <t xml:space="preserve">проволока, оцинкованная </t>
    </r>
    <r>
      <rPr>
        <sz val="11"/>
        <rFont val="Times New Roman"/>
        <family val="1"/>
        <charset val="204"/>
      </rPr>
      <t xml:space="preserve">d= </t>
    </r>
    <r>
      <rPr>
        <sz val="11"/>
        <rFont val="Times New Roman"/>
        <family val="1"/>
        <charset val="204"/>
      </rPr>
      <t>1,6мм</t>
    </r>
  </si>
  <si>
    <r>
      <t xml:space="preserve">4АПР </t>
    </r>
    <r>
      <rPr>
        <sz val="11"/>
        <rFont val="Times New Roman"/>
        <family val="1"/>
        <charset val="204"/>
      </rPr>
      <t xml:space="preserve">450x450 </t>
    </r>
    <r>
      <rPr>
        <sz val="11"/>
        <rFont val="Times New Roman"/>
        <family val="1"/>
        <charset val="204"/>
      </rPr>
      <t>+ ЗКСД</t>
    </r>
  </si>
  <si>
    <r>
      <t xml:space="preserve">АМР-К </t>
    </r>
    <r>
      <rPr>
        <sz val="11"/>
        <rFont val="Times New Roman"/>
        <family val="1"/>
        <charset val="204"/>
      </rPr>
      <t>150x150</t>
    </r>
  </si>
  <si>
    <r>
      <t xml:space="preserve">АМР-К </t>
    </r>
    <r>
      <rPr>
        <sz val="11"/>
        <rFont val="Times New Roman"/>
        <family val="1"/>
        <charset val="204"/>
      </rPr>
      <t>200x200</t>
    </r>
  </si>
  <si>
    <r>
      <t xml:space="preserve">АМР-К </t>
    </r>
    <r>
      <rPr>
        <sz val="11"/>
        <rFont val="Times New Roman"/>
        <family val="1"/>
        <charset val="204"/>
      </rPr>
      <t>700x200</t>
    </r>
  </si>
  <si>
    <t>Диффузор круглый</t>
  </si>
  <si>
    <t>ДПУ-М 0 100</t>
  </si>
  <si>
    <t>ДПУ-М0 125</t>
  </si>
  <si>
    <t>РЕГУЛЯР-Л-150х 100-Н-1 *ручка</t>
  </si>
  <si>
    <t>РЕГУЛЯР-Л-200х200-Н-1 *ручка</t>
  </si>
  <si>
    <t>Дроссель-клапан круглый, ручной,</t>
  </si>
  <si>
    <t>общепромышленного исполнения</t>
  </si>
  <si>
    <t>РЕГУЛЯР-Л-125-Н-1 *ручка</t>
  </si>
  <si>
    <t>РЕГУЛЯР-Л-315-Н-1 *ручка</t>
  </si>
  <si>
    <t>Дроссель-клапан, круглый, взрывозащищенный</t>
  </si>
  <si>
    <t>РЕГУЛЯР-Л- 100-В-1 *ручка</t>
  </si>
  <si>
    <t>РЕГУЛЯР-Л- 160-В-1 *ручка</t>
  </si>
  <si>
    <t>КПУ-1 Н-О-Н-150х 150-2*ф-МВ220-Т-СН-КЛ</t>
  </si>
  <si>
    <t>КПУ-1 Н-0-Н-200х200-2 *ф-МВ220-Т-СН-КЛ</t>
  </si>
  <si>
    <t>КПУ-1Н-О-Н-500х300-2*ф-МВ220-Т-СН-КЛ</t>
  </si>
  <si>
    <r>
      <t xml:space="preserve">прямоугольный, с электроприводом, </t>
    </r>
    <r>
      <rPr>
        <sz val="9.5"/>
        <rFont val="Times New Roman"/>
        <family val="1"/>
        <charset val="204"/>
      </rPr>
      <t>EI90</t>
    </r>
  </si>
  <si>
    <r>
      <t xml:space="preserve">круглый, с электроприводом, </t>
    </r>
    <r>
      <rPr>
        <sz val="9.5"/>
        <rFont val="Times New Roman"/>
        <family val="1"/>
        <charset val="204"/>
      </rPr>
      <t>EI90</t>
    </r>
  </si>
  <si>
    <t>КПУ-1Н-О-Н-1120-2 *ф-МВ220-Т-СН-КЛ</t>
  </si>
  <si>
    <t>КПУ-1Н-О-Н-100-2*ф-МВ220-Т-СН-КЛ</t>
  </si>
  <si>
    <t>КПУ-1Н-O-H-125-2*ф-М В220-Т-СН-КЛ</t>
  </si>
  <si>
    <t>КПУ-1Н-0-Н-250-2*ф-МВ220-Т-СН-КЛ</t>
  </si>
  <si>
    <t>КПУ-1Н-0-Н-800х500-2*ф-МВ220-Т-СН-КЛ</t>
  </si>
  <si>
    <t>Клапан противопожарный, круглый, нормально</t>
  </si>
  <si>
    <t>открытый, взрывозащищенный, с электроприводом</t>
  </si>
  <si>
    <t>КГ1У-1 Н-0-В-200-2*ф-МВ220-Т-СН-КЛ</t>
  </si>
  <si>
    <t>КПУ-1 Н-0-В-250-2*ф-МВ220-Т-СН-КЛ</t>
  </si>
  <si>
    <t>КПУ-1Н-О-В-315-2*ф-МВ220-Т-СН-КЛ</t>
  </si>
  <si>
    <t>Клапан обратный универсальный КЛАРА</t>
  </si>
  <si>
    <t>общего назначения, прямоугольный</t>
  </si>
  <si>
    <t>КЛАРА-700х400-Н</t>
  </si>
  <si>
    <t>Клапан обратный универсальный НЕРПА-КО,</t>
  </si>
  <si>
    <t>взрывозащищенный, круглый</t>
  </si>
  <si>
    <t>НЕРПА-КО-200-В</t>
  </si>
  <si>
    <t>НЕРПА-КО-315-В</t>
  </si>
  <si>
    <t>Стакан монтажный             СТАМ 200-40-Н</t>
  </si>
  <si>
    <t>СТАМ 200-136-Н</t>
  </si>
  <si>
    <t>«Воздухотехника»</t>
  </si>
  <si>
    <t>90</t>
  </si>
  <si>
    <r>
      <t>Кассета 1</t>
    </r>
    <r>
      <rPr>
        <sz val="11"/>
        <rFont val="Times New Roman"/>
        <family val="1"/>
        <charset val="204"/>
      </rPr>
      <t xml:space="preserve">600x500 </t>
    </r>
    <r>
      <rPr>
        <sz val="11"/>
        <rFont val="Times New Roman"/>
        <family val="1"/>
        <charset val="204"/>
      </rPr>
      <t>из 2-х клапанов противопожарных</t>
    </r>
  </si>
  <si>
    <r>
      <t xml:space="preserve">нормально-открытых, с электроприводом, </t>
    </r>
    <r>
      <rPr>
        <sz val="11"/>
        <rFont val="Times New Roman"/>
        <family val="1"/>
        <charset val="204"/>
      </rPr>
      <t>EI90,</t>
    </r>
  </si>
  <si>
    <t>d1000</t>
  </si>
  <si>
    <t>Зонт вентиляционный круглый             d630</t>
  </si>
  <si>
    <t>Насадки с водоотводящим кольцом</t>
  </si>
  <si>
    <t>НВК-280</t>
  </si>
  <si>
    <t>3.904.2-26</t>
  </si>
  <si>
    <t>150x150</t>
  </si>
  <si>
    <t>200x100</t>
  </si>
  <si>
    <t>400x400</t>
  </si>
  <si>
    <t>500x300</t>
  </si>
  <si>
    <t>500x500</t>
  </si>
  <si>
    <t>800x500</t>
  </si>
  <si>
    <t>800x800</t>
  </si>
  <si>
    <t>1500x1500</t>
  </si>
  <si>
    <t>толщиной 0,6мм                        0250</t>
  </si>
  <si>
    <t>0280</t>
  </si>
  <si>
    <t>0315</t>
  </si>
  <si>
    <r>
      <t>прямоугольные толщиной 0,5мм         1</t>
    </r>
    <r>
      <rPr>
        <sz val="11"/>
        <rFont val="Times New Roman"/>
        <family val="1"/>
        <charset val="204"/>
      </rPr>
      <t>00x150</t>
    </r>
  </si>
  <si>
    <r>
      <t xml:space="preserve">толщиной 0,7мм                       </t>
    </r>
    <r>
      <rPr>
        <sz val="11"/>
        <rFont val="Times New Roman"/>
        <family val="1"/>
        <charset val="204"/>
      </rPr>
      <t>400x200</t>
    </r>
  </si>
  <si>
    <r>
      <t xml:space="preserve">толщиной 0,9 мм                      </t>
    </r>
    <r>
      <rPr>
        <sz val="11"/>
        <rFont val="Times New Roman"/>
        <family val="1"/>
        <charset val="204"/>
      </rPr>
      <t>1600x500</t>
    </r>
  </si>
  <si>
    <r>
      <t xml:space="preserve">толщиной 1,2мм                      </t>
    </r>
    <r>
      <rPr>
        <sz val="11"/>
        <rFont val="Times New Roman"/>
        <family val="1"/>
        <charset val="204"/>
      </rPr>
      <t>3000x500</t>
    </r>
  </si>
  <si>
    <t>толщиной 0,7мм                        0500</t>
  </si>
  <si>
    <t>0630</t>
  </si>
  <si>
    <t>0710</t>
  </si>
  <si>
    <t>толщиной 1,0мм                         01000</t>
  </si>
  <si>
    <t>толщиной 0.8мм</t>
  </si>
  <si>
    <t>размером</t>
  </si>
  <si>
    <t>Покровный слой теплоизоляции</t>
  </si>
  <si>
    <t>Лента самоклеящаяся</t>
  </si>
  <si>
    <t>12 мм</t>
  </si>
  <si>
    <t>Лючки питометпические</t>
  </si>
  <si>
    <t>1600x500h</t>
  </si>
  <si>
    <t>3000x500h</t>
  </si>
  <si>
    <t>ГОСТ 5336-80</t>
  </si>
  <si>
    <t>Титанфлекс</t>
  </si>
  <si>
    <t>ЛАС-П</t>
  </si>
  <si>
    <t>ЗАО «Завод</t>
  </si>
  <si>
    <t>ЛИТ»</t>
  </si>
  <si>
    <r>
      <t xml:space="preserve">Сетка в рамке с яч. </t>
    </r>
    <r>
      <rPr>
        <sz val="11"/>
        <rFont val="Times New Roman"/>
        <family val="1"/>
        <charset val="204"/>
      </rPr>
      <t xml:space="preserve">10x10,    </t>
    </r>
    <r>
      <rPr>
        <sz val="11"/>
        <rFont val="Times New Roman"/>
        <family val="1"/>
        <charset val="204"/>
      </rPr>
      <t>размером</t>
    </r>
  </si>
  <si>
    <r>
      <t xml:space="preserve">Сетка стальная плетеная с размером ячеек </t>
    </r>
    <r>
      <rPr>
        <sz val="11"/>
        <rFont val="Times New Roman"/>
        <family val="1"/>
        <charset val="204"/>
      </rPr>
      <t>10x10</t>
    </r>
  </si>
  <si>
    <r>
      <t xml:space="preserve">Заклепки вытяжные лепестковые </t>
    </r>
    <r>
      <rPr>
        <sz val="11"/>
        <rFont val="Times New Roman"/>
        <family val="1"/>
        <charset val="204"/>
      </rPr>
      <t xml:space="preserve">4x10, </t>
    </r>
    <r>
      <rPr>
        <sz val="11"/>
        <rFont val="Times New Roman"/>
        <family val="1"/>
        <charset val="204"/>
      </rPr>
      <t>бортик</t>
    </r>
  </si>
  <si>
    <t>ЭК5</t>
  </si>
  <si>
    <t>Г17</t>
  </si>
  <si>
    <t>Отопление</t>
  </si>
  <si>
    <t>Электрический конвектор настенно-напольный,</t>
  </si>
  <si>
    <t>ЭВУС(ЭВУБ)-0,5/1,0кВт, 220В в составе:</t>
  </si>
  <si>
    <t>- датчик аварийного отключения;</t>
  </si>
  <si>
    <t>- датчик температуры для плавной регулировки</t>
  </si>
  <si>
    <t>- крепежные элементы к стене (или к полу)</t>
  </si>
  <si>
    <t>Теплоснабжение приточных установок (I нагрев)</t>
  </si>
  <si>
    <t>Трубы стальные водогазопроводные неоцинкованные</t>
  </si>
  <si>
    <t>Трубы стальные электросварные</t>
  </si>
  <si>
    <t>Кран шаровой фланцевый, сталь</t>
  </si>
  <si>
    <t>ЭВУС (ЭВУБ)-1,0</t>
  </si>
  <si>
    <t>УралПром</t>
  </si>
  <si>
    <t>(Россия)</t>
  </si>
  <si>
    <t>5,5</t>
  </si>
  <si>
    <t>1,28</t>
  </si>
  <si>
    <t>7,38</t>
  </si>
  <si>
    <r>
      <t xml:space="preserve">номинальной мощностью </t>
    </r>
    <r>
      <rPr>
        <sz val="11"/>
        <rFont val="Times New Roman"/>
        <family val="1"/>
        <charset val="204"/>
      </rPr>
      <t xml:space="preserve">Q= </t>
    </r>
    <r>
      <rPr>
        <sz val="11"/>
        <rFont val="Times New Roman"/>
        <family val="1"/>
        <charset val="204"/>
      </rPr>
      <t>1,0 кВт,</t>
    </r>
  </si>
  <si>
    <r>
      <t xml:space="preserve">степень защиты </t>
    </r>
    <r>
      <rPr>
        <sz val="11"/>
        <rFont val="Times New Roman"/>
        <family val="1"/>
        <charset val="204"/>
      </rPr>
      <t xml:space="preserve">IP20, </t>
    </r>
    <r>
      <rPr>
        <sz val="11"/>
        <rFont val="Times New Roman"/>
        <family val="1"/>
        <charset val="204"/>
      </rPr>
      <t xml:space="preserve">размером </t>
    </r>
    <r>
      <rPr>
        <sz val="11"/>
        <rFont val="Times New Roman"/>
        <family val="1"/>
        <charset val="204"/>
      </rPr>
      <t>735x400x90h</t>
    </r>
  </si>
  <si>
    <r>
      <t xml:space="preserve">- нагревательный элемент ТЭНР 55 А10/0,5 </t>
    </r>
    <r>
      <rPr>
        <sz val="11"/>
        <rFont val="Times New Roman"/>
        <family val="1"/>
        <charset val="204"/>
      </rPr>
      <t>S220;</t>
    </r>
  </si>
  <si>
    <r>
      <t xml:space="preserve">0 </t>
    </r>
    <r>
      <rPr>
        <sz val="11"/>
        <rFont val="Times New Roman"/>
        <family val="1"/>
        <charset val="204"/>
      </rPr>
      <t>15x2,8</t>
    </r>
  </si>
  <si>
    <r>
      <t xml:space="preserve">0 </t>
    </r>
    <r>
      <rPr>
        <sz val="11"/>
        <rFont val="Times New Roman"/>
        <family val="1"/>
        <charset val="204"/>
      </rPr>
      <t>20x2,8</t>
    </r>
  </si>
  <si>
    <r>
      <t xml:space="preserve">0 </t>
    </r>
    <r>
      <rPr>
        <sz val="11"/>
        <rFont val="Times New Roman"/>
        <family val="1"/>
        <charset val="204"/>
      </rPr>
      <t>89x3,5</t>
    </r>
  </si>
  <si>
    <t>—</t>
  </si>
  <si>
    <t>Фланцы приварные                      Ду 40</t>
  </si>
  <si>
    <t>Кран шаровой сливной, с наружной резьбой, латунь</t>
  </si>
  <si>
    <t>Антикоррозионное покрытие битумным лаком БТ-577</t>
  </si>
  <si>
    <t>Сталь сортовая для крепления трубопроводов</t>
  </si>
  <si>
    <t>13x89</t>
  </si>
  <si>
    <t>ГОСТ 5631-79</t>
  </si>
  <si>
    <r>
      <t xml:space="preserve">PN=16 </t>
    </r>
    <r>
      <rPr>
        <sz val="11"/>
        <rFont val="Times New Roman"/>
        <family val="1"/>
        <charset val="204"/>
      </rPr>
      <t>бар Тмакс=150°С Ду40</t>
    </r>
  </si>
  <si>
    <r>
      <t>PN=1</t>
    </r>
    <r>
      <rPr>
        <sz val="11"/>
        <rFont val="Times New Roman"/>
        <family val="1"/>
        <charset val="204"/>
      </rPr>
      <t>0 бар Тмакс=90°С Ду20</t>
    </r>
  </si>
  <si>
    <r>
      <t xml:space="preserve">Воздухоотводчик, латунь </t>
    </r>
    <r>
      <rPr>
        <sz val="11"/>
        <rFont val="Times New Roman"/>
        <family val="1"/>
        <charset val="204"/>
      </rPr>
      <t xml:space="preserve">PN=10 </t>
    </r>
    <r>
      <rPr>
        <sz val="11"/>
        <rFont val="Times New Roman"/>
        <family val="1"/>
        <charset val="204"/>
      </rPr>
      <t>бар Т=110°С Ду 15</t>
    </r>
  </si>
  <si>
    <r>
      <t xml:space="preserve">Теплоизоляционные трубки </t>
    </r>
    <r>
      <rPr>
        <sz val="9"/>
        <rFont val="Times New Roman"/>
        <family val="1"/>
        <charset val="204"/>
      </rPr>
      <t>K-FLEX ST,</t>
    </r>
    <r>
      <rPr>
        <sz val="9"/>
        <rFont val="Times New Roman"/>
        <family val="1"/>
        <charset val="204"/>
      </rPr>
      <t>толщ. 1 Змм Ду80</t>
    </r>
  </si>
  <si>
    <r>
      <t xml:space="preserve">Клей </t>
    </r>
    <r>
      <rPr>
        <sz val="11"/>
        <rFont val="Times New Roman"/>
        <family val="1"/>
        <charset val="204"/>
      </rPr>
      <t>K-FLEX414</t>
    </r>
  </si>
  <si>
    <r>
      <t xml:space="preserve">Лента самоклеющаяся </t>
    </r>
    <r>
      <rPr>
        <sz val="11"/>
        <rFont val="Times New Roman"/>
        <family val="1"/>
        <charset val="204"/>
      </rPr>
      <t xml:space="preserve">K-FLEX ST </t>
    </r>
    <r>
      <rPr>
        <sz val="11"/>
        <rFont val="Times New Roman"/>
        <family val="1"/>
        <charset val="204"/>
      </rPr>
      <t>Н-50</t>
    </r>
  </si>
  <si>
    <t>ЭК1</t>
  </si>
  <si>
    <t>м2</t>
  </si>
  <si>
    <t>УЗ-У8</t>
  </si>
  <si>
    <t>Воздушная завеса Тепломаш</t>
  </si>
  <si>
    <t>- модуль подключения завес Тепломаш</t>
  </si>
  <si>
    <t>- пульт управления Тепломаш</t>
  </si>
  <si>
    <t>Теплоснабжение тепловых завес</t>
  </si>
  <si>
    <t>Грубы водогазопроводные неоцинкованные</t>
  </si>
  <si>
    <t>0 32x3,2</t>
  </si>
  <si>
    <t>057x3,0</t>
  </si>
  <si>
    <t>076x3,0</t>
  </si>
  <si>
    <t>089x3,5</t>
  </si>
  <si>
    <t>Кран шаровый латунный ВР со спускным</t>
  </si>
  <si>
    <t>клапаном 1/2"</t>
  </si>
  <si>
    <t>HL-10L</t>
  </si>
  <si>
    <t>13x32</t>
  </si>
  <si>
    <t>13x57</t>
  </si>
  <si>
    <t>13x76</t>
  </si>
  <si>
    <t>«РУСХИТ»</t>
  </si>
  <si>
    <t>ООО «К-ФЛЕКС»</t>
  </si>
  <si>
    <t>143421, Россия. МО</t>
  </si>
  <si>
    <t>Красногорский р-н,</t>
  </si>
  <si>
    <t>БЦ Рига Ленд. стр.5</t>
  </si>
  <si>
    <t>т.(495) 589 23 40</t>
  </si>
  <si>
    <t>www.k-flex.ru</t>
  </si>
  <si>
    <t>76</t>
  </si>
  <si>
    <t>Счег-договор</t>
  </si>
  <si>
    <t>№7632</t>
  </si>
  <si>
    <t>от 14.03.2023</t>
  </si>
  <si>
    <r>
      <t>КЭВ-1</t>
    </r>
    <r>
      <rPr>
        <sz val="11"/>
        <rFont val="Times New Roman"/>
        <family val="1"/>
        <charset val="204"/>
      </rPr>
      <t>00IT4060W</t>
    </r>
  </si>
  <si>
    <r>
      <t>МП</t>
    </r>
    <r>
      <rPr>
        <sz val="11"/>
        <rFont val="Times New Roman"/>
        <family val="1"/>
        <charset val="204"/>
      </rPr>
      <t>-WA</t>
    </r>
  </si>
  <si>
    <r>
      <t xml:space="preserve">0 </t>
    </r>
    <r>
      <rPr>
        <sz val="11"/>
        <rFont val="Times New Roman"/>
        <family val="1"/>
        <charset val="204"/>
      </rPr>
      <t>15x2,5</t>
    </r>
  </si>
  <si>
    <r>
      <t xml:space="preserve">Кран шаровый, сталь, с рукояткой, ф/ф, </t>
    </r>
    <r>
      <rPr>
        <sz val="11"/>
        <rFont val="Times New Roman"/>
        <family val="1"/>
        <charset val="204"/>
      </rPr>
      <t xml:space="preserve">Pv=16, </t>
    </r>
    <r>
      <rPr>
        <sz val="11"/>
        <rFont val="Times New Roman"/>
        <family val="1"/>
        <charset val="204"/>
      </rPr>
      <t>Ду32</t>
    </r>
  </si>
  <si>
    <r>
      <t xml:space="preserve">Теплоизоляционные трубки </t>
    </r>
    <r>
      <rPr>
        <sz val="11"/>
        <rFont val="Times New Roman"/>
        <family val="1"/>
        <charset val="204"/>
      </rPr>
      <t xml:space="preserve">K-FLEX ST, </t>
    </r>
    <r>
      <rPr>
        <sz val="11"/>
        <rFont val="Times New Roman"/>
        <family val="1"/>
        <charset val="204"/>
      </rPr>
      <t>толщ. 1 Змм</t>
    </r>
  </si>
  <si>
    <r>
      <t xml:space="preserve">Лента самоклеющаяся </t>
    </r>
    <r>
      <rPr>
        <sz val="11"/>
        <rFont val="Times New Roman"/>
        <family val="1"/>
        <charset val="204"/>
      </rPr>
      <t xml:space="preserve">K.-FLEX ST </t>
    </r>
    <r>
      <rPr>
        <sz val="11"/>
        <rFont val="Times New Roman"/>
        <family val="1"/>
        <charset val="204"/>
      </rPr>
      <t>Н-50</t>
    </r>
  </si>
  <si>
    <r>
      <t xml:space="preserve">Уголок </t>
    </r>
    <r>
      <rPr>
        <sz val="11"/>
        <rFont val="Times New Roman"/>
        <family val="1"/>
        <charset val="204"/>
      </rPr>
      <t xml:space="preserve">50x50 </t>
    </r>
    <r>
      <rPr>
        <sz val="11"/>
        <rFont val="Times New Roman"/>
        <family val="1"/>
        <charset val="204"/>
      </rPr>
      <t>(крепление завес)</t>
    </r>
  </si>
  <si>
    <r>
      <t>Сталь</t>
    </r>
    <r>
      <rPr>
        <sz val="10"/>
        <rFont val="Times New Roman"/>
        <family val="1"/>
        <charset val="204"/>
      </rPr>
      <t xml:space="preserve"> спотовая лля коепления </t>
    </r>
    <r>
      <rPr>
        <sz val="10"/>
        <rFont val="Times New Roman"/>
        <family val="1"/>
        <charset val="204"/>
      </rPr>
      <t>TnvfionnoRonoR</t>
    </r>
  </si>
  <si>
    <t>B11</t>
  </si>
  <si>
    <t>IПK1,</t>
  </si>
  <si>
    <t>КП Элита Центр</t>
  </si>
  <si>
    <t>КП от ПКФ Метинвест-сервис</t>
  </si>
  <si>
    <t>https://dn.ru/klapan/klapan-obratnyi/flantcevyi/sharovyi/dn-ru/py16/du80</t>
  </si>
  <si>
    <t>https://armafit.ru/product/perexod-koncentricheskij-pod-muftu-gcr-chugun-du150x100-159x1143mm-gcr159r114-dinarm</t>
  </si>
  <si>
    <t>https://www.holt-trade.ru/catalog/obor/golovki/zaglushki-gz/tovar-114.html</t>
  </si>
  <si>
    <t>https://skyprom.ru/shop/opory-truboprovodov/opory-serii-5900-7/opory-serii-5900-7-vypusk-4/opory-podvesnye-a14b-579000/</t>
  </si>
  <si>
    <t>https://www.npo-manometr.ru/products/ventili_igolchatye_pod_manometr/15s54bk_ventil_igolchatyy_/?yclid=15878195204413980671</t>
  </si>
  <si>
    <t>https://mk-27.ru/homuty-s-samorezom-provolochnye-ss-babochka-styazhki-nejlon-skoby-odno-dvuhlapkovye-u-obraznye/homut-tp2/homut-du25-tp2-02-seriya-4-904-69-41237/</t>
  </si>
  <si>
    <t>https://manometry.ru/appliances/manometry/tehnicheskie-manometry/tm-310r/?utm_source=yandex&amp;utm_medium=cpc&amp;utm_campaign=dinamika&amp;utm_term=&amp;utm_content=11453444505&amp;yclid=11882989429618376703</t>
  </si>
  <si>
    <t>https://iskm.ru/product/opornaya-konstruktsiya-ape-13910-01-dn32-48mm-po-serii-5908-1</t>
  </si>
  <si>
    <t>https://tigris-shop.ru/catalog/opory-truboprovodov/opornye-konstruktsii-seriya-5-900-7-vypusk-4/opory-a14b-579-000/opora-podvesnaya-a14b-579-000-03/</t>
  </si>
  <si>
    <t>Манометр показывающий для жидких и газообразных сред. Класс точности 1,5. Степень защиты IP40. Диапазон показаний 0... 1,6 МПа. pадиальный , резьба М 12x1,5 ТМ-310Р.00(0-1,6МПа)М 12х 1,5.150С. 1,5</t>
  </si>
  <si>
    <t>https://www.layta.ru/spetsavtomatika-mufta-privarnaya-l20-dlya-montazha-orositeley-rezba-trubnaya-g1-2.html</t>
  </si>
  <si>
    <t>https://tigris-shop.ru/catalog/opory-truboprovodov/tipovye-uzly-krepleniya-truboprovodov-seriya-5-908-1/opory-ape-1404-0/podveska-dlya-krepleniya-trub-k-metallokonstruktsiyam-ape-1404-0/</t>
  </si>
  <si>
    <t>ИТОГ руб. с НДС</t>
  </si>
  <si>
    <t>КП А сталь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</si>
</sst>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_-* #,##0.00\ _₽_-;\-* #,##0.00\ _₽_-;_-* &quot;-&quot;??\ _₽_-;_-@_-"/>
  </numFmts>
  <fonts count="68" x14ac:knownFonts="1">
    <font>
      <sz val="11"/>
      <color theme="1"/>
      <name val="Calibri"/>
      <family val="2"/>
      <charset val="204"/>
      <scheme val="minor"/>
    </font>
    <font>
      <sz val="10"/>
      <name val="Arial"/>
    </font>
    <font>
      <sz val="11"/>
      <name val="Times New Roman"/>
      <charset val="204"/>
    </font>
    <font>
      <b/>
      <sz val="12"/>
      <name val="Times New Roman"/>
      <charset val="204"/>
    </font>
    <font>
      <sz val="11"/>
      <name val="Times New Roman"/>
    </font>
    <font>
      <vertAlign val="superscript"/>
      <sz val="11"/>
      <name val="Times New Roman"/>
      <charset val="204"/>
    </font>
    <font>
      <sz val="12"/>
      <name val="Times New Roman"/>
      <charset val="204"/>
    </font>
    <font>
      <sz val="12"/>
      <name val="Times New Roman"/>
    </font>
    <font>
      <vertAlign val="superscript"/>
      <sz val="12"/>
      <name val="Times New Roman"/>
      <charset val="204"/>
    </font>
    <font>
      <sz val="8.5"/>
      <name val="Times New Roman"/>
      <charset val="204"/>
    </font>
    <font>
      <sz val="10"/>
      <name val="Times New Roman"/>
      <charset val="204"/>
    </font>
    <font>
      <sz val="10"/>
      <name val="Times New Roman"/>
    </font>
    <font>
      <b/>
      <sz val="12"/>
      <name val="Times New Roman"/>
    </font>
    <font>
      <b/>
      <sz val="8"/>
      <name val="Times New Roman"/>
      <charset val="204"/>
    </font>
    <font>
      <b/>
      <sz val="11"/>
      <name val="Times New Roman"/>
      <charset val="204"/>
    </font>
    <font>
      <i/>
      <sz val="6"/>
      <name val="Arial"/>
    </font>
    <font>
      <sz val="6"/>
      <name val="Arial"/>
      <charset val="204"/>
    </font>
    <font>
      <sz val="15"/>
      <name val="Times New Roman"/>
      <charset val="204"/>
    </font>
    <font>
      <sz val="9"/>
      <name val="Times New Roman"/>
      <charset val="204"/>
    </font>
    <font>
      <sz val="10"/>
      <name val="Arial"/>
      <charset val="204"/>
    </font>
    <font>
      <sz val="6.5"/>
      <name val="Arial"/>
    </font>
    <font>
      <sz val="6.5"/>
      <name val="Arial"/>
      <charset val="204"/>
    </font>
    <font>
      <sz val="8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u/>
      <sz val="11"/>
      <color theme="10"/>
      <name val="Calibri"/>
      <family val="2"/>
      <charset val="204"/>
      <scheme val="minor"/>
    </font>
    <font>
      <sz val="12"/>
      <name val="Times New Roman"/>
      <family val="1"/>
      <charset val="204"/>
    </font>
    <font>
      <sz val="11"/>
      <name val="Times New Roman"/>
      <family val="1"/>
      <charset val="204"/>
    </font>
    <font>
      <sz val="10"/>
      <name val="Arial"/>
      <family val="2"/>
      <charset val="204"/>
    </font>
    <font>
      <b/>
      <sz val="12"/>
      <name val="Times New Roman"/>
      <family val="1"/>
      <charset val="204"/>
    </font>
    <font>
      <b/>
      <sz val="10"/>
      <name val="Arial"/>
      <family val="2"/>
      <charset val="204"/>
    </font>
    <font>
      <sz val="10"/>
      <name val="Times New Roman"/>
      <family val="1"/>
      <charset val="204"/>
    </font>
    <font>
      <sz val="9"/>
      <name val="Times New Roman"/>
      <family val="1"/>
      <charset val="204"/>
    </font>
    <font>
      <b/>
      <sz val="11"/>
      <name val="Times New Roman"/>
      <family val="1"/>
      <charset val="204"/>
    </font>
    <font>
      <sz val="11"/>
      <color rgb="FFFF0000"/>
      <name val="Calibri"/>
      <family val="2"/>
      <charset val="204"/>
      <scheme val="minor"/>
    </font>
    <font>
      <i/>
      <sz val="12"/>
      <name val="Times New Roman"/>
      <charset val="204"/>
    </font>
    <font>
      <sz val="17"/>
      <name val="Times New Roman"/>
      <charset val="204"/>
    </font>
    <font>
      <sz val="9.5"/>
      <name val="Arial"/>
      <charset val="204"/>
    </font>
    <font>
      <sz val="9.5"/>
      <name val="Arial"/>
    </font>
    <font>
      <b/>
      <sz val="6"/>
      <name val="Arial"/>
      <charset val="204"/>
    </font>
    <font>
      <sz val="8"/>
      <name val="Arial"/>
      <charset val="204"/>
    </font>
    <font>
      <vertAlign val="superscript"/>
      <sz val="10"/>
      <name val="Arial"/>
      <charset val="204"/>
    </font>
    <font>
      <sz val="10"/>
      <color rgb="FFFF0000"/>
      <name val="Arial"/>
      <family val="2"/>
      <charset val="204"/>
    </font>
    <font>
      <sz val="9.5"/>
      <name val="Arial"/>
      <family val="2"/>
      <charset val="204"/>
    </font>
    <font>
      <vertAlign val="superscript"/>
      <sz val="9.5"/>
      <name val="Arial"/>
      <family val="2"/>
      <charset val="204"/>
    </font>
    <font>
      <vertAlign val="superscript"/>
      <sz val="11"/>
      <name val="Times New Roman"/>
      <family val="1"/>
      <charset val="204"/>
    </font>
    <font>
      <i/>
      <sz val="12"/>
      <name val="Times New Roman"/>
      <family val="1"/>
      <charset val="204"/>
    </font>
    <font>
      <sz val="9.5"/>
      <name val="Times New Roman"/>
      <charset val="204"/>
    </font>
    <font>
      <sz val="9.5"/>
      <name val="Times New Roman"/>
    </font>
    <font>
      <sz val="13"/>
      <name val="Times New Roman"/>
      <charset val="204"/>
    </font>
    <font>
      <b/>
      <sz val="6.5"/>
      <name val="Arial"/>
    </font>
    <font>
      <vertAlign val="superscript"/>
      <sz val="9.5"/>
      <name val="Times New Roman"/>
      <charset val="204"/>
    </font>
    <font>
      <b/>
      <sz val="9.5"/>
      <name val="Times New Roman"/>
      <charset val="204"/>
    </font>
    <font>
      <b/>
      <sz val="7"/>
      <name val="Times New Roman"/>
      <charset val="204"/>
    </font>
    <font>
      <sz val="6.5"/>
      <name val="Times New Roman"/>
      <charset val="204"/>
    </font>
    <font>
      <b/>
      <i/>
      <sz val="7.5"/>
      <name val="Arial"/>
      <charset val="204"/>
    </font>
    <font>
      <sz val="9.5"/>
      <name val="Times New Roman"/>
      <family val="1"/>
      <charset val="204"/>
    </font>
    <font>
      <b/>
      <sz val="10"/>
      <name val="Times New Roman"/>
      <family val="1"/>
      <charset val="204"/>
    </font>
    <font>
      <sz val="8"/>
      <name val="Arial"/>
      <family val="2"/>
      <charset val="204"/>
    </font>
    <font>
      <b/>
      <sz val="14"/>
      <name val="Times New Roman"/>
      <family val="1"/>
      <charset val="204"/>
    </font>
    <font>
      <sz val="8"/>
      <name val="Times New Roman"/>
      <family val="1"/>
      <charset val="204"/>
    </font>
    <font>
      <sz val="13"/>
      <name val="Times New Roman"/>
      <family val="1"/>
      <charset val="204"/>
    </font>
    <font>
      <b/>
      <sz val="6.5"/>
      <name val="Times New Roman"/>
      <family val="1"/>
      <charset val="204"/>
    </font>
    <font>
      <sz val="6"/>
      <name val="Times New Roman"/>
      <family val="1"/>
      <charset val="204"/>
    </font>
    <font>
      <b/>
      <sz val="7"/>
      <name val="Times New Roman"/>
      <family val="1"/>
      <charset val="204"/>
    </font>
    <font>
      <sz val="6"/>
      <name val="Arial"/>
      <family val="2"/>
      <charset val="204"/>
    </font>
    <font>
      <i/>
      <sz val="10"/>
      <name val="Times New Roman"/>
      <family val="1"/>
      <charset val="204"/>
    </font>
    <font>
      <sz val="6.5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7">
    <xf numFmtId="0" fontId="0" fillId="0" borderId="0"/>
    <xf numFmtId="0" fontId="1" fillId="0" borderId="0" applyNumberFormat="0" applyFont="0" applyFill="0" applyBorder="0" applyAlignment="0" applyProtection="0">
      <alignment vertical="top"/>
    </xf>
    <xf numFmtId="0" fontId="1" fillId="0" borderId="0" applyNumberFormat="0" applyFont="0" applyFill="0" applyBorder="0" applyAlignment="0" applyProtection="0">
      <alignment vertical="top"/>
    </xf>
    <xf numFmtId="0" fontId="1" fillId="0" borderId="0" applyNumberFormat="0" applyFont="0" applyFill="0" applyBorder="0" applyAlignment="0" applyProtection="0">
      <alignment vertical="top"/>
    </xf>
    <xf numFmtId="0" fontId="1" fillId="0" borderId="0" applyNumberFormat="0" applyFont="0" applyFill="0" applyBorder="0" applyAlignment="0" applyProtection="0">
      <alignment vertical="top"/>
    </xf>
    <xf numFmtId="43" fontId="23" fillId="0" borderId="0" applyFont="0" applyFill="0" applyBorder="0" applyAlignment="0" applyProtection="0"/>
    <xf numFmtId="0" fontId="25" fillId="0" borderId="0" applyNumberFormat="0" applyFill="0" applyBorder="0" applyAlignment="0" applyProtection="0"/>
    <xf numFmtId="0" fontId="28" fillId="0" borderId="0" applyNumberFormat="0" applyFont="0" applyFill="0" applyBorder="0" applyAlignment="0" applyProtection="0">
      <alignment vertical="top"/>
    </xf>
    <xf numFmtId="0" fontId="1" fillId="0" borderId="0" applyNumberFormat="0" applyFont="0" applyFill="0" applyBorder="0" applyAlignment="0" applyProtection="0">
      <alignment vertical="top"/>
    </xf>
    <xf numFmtId="0" fontId="1" fillId="0" borderId="0" applyNumberFormat="0" applyFont="0" applyFill="0" applyBorder="0" applyAlignment="0" applyProtection="0">
      <alignment vertical="top"/>
    </xf>
    <xf numFmtId="0" fontId="28" fillId="0" borderId="0" applyNumberFormat="0" applyFont="0" applyFill="0" applyBorder="0" applyAlignment="0" applyProtection="0">
      <alignment vertical="top"/>
    </xf>
    <xf numFmtId="0" fontId="28" fillId="0" borderId="0" applyNumberFormat="0" applyFont="0" applyFill="0" applyBorder="0" applyAlignment="0" applyProtection="0">
      <alignment vertical="top"/>
    </xf>
    <xf numFmtId="0" fontId="28" fillId="0" borderId="0" applyNumberFormat="0" applyFont="0" applyFill="0" applyBorder="0" applyAlignment="0" applyProtection="0">
      <alignment vertical="top"/>
    </xf>
    <xf numFmtId="0" fontId="1" fillId="0" borderId="0" applyNumberFormat="0" applyFont="0" applyFill="0" applyBorder="0" applyAlignment="0" applyProtection="0">
      <alignment vertical="top"/>
    </xf>
    <xf numFmtId="0" fontId="1" fillId="0" borderId="0" applyNumberFormat="0" applyFont="0" applyFill="0" applyBorder="0" applyAlignment="0" applyProtection="0">
      <alignment vertical="top"/>
    </xf>
    <xf numFmtId="0" fontId="1" fillId="0" borderId="0" applyNumberFormat="0" applyFont="0" applyFill="0" applyBorder="0" applyAlignment="0" applyProtection="0">
      <alignment vertical="top"/>
    </xf>
    <xf numFmtId="0" fontId="28" fillId="0" borderId="0" applyNumberFormat="0" applyFont="0" applyFill="0" applyBorder="0" applyAlignment="0" applyProtection="0">
      <alignment vertical="top"/>
    </xf>
  </cellStyleXfs>
  <cellXfs count="451">
    <xf numFmtId="0" fontId="0" fillId="0" borderId="0" xfId="0"/>
    <xf numFmtId="0" fontId="2" fillId="0" borderId="1" xfId="1" applyNumberFormat="1" applyFont="1" applyFill="1" applyBorder="1" applyAlignment="1" applyProtection="1">
      <alignment horizontal="center" vertical="center"/>
    </xf>
    <xf numFmtId="0" fontId="2" fillId="0" borderId="1" xfId="1" applyNumberFormat="1" applyFont="1" applyFill="1" applyBorder="1" applyAlignment="1" applyProtection="1">
      <alignment horizontal="center" wrapText="1"/>
    </xf>
    <xf numFmtId="0" fontId="2" fillId="0" borderId="1" xfId="1" applyNumberFormat="1" applyFont="1" applyFill="1" applyBorder="1" applyAlignment="1" applyProtection="1">
      <alignment horizontal="center" vertical="center" wrapText="1"/>
    </xf>
    <xf numFmtId="0" fontId="2" fillId="0" borderId="1" xfId="1" applyNumberFormat="1" applyFont="1" applyFill="1" applyBorder="1" applyAlignment="1" applyProtection="1">
      <alignment horizontal="center"/>
    </xf>
    <xf numFmtId="0" fontId="1" fillId="0" borderId="1" xfId="1" applyNumberFormat="1" applyFont="1" applyFill="1" applyBorder="1" applyAlignment="1" applyProtection="1">
      <alignment horizontal="left" vertical="top" indent="1"/>
    </xf>
    <xf numFmtId="0" fontId="1" fillId="0" borderId="1" xfId="1" applyNumberFormat="1" applyFont="1" applyFill="1" applyBorder="1" applyAlignment="1" applyProtection="1">
      <alignment horizontal="left" vertical="top"/>
    </xf>
    <xf numFmtId="0" fontId="1" fillId="0" borderId="1" xfId="1" applyNumberFormat="1" applyFont="1" applyFill="1" applyBorder="1" applyAlignment="1" applyProtection="1">
      <alignment horizontal="left" vertical="top" indent="2"/>
    </xf>
    <xf numFmtId="0" fontId="3" fillId="0" borderId="1" xfId="1" applyNumberFormat="1" applyFont="1" applyFill="1" applyBorder="1" applyAlignment="1" applyProtection="1">
      <alignment horizontal="center"/>
    </xf>
    <xf numFmtId="0" fontId="2" fillId="0" borderId="1" xfId="1" applyNumberFormat="1" applyFont="1" applyFill="1" applyBorder="1" applyAlignment="1" applyProtection="1">
      <alignment horizontal="left"/>
    </xf>
    <xf numFmtId="0" fontId="3" fillId="0" borderId="1" xfId="1" applyNumberFormat="1" applyFont="1" applyFill="1" applyBorder="1" applyAlignment="1" applyProtection="1">
      <alignment horizontal="center" wrapText="1"/>
    </xf>
    <xf numFmtId="0" fontId="2" fillId="0" borderId="1" xfId="1" applyNumberFormat="1" applyFont="1" applyFill="1" applyBorder="1" applyAlignment="1" applyProtection="1">
      <alignment horizontal="left" wrapText="1"/>
    </xf>
    <xf numFmtId="0" fontId="2" fillId="0" borderId="1" xfId="1" applyNumberFormat="1" applyFont="1" applyFill="1" applyBorder="1" applyAlignment="1" applyProtection="1">
      <alignment horizontal="left" vertical="center" wrapText="1"/>
    </xf>
    <xf numFmtId="0" fontId="0" fillId="0" borderId="0" xfId="0" applyAlignment="1">
      <alignment wrapText="1"/>
    </xf>
    <xf numFmtId="0" fontId="1" fillId="0" borderId="1" xfId="1" applyNumberFormat="1" applyFont="1" applyFill="1" applyBorder="1" applyAlignment="1" applyProtection="1">
      <alignment horizontal="left" vertical="top" indent="3"/>
    </xf>
    <xf numFmtId="0" fontId="4" fillId="0" borderId="1" xfId="1" applyNumberFormat="1" applyFont="1" applyFill="1" applyBorder="1" applyAlignment="1" applyProtection="1">
      <alignment horizontal="center"/>
    </xf>
    <xf numFmtId="0" fontId="4" fillId="0" borderId="1" xfId="1" applyNumberFormat="1" applyFont="1" applyFill="1" applyBorder="1" applyAlignment="1" applyProtection="1">
      <alignment horizontal="center" vertical="top"/>
    </xf>
    <xf numFmtId="0" fontId="2" fillId="0" borderId="1" xfId="1" applyNumberFormat="1" applyFont="1" applyFill="1" applyBorder="1" applyAlignment="1" applyProtection="1">
      <alignment horizontal="center" vertical="top"/>
    </xf>
    <xf numFmtId="0" fontId="1" fillId="0" borderId="1" xfId="1" applyNumberFormat="1" applyFont="1" applyFill="1" applyBorder="1" applyAlignment="1" applyProtection="1">
      <alignment horizontal="center" vertical="top"/>
    </xf>
    <xf numFmtId="0" fontId="0" fillId="0" borderId="0" xfId="0" applyAlignment="1">
      <alignment horizontal="center"/>
    </xf>
    <xf numFmtId="0" fontId="2" fillId="0" borderId="1" xfId="2" applyNumberFormat="1" applyFont="1" applyFill="1" applyBorder="1" applyAlignment="1" applyProtection="1">
      <alignment horizontal="center" vertical="center"/>
    </xf>
    <xf numFmtId="0" fontId="2" fillId="0" borderId="1" xfId="2" applyNumberFormat="1" applyFont="1" applyFill="1" applyBorder="1" applyAlignment="1" applyProtection="1">
      <alignment horizontal="center" wrapText="1"/>
    </xf>
    <xf numFmtId="0" fontId="2" fillId="0" borderId="1" xfId="2" applyNumberFormat="1" applyFont="1" applyFill="1" applyBorder="1" applyAlignment="1" applyProtection="1">
      <alignment horizontal="center" vertical="center" wrapText="1"/>
    </xf>
    <xf numFmtId="0" fontId="6" fillId="0" borderId="1" xfId="2" applyNumberFormat="1" applyFont="1" applyFill="1" applyBorder="1" applyAlignment="1" applyProtection="1">
      <alignment horizontal="center"/>
    </xf>
    <xf numFmtId="0" fontId="6" fillId="0" borderId="1" xfId="2" applyNumberFormat="1" applyFont="1" applyFill="1" applyBorder="1" applyAlignment="1" applyProtection="1">
      <alignment horizontal="center" vertical="center"/>
    </xf>
    <xf numFmtId="0" fontId="1" fillId="0" borderId="1" xfId="2" applyNumberFormat="1" applyFont="1" applyFill="1" applyBorder="1" applyAlignment="1" applyProtection="1">
      <alignment horizontal="left" vertical="top" indent="1"/>
    </xf>
    <xf numFmtId="0" fontId="1" fillId="0" borderId="1" xfId="2" applyNumberFormat="1" applyFont="1" applyFill="1" applyBorder="1" applyAlignment="1" applyProtection="1">
      <alignment horizontal="left" vertical="top"/>
    </xf>
    <xf numFmtId="0" fontId="3" fillId="0" borderId="1" xfId="2" applyNumberFormat="1" applyFont="1" applyFill="1" applyBorder="1" applyAlignment="1" applyProtection="1">
      <alignment horizontal="center"/>
    </xf>
    <xf numFmtId="0" fontId="6" fillId="0" borderId="1" xfId="2" applyNumberFormat="1" applyFont="1" applyFill="1" applyBorder="1" applyAlignment="1" applyProtection="1">
      <alignment horizontal="left"/>
    </xf>
    <xf numFmtId="0" fontId="3" fillId="0" borderId="1" xfId="2" applyNumberFormat="1" applyFont="1" applyFill="1" applyBorder="1" applyAlignment="1" applyProtection="1">
      <alignment horizontal="left"/>
    </xf>
    <xf numFmtId="0" fontId="9" fillId="0" borderId="1" xfId="2" applyNumberFormat="1" applyFont="1" applyFill="1" applyBorder="1" applyAlignment="1" applyProtection="1">
      <alignment horizontal="center"/>
    </xf>
    <xf numFmtId="0" fontId="1" fillId="0" borderId="1" xfId="2" applyNumberFormat="1" applyFont="1" applyFill="1" applyBorder="1" applyAlignment="1" applyProtection="1">
      <alignment horizontal="center" vertical="top"/>
    </xf>
    <xf numFmtId="0" fontId="2" fillId="0" borderId="1" xfId="3" applyNumberFormat="1" applyFont="1" applyFill="1" applyBorder="1" applyAlignment="1" applyProtection="1">
      <alignment horizontal="center" vertical="center"/>
    </xf>
    <xf numFmtId="0" fontId="2" fillId="0" borderId="1" xfId="3" applyNumberFormat="1" applyFont="1" applyFill="1" applyBorder="1" applyAlignment="1" applyProtection="1">
      <alignment horizontal="center" wrapText="1"/>
    </xf>
    <xf numFmtId="0" fontId="2" fillId="0" borderId="1" xfId="3" applyNumberFormat="1" applyFont="1" applyFill="1" applyBorder="1" applyAlignment="1" applyProtection="1">
      <alignment horizontal="center" vertical="center" wrapText="1"/>
    </xf>
    <xf numFmtId="0" fontId="6" fillId="0" borderId="1" xfId="3" applyNumberFormat="1" applyFont="1" applyFill="1" applyBorder="1" applyAlignment="1" applyProtection="1">
      <alignment horizontal="center"/>
    </xf>
    <xf numFmtId="0" fontId="6" fillId="0" borderId="1" xfId="3" applyNumberFormat="1" applyFont="1" applyFill="1" applyBorder="1" applyAlignment="1" applyProtection="1">
      <alignment horizontal="center" vertical="center"/>
    </xf>
    <xf numFmtId="0" fontId="1" fillId="0" borderId="1" xfId="3" applyNumberFormat="1" applyFont="1" applyFill="1" applyBorder="1" applyAlignment="1" applyProtection="1">
      <alignment horizontal="left" vertical="top" indent="1"/>
    </xf>
    <xf numFmtId="0" fontId="1" fillId="0" borderId="1" xfId="3" applyNumberFormat="1" applyFont="1" applyFill="1" applyBorder="1" applyAlignment="1" applyProtection="1">
      <alignment horizontal="left" vertical="top"/>
    </xf>
    <xf numFmtId="0" fontId="1" fillId="0" borderId="1" xfId="3" applyNumberFormat="1" applyFont="1" applyFill="1" applyBorder="1" applyAlignment="1" applyProtection="1">
      <alignment horizontal="left" vertical="top" indent="2"/>
    </xf>
    <xf numFmtId="0" fontId="3" fillId="0" borderId="1" xfId="3" applyNumberFormat="1" applyFont="1" applyFill="1" applyBorder="1" applyAlignment="1" applyProtection="1">
      <alignment horizontal="center"/>
    </xf>
    <xf numFmtId="0" fontId="6" fillId="0" borderId="1" xfId="3" applyNumberFormat="1" applyFont="1" applyFill="1" applyBorder="1" applyAlignment="1" applyProtection="1">
      <alignment horizontal="left"/>
    </xf>
    <xf numFmtId="0" fontId="7" fillId="0" borderId="1" xfId="3" applyNumberFormat="1" applyFont="1" applyFill="1" applyBorder="1" applyAlignment="1" applyProtection="1">
      <alignment horizontal="center"/>
    </xf>
    <xf numFmtId="0" fontId="6" fillId="0" borderId="1" xfId="3" applyNumberFormat="1" applyFont="1" applyFill="1" applyBorder="1" applyAlignment="1" applyProtection="1">
      <alignment horizontal="justify"/>
    </xf>
    <xf numFmtId="0" fontId="2" fillId="0" borderId="1" xfId="3" applyNumberFormat="1" applyFont="1" applyFill="1" applyBorder="1" applyAlignment="1" applyProtection="1">
      <alignment horizontal="left" vertical="center" wrapText="1"/>
    </xf>
    <xf numFmtId="0" fontId="6" fillId="0" borderId="1" xfId="3" applyNumberFormat="1" applyFont="1" applyFill="1" applyBorder="1" applyAlignment="1" applyProtection="1">
      <alignment horizontal="center" wrapText="1"/>
    </xf>
    <xf numFmtId="0" fontId="1" fillId="0" borderId="1" xfId="3" applyNumberFormat="1" applyFont="1" applyFill="1" applyBorder="1" applyAlignment="1" applyProtection="1">
      <alignment horizontal="left" vertical="top" wrapText="1"/>
    </xf>
    <xf numFmtId="0" fontId="3" fillId="0" borderId="1" xfId="3" applyNumberFormat="1" applyFont="1" applyFill="1" applyBorder="1" applyAlignment="1" applyProtection="1">
      <alignment horizontal="center" wrapText="1"/>
    </xf>
    <xf numFmtId="0" fontId="6" fillId="0" borderId="1" xfId="3" applyNumberFormat="1" applyFont="1" applyFill="1" applyBorder="1" applyAlignment="1" applyProtection="1">
      <alignment horizontal="left" wrapText="1"/>
    </xf>
    <xf numFmtId="0" fontId="1" fillId="0" borderId="1" xfId="3" applyNumberFormat="1" applyFont="1" applyFill="1" applyBorder="1" applyAlignment="1" applyProtection="1">
      <alignment horizontal="center" vertical="top"/>
    </xf>
    <xf numFmtId="0" fontId="1" fillId="0" borderId="1" xfId="3" applyNumberFormat="1" applyFont="1" applyFill="1" applyBorder="1" applyAlignment="1" applyProtection="1">
      <alignment horizontal="left" vertical="top" indent="3"/>
    </xf>
    <xf numFmtId="0" fontId="6" fillId="0" borderId="1" xfId="3" applyNumberFormat="1" applyFont="1" applyFill="1" applyBorder="1" applyAlignment="1" applyProtection="1">
      <alignment horizontal="left" vertical="top"/>
    </xf>
    <xf numFmtId="0" fontId="7" fillId="0" borderId="1" xfId="3" applyNumberFormat="1" applyFont="1" applyFill="1" applyBorder="1" applyAlignment="1" applyProtection="1">
      <alignment horizontal="left"/>
    </xf>
    <xf numFmtId="0" fontId="10" fillId="0" borderId="1" xfId="3" applyNumberFormat="1" applyFont="1" applyFill="1" applyBorder="1" applyAlignment="1" applyProtection="1">
      <alignment horizontal="center"/>
    </xf>
    <xf numFmtId="0" fontId="11" fillId="0" borderId="1" xfId="3" applyNumberFormat="1" applyFont="1" applyFill="1" applyBorder="1" applyAlignment="1" applyProtection="1">
      <alignment horizontal="center"/>
    </xf>
    <xf numFmtId="0" fontId="10" fillId="0" borderId="1" xfId="3" applyNumberFormat="1" applyFont="1" applyFill="1" applyBorder="1" applyAlignment="1" applyProtection="1">
      <alignment horizontal="left"/>
    </xf>
    <xf numFmtId="0" fontId="10" fillId="0" borderId="1" xfId="3" applyNumberFormat="1" applyFont="1" applyFill="1" applyBorder="1" applyAlignment="1" applyProtection="1">
      <alignment horizontal="justify"/>
    </xf>
    <xf numFmtId="0" fontId="10" fillId="0" borderId="1" xfId="3" applyNumberFormat="1" applyFont="1" applyFill="1" applyBorder="1" applyAlignment="1" applyProtection="1">
      <alignment horizontal="right"/>
    </xf>
    <xf numFmtId="0" fontId="6" fillId="0" borderId="1" xfId="3" applyNumberFormat="1" applyFont="1" applyFill="1" applyBorder="1" applyAlignment="1" applyProtection="1">
      <alignment horizontal="center" vertical="top"/>
    </xf>
    <xf numFmtId="0" fontId="7" fillId="0" borderId="1" xfId="3" applyNumberFormat="1" applyFont="1" applyFill="1" applyBorder="1" applyAlignment="1" applyProtection="1">
      <alignment horizontal="center" vertical="top"/>
    </xf>
    <xf numFmtId="0" fontId="13" fillId="0" borderId="1" xfId="3" applyNumberFormat="1" applyFont="1" applyFill="1" applyBorder="1" applyAlignment="1" applyProtection="1">
      <alignment horizontal="center"/>
    </xf>
    <xf numFmtId="0" fontId="0" fillId="0" borderId="1" xfId="0" applyBorder="1" applyAlignment="1">
      <alignment horizontal="center"/>
    </xf>
    <xf numFmtId="0" fontId="0" fillId="0" borderId="1" xfId="0" applyBorder="1"/>
    <xf numFmtId="0" fontId="0" fillId="0" borderId="1" xfId="0" applyBorder="1" applyAlignment="1">
      <alignment wrapText="1"/>
    </xf>
    <xf numFmtId="0" fontId="2" fillId="0" borderId="1" xfId="4" applyNumberFormat="1" applyFont="1" applyFill="1" applyBorder="1" applyAlignment="1" applyProtection="1">
      <alignment horizontal="center" vertical="center"/>
    </xf>
    <xf numFmtId="0" fontId="2" fillId="0" borderId="1" xfId="4" applyNumberFormat="1" applyFont="1" applyFill="1" applyBorder="1" applyAlignment="1" applyProtection="1">
      <alignment horizontal="center" vertical="center" wrapText="1"/>
    </xf>
    <xf numFmtId="0" fontId="2" fillId="0" borderId="1" xfId="4" applyNumberFormat="1" applyFont="1" applyFill="1" applyBorder="1" applyAlignment="1" applyProtection="1">
      <alignment horizontal="center" wrapText="1"/>
    </xf>
    <xf numFmtId="0" fontId="2" fillId="0" borderId="1" xfId="4" applyNumberFormat="1" applyFont="1" applyFill="1" applyBorder="1" applyAlignment="1" applyProtection="1">
      <alignment horizontal="center"/>
    </xf>
    <xf numFmtId="0" fontId="1" fillId="0" borderId="1" xfId="4" applyNumberFormat="1" applyFont="1" applyFill="1" applyBorder="1" applyAlignment="1" applyProtection="1">
      <alignment horizontal="left" vertical="top" indent="1"/>
    </xf>
    <xf numFmtId="0" fontId="1" fillId="0" borderId="1" xfId="4" applyNumberFormat="1" applyFont="1" applyFill="1" applyBorder="1" applyAlignment="1" applyProtection="1">
      <alignment horizontal="left" vertical="top"/>
    </xf>
    <xf numFmtId="0" fontId="14" fillId="0" borderId="1" xfId="4" applyNumberFormat="1" applyFont="1" applyFill="1" applyBorder="1" applyAlignment="1" applyProtection="1">
      <alignment horizontal="center"/>
    </xf>
    <xf numFmtId="0" fontId="2" fillId="0" borderId="1" xfId="4" applyNumberFormat="1" applyFont="1" applyFill="1" applyBorder="1" applyAlignment="1" applyProtection="1">
      <alignment horizontal="left"/>
    </xf>
    <xf numFmtId="0" fontId="4" fillId="0" borderId="1" xfId="4" applyNumberFormat="1" applyFont="1" applyFill="1" applyBorder="1" applyAlignment="1" applyProtection="1">
      <alignment horizontal="center"/>
    </xf>
    <xf numFmtId="0" fontId="10" fillId="0" borderId="1" xfId="4" applyNumberFormat="1" applyFont="1" applyFill="1" applyBorder="1" applyAlignment="1" applyProtection="1">
      <alignment horizontal="center"/>
    </xf>
    <xf numFmtId="0" fontId="11" fillId="0" borderId="1" xfId="4" applyNumberFormat="1" applyFont="1" applyFill="1" applyBorder="1" applyAlignment="1" applyProtection="1">
      <alignment horizontal="center"/>
    </xf>
    <xf numFmtId="0" fontId="15" fillId="0" borderId="1" xfId="4" applyNumberFormat="1" applyFont="1" applyFill="1" applyBorder="1" applyAlignment="1" applyProtection="1">
      <alignment horizontal="center"/>
    </xf>
    <xf numFmtId="0" fontId="2" fillId="0" borderId="1" xfId="4" applyNumberFormat="1" applyFont="1" applyFill="1" applyBorder="1" applyAlignment="1" applyProtection="1">
      <alignment horizontal="left" vertical="top"/>
    </xf>
    <xf numFmtId="0" fontId="16" fillId="0" borderId="1" xfId="4" applyNumberFormat="1" applyFont="1" applyFill="1" applyBorder="1" applyAlignment="1" applyProtection="1">
      <alignment horizontal="left"/>
    </xf>
    <xf numFmtId="0" fontId="17" fillId="0" borderId="1" xfId="4" applyNumberFormat="1" applyFont="1" applyFill="1" applyBorder="1" applyAlignment="1" applyProtection="1">
      <alignment horizontal="center"/>
    </xf>
    <xf numFmtId="0" fontId="18" fillId="0" borderId="1" xfId="4" applyNumberFormat="1" applyFont="1" applyFill="1" applyBorder="1" applyAlignment="1" applyProtection="1">
      <alignment horizontal="center"/>
    </xf>
    <xf numFmtId="0" fontId="14" fillId="0" borderId="1" xfId="4" applyNumberFormat="1" applyFont="1" applyFill="1" applyBorder="1" applyAlignment="1" applyProtection="1">
      <alignment horizontal="left"/>
    </xf>
    <xf numFmtId="0" fontId="1" fillId="0" borderId="1" xfId="4" applyNumberFormat="1" applyFont="1" applyFill="1" applyBorder="1" applyAlignment="1" applyProtection="1">
      <alignment horizontal="left" vertical="top" indent="2"/>
    </xf>
    <xf numFmtId="0" fontId="19" fillId="0" borderId="1" xfId="4" applyNumberFormat="1" applyFont="1" applyFill="1" applyBorder="1" applyAlignment="1" applyProtection="1">
      <alignment horizontal="center"/>
    </xf>
    <xf numFmtId="0" fontId="20" fillId="0" borderId="1" xfId="4" applyNumberFormat="1" applyFont="1" applyFill="1" applyBorder="1" applyAlignment="1" applyProtection="1">
      <alignment horizontal="left"/>
    </xf>
    <xf numFmtId="0" fontId="21" fillId="0" borderId="1" xfId="4" applyNumberFormat="1" applyFont="1" applyFill="1" applyBorder="1" applyAlignment="1" applyProtection="1">
      <alignment horizontal="right"/>
    </xf>
    <xf numFmtId="0" fontId="18" fillId="0" borderId="1" xfId="4" applyNumberFormat="1" applyFont="1" applyFill="1" applyBorder="1" applyAlignment="1" applyProtection="1">
      <alignment horizontal="center" vertical="center"/>
    </xf>
    <xf numFmtId="0" fontId="21" fillId="0" borderId="1" xfId="4" applyNumberFormat="1" applyFont="1" applyFill="1" applyBorder="1" applyAlignment="1" applyProtection="1">
      <alignment horizontal="right" vertical="center" wrapText="1"/>
    </xf>
    <xf numFmtId="0" fontId="2" fillId="0" borderId="1" xfId="4" applyNumberFormat="1" applyFont="1" applyFill="1" applyBorder="1" applyAlignment="1" applyProtection="1">
      <alignment horizontal="center" vertical="top"/>
    </xf>
    <xf numFmtId="43" fontId="1" fillId="0" borderId="1" xfId="5" applyFont="1" applyFill="1" applyBorder="1" applyAlignment="1" applyProtection="1">
      <alignment horizontal="left" vertical="top"/>
    </xf>
    <xf numFmtId="43" fontId="1" fillId="0" borderId="1" xfId="5" applyFont="1" applyFill="1" applyBorder="1" applyAlignment="1" applyProtection="1">
      <alignment horizontal="left" vertical="top" indent="2"/>
    </xf>
    <xf numFmtId="0" fontId="25" fillId="0" borderId="0" xfId="6"/>
    <xf numFmtId="0" fontId="24" fillId="0" borderId="0" xfId="0" applyFont="1" applyAlignment="1">
      <alignment wrapText="1"/>
    </xf>
    <xf numFmtId="43" fontId="24" fillId="0" borderId="0" xfId="0" applyNumberFormat="1" applyFont="1"/>
    <xf numFmtId="0" fontId="26" fillId="0" borderId="1" xfId="2" applyNumberFormat="1" applyFont="1" applyFill="1" applyBorder="1" applyAlignment="1" applyProtection="1">
      <alignment horizontal="center"/>
    </xf>
    <xf numFmtId="0" fontId="26" fillId="0" borderId="1" xfId="2" applyNumberFormat="1" applyFont="1" applyFill="1" applyBorder="1" applyAlignment="1" applyProtection="1">
      <alignment horizontal="left"/>
    </xf>
    <xf numFmtId="0" fontId="27" fillId="0" borderId="1" xfId="1" applyNumberFormat="1" applyFont="1" applyFill="1" applyBorder="1" applyAlignment="1" applyProtection="1">
      <alignment horizontal="center"/>
    </xf>
    <xf numFmtId="43" fontId="0" fillId="0" borderId="1" xfId="5" applyFont="1" applyBorder="1"/>
    <xf numFmtId="0" fontId="26" fillId="0" borderId="1" xfId="3" applyNumberFormat="1" applyFont="1" applyFill="1" applyBorder="1" applyAlignment="1" applyProtection="1">
      <alignment horizontal="left"/>
    </xf>
    <xf numFmtId="0" fontId="3" fillId="2" borderId="1" xfId="3" applyNumberFormat="1" applyFont="1" applyFill="1" applyBorder="1" applyAlignment="1" applyProtection="1">
      <alignment horizontal="center"/>
    </xf>
    <xf numFmtId="0" fontId="26" fillId="0" borderId="1" xfId="3" applyNumberFormat="1" applyFont="1" applyFill="1" applyBorder="1" applyAlignment="1" applyProtection="1">
      <alignment horizontal="center"/>
    </xf>
    <xf numFmtId="43" fontId="28" fillId="0" borderId="1" xfId="5" applyFont="1" applyFill="1" applyBorder="1" applyAlignment="1" applyProtection="1">
      <alignment horizontal="left" vertical="top"/>
    </xf>
    <xf numFmtId="0" fontId="29" fillId="0" borderId="3" xfId="2" applyNumberFormat="1" applyFont="1" applyFill="1" applyBorder="1" applyAlignment="1" applyProtection="1">
      <alignment horizontal="left"/>
    </xf>
    <xf numFmtId="43" fontId="30" fillId="0" borderId="1" xfId="5" applyFont="1" applyFill="1" applyBorder="1" applyAlignment="1" applyProtection="1">
      <alignment horizontal="left" vertical="top"/>
    </xf>
    <xf numFmtId="0" fontId="1" fillId="0" borderId="1" xfId="4" applyNumberFormat="1" applyFont="1" applyFill="1" applyBorder="1" applyAlignment="1" applyProtection="1">
      <alignment horizontal="center" vertical="top"/>
    </xf>
    <xf numFmtId="0" fontId="27" fillId="0" borderId="1" xfId="4" applyNumberFormat="1" applyFont="1" applyFill="1" applyBorder="1" applyAlignment="1" applyProtection="1">
      <alignment horizontal="center"/>
    </xf>
    <xf numFmtId="0" fontId="27" fillId="0" borderId="1" xfId="4" applyNumberFormat="1" applyFont="1" applyFill="1" applyBorder="1" applyAlignment="1" applyProtection="1">
      <alignment horizontal="left"/>
    </xf>
    <xf numFmtId="0" fontId="31" fillId="0" borderId="1" xfId="4" applyNumberFormat="1" applyFont="1" applyFill="1" applyBorder="1" applyAlignment="1" applyProtection="1">
      <alignment horizontal="center"/>
    </xf>
    <xf numFmtId="164" fontId="0" fillId="0" borderId="1" xfId="0" applyNumberFormat="1" applyBorder="1"/>
    <xf numFmtId="0" fontId="31" fillId="0" borderId="1" xfId="7" applyNumberFormat="1" applyFont="1" applyFill="1" applyBorder="1" applyAlignment="1" applyProtection="1">
      <alignment horizontal="center"/>
    </xf>
    <xf numFmtId="0" fontId="31" fillId="0" borderId="1" xfId="7" applyNumberFormat="1" applyFont="1" applyFill="1" applyBorder="1" applyAlignment="1" applyProtection="1">
      <alignment horizontal="left"/>
    </xf>
    <xf numFmtId="0" fontId="28" fillId="0" borderId="1" xfId="7" applyNumberFormat="1" applyFont="1" applyFill="1" applyBorder="1" applyAlignment="1" applyProtection="1">
      <alignment horizontal="left" vertical="top"/>
    </xf>
    <xf numFmtId="0" fontId="32" fillId="0" borderId="1" xfId="4" applyNumberFormat="1" applyFont="1" applyFill="1" applyBorder="1" applyAlignment="1" applyProtection="1">
      <alignment horizontal="center"/>
    </xf>
    <xf numFmtId="0" fontId="27" fillId="0" borderId="1" xfId="4" applyNumberFormat="1" applyFont="1" applyFill="1" applyBorder="1" applyAlignment="1" applyProtection="1">
      <alignment horizontal="left" vertical="center"/>
    </xf>
    <xf numFmtId="0" fontId="27" fillId="2" borderId="1" xfId="4" applyNumberFormat="1" applyFont="1" applyFill="1" applyBorder="1" applyAlignment="1" applyProtection="1">
      <alignment horizontal="left"/>
    </xf>
    <xf numFmtId="1" fontId="10" fillId="0" borderId="1" xfId="5" applyNumberFormat="1" applyFont="1" applyFill="1" applyBorder="1" applyAlignment="1" applyProtection="1">
      <alignment horizontal="center"/>
    </xf>
    <xf numFmtId="43" fontId="2" fillId="0" borderId="1" xfId="5" applyFont="1" applyFill="1" applyBorder="1" applyAlignment="1" applyProtection="1">
      <alignment vertical="center"/>
    </xf>
    <xf numFmtId="43" fontId="0" fillId="0" borderId="2" xfId="5" applyFont="1" applyBorder="1" applyAlignment="1">
      <alignment vertical="center"/>
    </xf>
    <xf numFmtId="43" fontId="1" fillId="0" borderId="2" xfId="5" applyFont="1" applyFill="1" applyBorder="1" applyAlignment="1" applyProtection="1">
      <alignment vertical="center"/>
    </xf>
    <xf numFmtId="43" fontId="28" fillId="0" borderId="2" xfId="5" applyFont="1" applyFill="1" applyBorder="1" applyAlignment="1" applyProtection="1">
      <alignment vertical="center"/>
    </xf>
    <xf numFmtId="43" fontId="0" fillId="0" borderId="0" xfId="5" applyFont="1" applyAlignment="1">
      <alignment vertical="center"/>
    </xf>
    <xf numFmtId="0" fontId="28" fillId="0" borderId="1" xfId="7" applyNumberFormat="1" applyFont="1" applyFill="1" applyBorder="1" applyAlignment="1" applyProtection="1">
      <alignment vertical="center"/>
    </xf>
    <xf numFmtId="0" fontId="0" fillId="0" borderId="1" xfId="0" applyBorder="1" applyAlignment="1">
      <alignment horizontal="center" vertical="center"/>
    </xf>
    <xf numFmtId="164" fontId="0" fillId="0" borderId="1" xfId="0" applyNumberFormat="1" applyBorder="1" applyAlignment="1">
      <alignment horizontal="center" vertical="center"/>
    </xf>
    <xf numFmtId="164" fontId="24" fillId="0" borderId="0" xfId="0" applyNumberFormat="1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33" fillId="0" borderId="3" xfId="4" applyNumberFormat="1" applyFont="1" applyFill="1" applyBorder="1" applyAlignment="1" applyProtection="1">
      <alignment horizontal="left"/>
    </xf>
    <xf numFmtId="43" fontId="0" fillId="0" borderId="1" xfId="5" applyFont="1" applyFill="1" applyBorder="1"/>
    <xf numFmtId="43" fontId="2" fillId="0" borderId="1" xfId="5" applyFont="1" applyFill="1" applyBorder="1" applyAlignment="1" applyProtection="1">
      <alignment horizontal="center" vertical="center" wrapText="1"/>
    </xf>
    <xf numFmtId="0" fontId="2" fillId="0" borderId="1" xfId="8" applyNumberFormat="1" applyFont="1" applyFill="1" applyBorder="1" applyAlignment="1" applyProtection="1">
      <alignment horizontal="center" vertical="center"/>
    </xf>
    <xf numFmtId="0" fontId="2" fillId="0" borderId="1" xfId="8" applyNumberFormat="1" applyFont="1" applyFill="1" applyBorder="1" applyAlignment="1" applyProtection="1">
      <alignment horizontal="center" wrapText="1"/>
    </xf>
    <xf numFmtId="0" fontId="6" fillId="0" borderId="1" xfId="8" applyNumberFormat="1" applyFont="1" applyFill="1" applyBorder="1" applyAlignment="1" applyProtection="1">
      <alignment horizontal="center"/>
    </xf>
    <xf numFmtId="0" fontId="6" fillId="0" borderId="1" xfId="8" applyNumberFormat="1" applyFont="1" applyFill="1" applyBorder="1" applyAlignment="1" applyProtection="1">
      <alignment horizontal="center" vertical="center"/>
    </xf>
    <xf numFmtId="0" fontId="1" fillId="0" borderId="1" xfId="8" applyNumberFormat="1" applyFont="1" applyFill="1" applyBorder="1" applyAlignment="1" applyProtection="1">
      <alignment horizontal="left" vertical="top" indent="1"/>
    </xf>
    <xf numFmtId="0" fontId="1" fillId="0" borderId="1" xfId="8" applyNumberFormat="1" applyFont="1" applyFill="1" applyBorder="1" applyAlignment="1" applyProtection="1">
      <alignment horizontal="left" vertical="top"/>
    </xf>
    <xf numFmtId="0" fontId="1" fillId="0" borderId="1" xfId="8" applyNumberFormat="1" applyFont="1" applyFill="1" applyBorder="1" applyAlignment="1" applyProtection="1">
      <alignment horizontal="left" vertical="top" indent="2"/>
    </xf>
    <xf numFmtId="0" fontId="3" fillId="0" borderId="1" xfId="8" applyNumberFormat="1" applyFont="1" applyFill="1" applyBorder="1" applyAlignment="1" applyProtection="1">
      <alignment horizontal="center"/>
    </xf>
    <xf numFmtId="0" fontId="6" fillId="0" borderId="1" xfId="8" applyNumberFormat="1" applyFont="1" applyFill="1" applyBorder="1" applyAlignment="1" applyProtection="1">
      <alignment horizontal="left"/>
    </xf>
    <xf numFmtId="0" fontId="7" fillId="0" borderId="1" xfId="8" applyNumberFormat="1" applyFont="1" applyFill="1" applyBorder="1" applyAlignment="1" applyProtection="1">
      <alignment horizontal="center"/>
    </xf>
    <xf numFmtId="0" fontId="6" fillId="0" borderId="1" xfId="8" applyNumberFormat="1" applyFont="1" applyFill="1" applyBorder="1" applyAlignment="1" applyProtection="1">
      <alignment horizontal="justify"/>
    </xf>
    <xf numFmtId="0" fontId="35" fillId="0" borderId="1" xfId="8" applyNumberFormat="1" applyFont="1" applyFill="1" applyBorder="1" applyAlignment="1" applyProtection="1">
      <alignment horizontal="left"/>
    </xf>
    <xf numFmtId="0" fontId="19" fillId="0" borderId="1" xfId="8" applyNumberFormat="1" applyFont="1" applyFill="1" applyBorder="1" applyAlignment="1" applyProtection="1">
      <alignment horizontal="center"/>
    </xf>
    <xf numFmtId="0" fontId="36" fillId="0" borderId="1" xfId="8" applyNumberFormat="1" applyFont="1" applyFill="1" applyBorder="1" applyAlignment="1" applyProtection="1">
      <alignment horizontal="center"/>
    </xf>
    <xf numFmtId="0" fontId="6" fillId="0" borderId="1" xfId="8" applyNumberFormat="1" applyFont="1" applyFill="1" applyBorder="1" applyAlignment="1" applyProtection="1">
      <alignment horizontal="left" wrapText="1"/>
    </xf>
    <xf numFmtId="0" fontId="1" fillId="0" borderId="1" xfId="8" applyNumberFormat="1" applyFont="1" applyFill="1" applyBorder="1" applyAlignment="1" applyProtection="1">
      <alignment horizontal="center" vertical="top"/>
    </xf>
    <xf numFmtId="0" fontId="1" fillId="0" borderId="1" xfId="8" applyNumberFormat="1" applyFont="1" applyFill="1" applyBorder="1" applyAlignment="1" applyProtection="1">
      <alignment horizontal="center" vertical="center"/>
    </xf>
    <xf numFmtId="0" fontId="6" fillId="2" borderId="1" xfId="8" applyNumberFormat="1" applyFont="1" applyFill="1" applyBorder="1" applyAlignment="1" applyProtection="1">
      <alignment horizontal="left"/>
    </xf>
    <xf numFmtId="0" fontId="37" fillId="0" borderId="1" xfId="9" applyNumberFormat="1" applyFont="1" applyFill="1" applyBorder="1" applyAlignment="1" applyProtection="1">
      <alignment horizontal="center" vertical="center" wrapText="1"/>
    </xf>
    <xf numFmtId="0" fontId="37" fillId="0" borderId="1" xfId="9" applyNumberFormat="1" applyFont="1" applyFill="1" applyBorder="1" applyAlignment="1" applyProtection="1">
      <alignment horizontal="center" vertical="center"/>
    </xf>
    <xf numFmtId="0" fontId="1" fillId="0" borderId="1" xfId="9" applyNumberFormat="1" applyFont="1" applyFill="1" applyBorder="1" applyAlignment="1" applyProtection="1">
      <alignment horizontal="left" vertical="top"/>
    </xf>
    <xf numFmtId="0" fontId="1" fillId="0" borderId="1" xfId="9" applyNumberFormat="1" applyFont="1" applyFill="1" applyBorder="1" applyAlignment="1" applyProtection="1">
      <alignment horizontal="left" vertical="top" indent="4"/>
    </xf>
    <xf numFmtId="0" fontId="37" fillId="0" borderId="1" xfId="9" applyNumberFormat="1" applyFont="1" applyFill="1" applyBorder="1" applyAlignment="1" applyProtection="1">
      <alignment horizontal="center" vertical="top" wrapText="1"/>
    </xf>
    <xf numFmtId="0" fontId="37" fillId="0" borderId="1" xfId="9" applyNumberFormat="1" applyFont="1" applyFill="1" applyBorder="1" applyAlignment="1" applyProtection="1">
      <alignment horizontal="left" vertical="center"/>
    </xf>
    <xf numFmtId="0" fontId="39" fillId="0" borderId="1" xfId="9" applyNumberFormat="1" applyFont="1" applyFill="1" applyBorder="1" applyAlignment="1" applyProtection="1">
      <alignment horizontal="center" wrapText="1"/>
    </xf>
    <xf numFmtId="0" fontId="38" fillId="0" borderId="1" xfId="9" applyNumberFormat="1" applyFont="1" applyFill="1" applyBorder="1" applyAlignment="1" applyProtection="1">
      <alignment horizontal="center" vertical="center"/>
    </xf>
    <xf numFmtId="0" fontId="37" fillId="0" borderId="1" xfId="9" applyNumberFormat="1" applyFont="1" applyFill="1" applyBorder="1" applyAlignment="1" applyProtection="1">
      <alignment horizontal="left" wrapText="1"/>
    </xf>
    <xf numFmtId="0" fontId="37" fillId="0" borderId="1" xfId="9" applyNumberFormat="1" applyFont="1" applyFill="1" applyBorder="1" applyAlignment="1" applyProtection="1">
      <alignment horizontal="center"/>
    </xf>
    <xf numFmtId="0" fontId="19" fillId="0" borderId="1" xfId="9" applyNumberFormat="1" applyFont="1" applyFill="1" applyBorder="1" applyAlignment="1" applyProtection="1">
      <alignment horizontal="center" vertical="center" wrapText="1"/>
    </xf>
    <xf numFmtId="0" fontId="19" fillId="0" borderId="1" xfId="9" applyNumberFormat="1" applyFont="1" applyFill="1" applyBorder="1" applyAlignment="1" applyProtection="1">
      <alignment horizontal="center" vertical="center"/>
    </xf>
    <xf numFmtId="0" fontId="1" fillId="0" borderId="1" xfId="9" applyNumberFormat="1" applyFont="1" applyFill="1" applyBorder="1" applyAlignment="1" applyProtection="1">
      <alignment horizontal="left" vertical="top" indent="5"/>
    </xf>
    <xf numFmtId="0" fontId="19" fillId="0" borderId="1" xfId="9" applyNumberFormat="1" applyFont="1" applyFill="1" applyBorder="1" applyAlignment="1" applyProtection="1">
      <alignment horizontal="center" wrapText="1"/>
    </xf>
    <xf numFmtId="0" fontId="40" fillId="0" borderId="1" xfId="9" applyNumberFormat="1" applyFont="1" applyFill="1" applyBorder="1" applyAlignment="1" applyProtection="1">
      <alignment horizontal="center" wrapText="1"/>
    </xf>
    <xf numFmtId="0" fontId="19" fillId="0" borderId="1" xfId="9" applyNumberFormat="1" applyFont="1" applyFill="1" applyBorder="1" applyAlignment="1" applyProtection="1">
      <alignment horizontal="center"/>
    </xf>
    <xf numFmtId="0" fontId="19" fillId="0" borderId="1" xfId="9" applyNumberFormat="1" applyFont="1" applyFill="1" applyBorder="1" applyAlignment="1" applyProtection="1">
      <alignment horizontal="left" vertical="center"/>
    </xf>
    <xf numFmtId="0" fontId="19" fillId="0" borderId="1" xfId="9" applyNumberFormat="1" applyFont="1" applyFill="1" applyBorder="1" applyAlignment="1" applyProtection="1">
      <alignment horizontal="left" wrapText="1"/>
    </xf>
    <xf numFmtId="0" fontId="1" fillId="0" borderId="1" xfId="9" applyNumberFormat="1" applyFont="1" applyFill="1" applyBorder="1" applyAlignment="1" applyProtection="1">
      <alignment horizontal="left" vertical="center"/>
    </xf>
    <xf numFmtId="0" fontId="19" fillId="0" borderId="1" xfId="9" applyNumberFormat="1" applyFont="1" applyFill="1" applyBorder="1" applyAlignment="1" applyProtection="1">
      <alignment horizontal="center" vertical="top" wrapText="1"/>
    </xf>
    <xf numFmtId="0" fontId="19" fillId="0" borderId="1" xfId="9" applyNumberFormat="1" applyFont="1" applyFill="1" applyBorder="1" applyAlignment="1" applyProtection="1">
      <alignment horizontal="left" vertical="top" wrapText="1"/>
    </xf>
    <xf numFmtId="0" fontId="42" fillId="0" borderId="1" xfId="9" applyNumberFormat="1" applyFont="1" applyFill="1" applyBorder="1" applyAlignment="1" applyProtection="1">
      <alignment horizontal="center" vertical="center"/>
    </xf>
    <xf numFmtId="0" fontId="34" fillId="0" borderId="0" xfId="0" applyFont="1" applyAlignment="1">
      <alignment horizontal="center"/>
    </xf>
    <xf numFmtId="0" fontId="1" fillId="0" borderId="1" xfId="9" applyNumberFormat="1" applyFont="1" applyFill="1" applyBorder="1" applyAlignment="1" applyProtection="1">
      <alignment horizontal="center" vertical="top"/>
    </xf>
    <xf numFmtId="0" fontId="39" fillId="0" borderId="1" xfId="9" applyNumberFormat="1" applyFont="1" applyFill="1" applyBorder="1" applyAlignment="1" applyProtection="1">
      <alignment horizontal="center" vertical="center" wrapText="1"/>
    </xf>
    <xf numFmtId="0" fontId="39" fillId="0" borderId="1" xfId="9" applyNumberFormat="1" applyFont="1" applyFill="1" applyBorder="1" applyAlignment="1" applyProtection="1">
      <alignment horizontal="center" vertical="center"/>
    </xf>
    <xf numFmtId="164" fontId="0" fillId="2" borderId="1" xfId="0" applyNumberFormat="1" applyFill="1" applyBorder="1" applyAlignment="1">
      <alignment horizontal="center" vertical="center"/>
    </xf>
    <xf numFmtId="0" fontId="10" fillId="2" borderId="1" xfId="4" applyNumberFormat="1" applyFont="1" applyFill="1" applyBorder="1" applyAlignment="1" applyProtection="1">
      <alignment horizontal="center"/>
    </xf>
    <xf numFmtId="0" fontId="1" fillId="2" borderId="1" xfId="4" applyNumberFormat="1" applyFont="1" applyFill="1" applyBorder="1" applyAlignment="1" applyProtection="1">
      <alignment horizontal="left" vertical="top"/>
    </xf>
    <xf numFmtId="0" fontId="31" fillId="2" borderId="1" xfId="4" applyNumberFormat="1" applyFont="1" applyFill="1" applyBorder="1" applyAlignment="1" applyProtection="1">
      <alignment horizontal="center"/>
    </xf>
    <xf numFmtId="0" fontId="2" fillId="2" borderId="1" xfId="4" applyNumberFormat="1" applyFont="1" applyFill="1" applyBorder="1" applyAlignment="1" applyProtection="1">
      <alignment horizontal="center"/>
    </xf>
    <xf numFmtId="43" fontId="2" fillId="2" borderId="2" xfId="5" applyFont="1" applyFill="1" applyBorder="1" applyAlignment="1" applyProtection="1">
      <alignment horizontal="center"/>
    </xf>
    <xf numFmtId="43" fontId="0" fillId="2" borderId="0" xfId="5" applyFont="1" applyFill="1" applyAlignment="1">
      <alignment vertical="center"/>
    </xf>
    <xf numFmtId="0" fontId="2" fillId="2" borderId="1" xfId="4" applyNumberFormat="1" applyFont="1" applyFill="1" applyBorder="1" applyAlignment="1" applyProtection="1">
      <alignment horizontal="left"/>
    </xf>
    <xf numFmtId="43" fontId="28" fillId="2" borderId="2" xfId="5" applyFont="1" applyFill="1" applyBorder="1" applyAlignment="1" applyProtection="1">
      <alignment vertical="center"/>
    </xf>
    <xf numFmtId="0" fontId="1" fillId="2" borderId="1" xfId="4" applyNumberFormat="1" applyFont="1" applyFill="1" applyBorder="1" applyAlignment="1" applyProtection="1">
      <alignment horizontal="center" vertical="top"/>
    </xf>
    <xf numFmtId="0" fontId="1" fillId="2" borderId="1" xfId="4" applyNumberFormat="1" applyFont="1" applyFill="1" applyBorder="1" applyAlignment="1" applyProtection="1">
      <alignment horizontal="left" vertical="top" indent="1"/>
    </xf>
    <xf numFmtId="0" fontId="1" fillId="2" borderId="1" xfId="4" applyNumberFormat="1" applyFont="1" applyFill="1" applyBorder="1" applyAlignment="1" applyProtection="1">
      <alignment horizontal="left" vertical="top" indent="2"/>
    </xf>
    <xf numFmtId="43" fontId="1" fillId="2" borderId="2" xfId="5" applyFont="1" applyFill="1" applyBorder="1" applyAlignment="1" applyProtection="1">
      <alignment vertical="center"/>
    </xf>
    <xf numFmtId="0" fontId="0" fillId="2" borderId="1" xfId="0" applyFill="1" applyBorder="1" applyAlignment="1">
      <alignment horizontal="center" vertical="center"/>
    </xf>
    <xf numFmtId="0" fontId="27" fillId="2" borderId="1" xfId="4" applyNumberFormat="1" applyFont="1" applyFill="1" applyBorder="1" applyAlignment="1" applyProtection="1">
      <alignment horizontal="center"/>
    </xf>
    <xf numFmtId="0" fontId="4" fillId="2" borderId="1" xfId="4" applyNumberFormat="1" applyFont="1" applyFill="1" applyBorder="1" applyAlignment="1" applyProtection="1">
      <alignment horizontal="center"/>
    </xf>
    <xf numFmtId="0" fontId="43" fillId="0" borderId="1" xfId="10" applyNumberFormat="1" applyFont="1" applyFill="1" applyBorder="1" applyAlignment="1" applyProtection="1">
      <alignment horizontal="center" vertical="center"/>
    </xf>
    <xf numFmtId="0" fontId="43" fillId="0" borderId="1" xfId="10" applyNumberFormat="1" applyFont="1" applyFill="1" applyBorder="1" applyAlignment="1" applyProtection="1">
      <alignment horizontal="center" vertical="center" wrapText="1"/>
    </xf>
    <xf numFmtId="0" fontId="43" fillId="0" borderId="1" xfId="10" applyNumberFormat="1" applyFont="1" applyFill="1" applyBorder="1" applyAlignment="1" applyProtection="1">
      <alignment horizontal="center" vertical="top"/>
    </xf>
    <xf numFmtId="0" fontId="43" fillId="0" borderId="1" xfId="10" applyNumberFormat="1" applyFont="1" applyFill="1" applyBorder="1" applyAlignment="1" applyProtection="1">
      <alignment horizontal="left" vertical="top"/>
    </xf>
    <xf numFmtId="0" fontId="43" fillId="0" borderId="1" xfId="10" applyNumberFormat="1" applyFont="1" applyFill="1" applyBorder="1" applyAlignment="1" applyProtection="1">
      <alignment horizontal="left" vertical="top" wrapText="1"/>
    </xf>
    <xf numFmtId="0" fontId="28" fillId="0" borderId="1" xfId="10" applyNumberFormat="1" applyFont="1" applyFill="1" applyBorder="1" applyAlignment="1" applyProtection="1">
      <alignment horizontal="left" vertical="top"/>
    </xf>
    <xf numFmtId="0" fontId="43" fillId="0" borderId="1" xfId="10" applyNumberFormat="1" applyFont="1" applyFill="1" applyBorder="1" applyAlignment="1" applyProtection="1">
      <alignment horizontal="left" vertical="center" wrapText="1"/>
    </xf>
    <xf numFmtId="0" fontId="43" fillId="0" borderId="4" xfId="10" applyNumberFormat="1" applyFont="1" applyFill="1" applyBorder="1" applyAlignment="1" applyProtection="1">
      <alignment horizontal="center" vertical="center"/>
    </xf>
    <xf numFmtId="0" fontId="27" fillId="0" borderId="1" xfId="11" applyNumberFormat="1" applyFont="1" applyFill="1" applyBorder="1" applyAlignment="1" applyProtection="1">
      <alignment horizontal="center" vertical="center"/>
    </xf>
    <xf numFmtId="0" fontId="27" fillId="0" borderId="1" xfId="11" applyNumberFormat="1" applyFont="1" applyFill="1" applyBorder="1" applyAlignment="1" applyProtection="1">
      <alignment horizontal="center" vertical="center" wrapText="1"/>
    </xf>
    <xf numFmtId="0" fontId="27" fillId="0" borderId="1" xfId="11" applyNumberFormat="1" applyFont="1" applyFill="1" applyBorder="1" applyAlignment="1" applyProtection="1">
      <alignment horizontal="center" wrapText="1"/>
    </xf>
    <xf numFmtId="0" fontId="27" fillId="0" borderId="1" xfId="11" applyNumberFormat="1" applyFont="1" applyFill="1" applyBorder="1" applyAlignment="1" applyProtection="1">
      <alignment horizontal="center"/>
    </xf>
    <xf numFmtId="0" fontId="28" fillId="0" borderId="1" xfId="11" applyNumberFormat="1" applyFont="1" applyFill="1" applyBorder="1" applyAlignment="1" applyProtection="1">
      <alignment horizontal="left" vertical="top" indent="1"/>
    </xf>
    <xf numFmtId="0" fontId="33" fillId="0" borderId="1" xfId="11" applyNumberFormat="1" applyFont="1" applyFill="1" applyBorder="1" applyAlignment="1" applyProtection="1">
      <alignment horizontal="center"/>
    </xf>
    <xf numFmtId="0" fontId="28" fillId="0" borderId="1" xfId="11" applyNumberFormat="1" applyFont="1" applyFill="1" applyBorder="1" applyAlignment="1" applyProtection="1">
      <alignment horizontal="left" vertical="top"/>
    </xf>
    <xf numFmtId="0" fontId="31" fillId="0" borderId="1" xfId="11" applyNumberFormat="1" applyFont="1" applyFill="1" applyBorder="1" applyAlignment="1" applyProtection="1">
      <alignment horizontal="center"/>
    </xf>
    <xf numFmtId="0" fontId="31" fillId="0" borderId="1" xfId="11" applyNumberFormat="1" applyFont="1" applyFill="1" applyBorder="1" applyAlignment="1" applyProtection="1">
      <alignment horizontal="left"/>
    </xf>
    <xf numFmtId="0" fontId="32" fillId="0" borderId="1" xfId="11" applyNumberFormat="1" applyFont="1" applyFill="1" applyBorder="1" applyAlignment="1" applyProtection="1">
      <alignment horizontal="center"/>
    </xf>
    <xf numFmtId="0" fontId="28" fillId="0" borderId="1" xfId="11" applyNumberFormat="1" applyFont="1" applyFill="1" applyBorder="1" applyAlignment="1" applyProtection="1">
      <alignment horizontal="left" vertical="top" indent="3"/>
    </xf>
    <xf numFmtId="0" fontId="28" fillId="0" borderId="1" xfId="11" applyNumberFormat="1" applyFont="1" applyFill="1" applyBorder="1" applyAlignment="1" applyProtection="1">
      <alignment horizontal="center" vertical="top"/>
    </xf>
    <xf numFmtId="0" fontId="28" fillId="0" borderId="1" xfId="11" applyNumberFormat="1" applyFont="1" applyFill="1" applyBorder="1" applyAlignment="1" applyProtection="1">
      <alignment horizontal="center"/>
    </xf>
    <xf numFmtId="0" fontId="27" fillId="0" borderId="1" xfId="11" applyNumberFormat="1" applyFont="1" applyFill="1" applyBorder="1" applyAlignment="1" applyProtection="1">
      <alignment horizontal="left" wrapText="1"/>
    </xf>
    <xf numFmtId="0" fontId="27" fillId="0" borderId="1" xfId="11" applyNumberFormat="1" applyFont="1" applyFill="1" applyBorder="1" applyAlignment="1" applyProtection="1">
      <alignment horizontal="center" vertical="top" wrapText="1"/>
    </xf>
    <xf numFmtId="164" fontId="0" fillId="0" borderId="0" xfId="0" applyNumberFormat="1"/>
    <xf numFmtId="0" fontId="33" fillId="0" borderId="3" xfId="11" applyNumberFormat="1" applyFont="1" applyFill="1" applyBorder="1" applyAlignment="1" applyProtection="1">
      <alignment horizontal="left" wrapText="1"/>
    </xf>
    <xf numFmtId="0" fontId="27" fillId="0" borderId="1" xfId="12" applyNumberFormat="1" applyFont="1" applyFill="1" applyBorder="1" applyAlignment="1" applyProtection="1">
      <alignment horizontal="center" vertical="center"/>
    </xf>
    <xf numFmtId="0" fontId="27" fillId="0" borderId="1" xfId="12" applyNumberFormat="1" applyFont="1" applyFill="1" applyBorder="1" applyAlignment="1" applyProtection="1">
      <alignment horizontal="center" vertical="center" wrapText="1"/>
    </xf>
    <xf numFmtId="0" fontId="27" fillId="0" borderId="1" xfId="12" applyNumberFormat="1" applyFont="1" applyFill="1" applyBorder="1" applyAlignment="1" applyProtection="1">
      <alignment horizontal="center" wrapText="1"/>
    </xf>
    <xf numFmtId="0" fontId="27" fillId="0" borderId="1" xfId="12" applyNumberFormat="1" applyFont="1" applyFill="1" applyBorder="1" applyAlignment="1" applyProtection="1">
      <alignment horizontal="center"/>
    </xf>
    <xf numFmtId="0" fontId="33" fillId="0" borderId="1" xfId="12" applyNumberFormat="1" applyFont="1" applyFill="1" applyBorder="1" applyAlignment="1" applyProtection="1">
      <alignment horizontal="center"/>
    </xf>
    <xf numFmtId="0" fontId="33" fillId="0" borderId="1" xfId="12" applyNumberFormat="1" applyFont="1" applyFill="1" applyBorder="1" applyAlignment="1" applyProtection="1">
      <alignment horizontal="center" vertical="center"/>
    </xf>
    <xf numFmtId="0" fontId="28" fillId="0" borderId="1" xfId="12" applyNumberFormat="1" applyFont="1" applyFill="1" applyBorder="1" applyAlignment="1" applyProtection="1">
      <alignment horizontal="left" vertical="top" indent="1"/>
    </xf>
    <xf numFmtId="0" fontId="46" fillId="0" borderId="1" xfId="12" applyNumberFormat="1" applyFont="1" applyFill="1" applyBorder="1" applyAlignment="1" applyProtection="1">
      <alignment horizontal="left"/>
    </xf>
    <xf numFmtId="0" fontId="28" fillId="0" borderId="1" xfId="12" applyNumberFormat="1" applyFont="1" applyFill="1" applyBorder="1" applyAlignment="1" applyProtection="1">
      <alignment horizontal="left" vertical="top" indent="2"/>
    </xf>
    <xf numFmtId="0" fontId="28" fillId="0" borderId="1" xfId="12" applyNumberFormat="1" applyFont="1" applyFill="1" applyBorder="1" applyAlignment="1" applyProtection="1">
      <alignment horizontal="left" vertical="top"/>
    </xf>
    <xf numFmtId="0" fontId="27" fillId="0" borderId="1" xfId="12" applyNumberFormat="1" applyFont="1" applyFill="1" applyBorder="1" applyAlignment="1" applyProtection="1">
      <alignment horizontal="left"/>
    </xf>
    <xf numFmtId="0" fontId="28" fillId="0" borderId="1" xfId="12" applyNumberFormat="1" applyFont="1" applyFill="1" applyBorder="1" applyAlignment="1" applyProtection="1">
      <alignment horizontal="center" vertical="center"/>
    </xf>
    <xf numFmtId="43" fontId="1" fillId="0" borderId="1" xfId="5" applyFont="1" applyFill="1" applyBorder="1" applyAlignment="1" applyProtection="1">
      <alignment horizontal="center" vertical="center"/>
    </xf>
    <xf numFmtId="43" fontId="0" fillId="0" borderId="1" xfId="5" applyFont="1" applyBorder="1" applyAlignment="1">
      <alignment horizontal="center" vertical="center"/>
    </xf>
    <xf numFmtId="0" fontId="26" fillId="0" borderId="1" xfId="8" applyNumberFormat="1" applyFont="1" applyFill="1" applyBorder="1" applyAlignment="1" applyProtection="1">
      <alignment horizontal="center"/>
    </xf>
    <xf numFmtId="0" fontId="6" fillId="2" borderId="1" xfId="8" applyNumberFormat="1" applyFont="1" applyFill="1" applyBorder="1" applyAlignment="1" applyProtection="1">
      <alignment horizontal="center" vertical="center"/>
    </xf>
    <xf numFmtId="0" fontId="6" fillId="2" borderId="1" xfId="8" applyNumberFormat="1" applyFont="1" applyFill="1" applyBorder="1" applyAlignment="1" applyProtection="1">
      <alignment horizontal="center"/>
    </xf>
    <xf numFmtId="0" fontId="1" fillId="2" borderId="1" xfId="8" applyNumberFormat="1" applyFont="1" applyFill="1" applyBorder="1" applyAlignment="1" applyProtection="1">
      <alignment horizontal="left" vertical="top"/>
    </xf>
    <xf numFmtId="0" fontId="1" fillId="2" borderId="1" xfId="8" applyNumberFormat="1" applyFont="1" applyFill="1" applyBorder="1" applyAlignment="1" applyProtection="1">
      <alignment horizontal="left" vertical="top" indent="1"/>
    </xf>
    <xf numFmtId="43" fontId="1" fillId="2" borderId="1" xfId="5" applyFont="1" applyFill="1" applyBorder="1" applyAlignment="1" applyProtection="1">
      <alignment horizontal="center" vertical="center"/>
    </xf>
    <xf numFmtId="0" fontId="1" fillId="2" borderId="1" xfId="8" applyNumberFormat="1" applyFont="1" applyFill="1" applyBorder="1" applyAlignment="1" applyProtection="1">
      <alignment horizontal="left" vertical="top" indent="2"/>
    </xf>
    <xf numFmtId="0" fontId="26" fillId="0" borderId="1" xfId="8" applyNumberFormat="1" applyFont="1" applyFill="1" applyBorder="1" applyAlignment="1" applyProtection="1">
      <alignment horizontal="left"/>
    </xf>
    <xf numFmtId="0" fontId="28" fillId="0" borderId="1" xfId="8" applyNumberFormat="1" applyFont="1" applyFill="1" applyBorder="1" applyAlignment="1" applyProtection="1">
      <alignment horizontal="center"/>
    </xf>
    <xf numFmtId="0" fontId="29" fillId="0" borderId="3" xfId="8" applyNumberFormat="1" applyFont="1" applyFill="1" applyBorder="1" applyAlignment="1" applyProtection="1">
      <alignment horizontal="left"/>
    </xf>
    <xf numFmtId="43" fontId="24" fillId="0" borderId="3" xfId="5" applyFont="1" applyFill="1" applyBorder="1"/>
    <xf numFmtId="0" fontId="33" fillId="0" borderId="3" xfId="12" applyNumberFormat="1" applyFont="1" applyFill="1" applyBorder="1" applyAlignment="1" applyProtection="1">
      <alignment horizontal="left"/>
    </xf>
    <xf numFmtId="0" fontId="1" fillId="0" borderId="1" xfId="13" applyNumberFormat="1" applyFont="1" applyFill="1" applyBorder="1" applyAlignment="1" applyProtection="1">
      <alignment horizontal="left" vertical="top" indent="2"/>
    </xf>
    <xf numFmtId="0" fontId="47" fillId="0" borderId="1" xfId="13" applyNumberFormat="1" applyFont="1" applyFill="1" applyBorder="1" applyAlignment="1" applyProtection="1">
      <alignment horizontal="center"/>
    </xf>
    <xf numFmtId="0" fontId="47" fillId="0" borderId="1" xfId="13" applyNumberFormat="1" applyFont="1" applyFill="1" applyBorder="1" applyAlignment="1" applyProtection="1">
      <alignment horizontal="center" vertical="center"/>
    </xf>
    <xf numFmtId="0" fontId="1" fillId="0" borderId="1" xfId="13" applyNumberFormat="1" applyFont="1" applyFill="1" applyBorder="1" applyAlignment="1" applyProtection="1">
      <alignment horizontal="left" vertical="top"/>
    </xf>
    <xf numFmtId="0" fontId="47" fillId="0" borderId="1" xfId="13" applyNumberFormat="1" applyFont="1" applyFill="1" applyBorder="1" applyAlignment="1" applyProtection="1">
      <alignment horizontal="left"/>
    </xf>
    <xf numFmtId="0" fontId="1" fillId="0" borderId="1" xfId="13" applyNumberFormat="1" applyFont="1" applyFill="1" applyBorder="1" applyAlignment="1" applyProtection="1">
      <alignment horizontal="center" vertical="top"/>
    </xf>
    <xf numFmtId="0" fontId="47" fillId="0" borderId="1" xfId="14" applyNumberFormat="1" applyFont="1" applyFill="1" applyBorder="1" applyAlignment="1" applyProtection="1">
      <alignment horizontal="center" vertical="center"/>
    </xf>
    <xf numFmtId="0" fontId="1" fillId="0" borderId="1" xfId="14" applyNumberFormat="1" applyFont="1" applyFill="1" applyBorder="1" applyAlignment="1" applyProtection="1">
      <alignment horizontal="left" vertical="top"/>
    </xf>
    <xf numFmtId="0" fontId="1" fillId="0" borderId="1" xfId="14" applyNumberFormat="1" applyFont="1" applyFill="1" applyBorder="1" applyAlignment="1" applyProtection="1">
      <alignment horizontal="left" vertical="top" indent="1"/>
    </xf>
    <xf numFmtId="0" fontId="1" fillId="0" borderId="1" xfId="14" applyNumberFormat="1" applyFont="1" applyFill="1" applyBorder="1" applyAlignment="1" applyProtection="1">
      <alignment horizontal="left" vertical="top" indent="2"/>
    </xf>
    <xf numFmtId="0" fontId="2" fillId="0" borderId="1" xfId="14" applyNumberFormat="1" applyFont="1" applyFill="1" applyBorder="1" applyAlignment="1" applyProtection="1">
      <alignment horizontal="center" vertical="center"/>
    </xf>
    <xf numFmtId="0" fontId="47" fillId="0" borderId="1" xfId="14" applyNumberFormat="1" applyFont="1" applyFill="1" applyBorder="1" applyAlignment="1" applyProtection="1">
      <alignment horizontal="center"/>
    </xf>
    <xf numFmtId="0" fontId="48" fillId="0" borderId="1" xfId="14" applyNumberFormat="1" applyFont="1" applyFill="1" applyBorder="1" applyAlignment="1" applyProtection="1">
      <alignment horizontal="center" vertical="center"/>
    </xf>
    <xf numFmtId="0" fontId="48" fillId="0" borderId="1" xfId="14" applyNumberFormat="1" applyFont="1" applyFill="1" applyBorder="1" applyAlignment="1" applyProtection="1">
      <alignment horizontal="center" vertical="top"/>
    </xf>
    <xf numFmtId="0" fontId="2" fillId="0" borderId="1" xfId="14" applyNumberFormat="1" applyFont="1" applyFill="1" applyBorder="1" applyAlignment="1" applyProtection="1">
      <alignment horizontal="center" vertical="top"/>
    </xf>
    <xf numFmtId="0" fontId="4" fillId="0" borderId="1" xfId="14" applyNumberFormat="1" applyFont="1" applyFill="1" applyBorder="1" applyAlignment="1" applyProtection="1">
      <alignment horizontal="center" vertical="center"/>
    </xf>
    <xf numFmtId="0" fontId="48" fillId="0" borderId="1" xfId="14" applyNumberFormat="1" applyFont="1" applyFill="1" applyBorder="1" applyAlignment="1" applyProtection="1">
      <alignment horizontal="center"/>
    </xf>
    <xf numFmtId="0" fontId="2" fillId="0" borderId="1" xfId="14" applyNumberFormat="1" applyFont="1" applyFill="1" applyBorder="1" applyAlignment="1" applyProtection="1">
      <alignment horizontal="center"/>
    </xf>
    <xf numFmtId="0" fontId="47" fillId="0" borderId="1" xfId="14" applyNumberFormat="1" applyFont="1" applyFill="1" applyBorder="1" applyAlignment="1" applyProtection="1">
      <alignment horizontal="center" vertical="top"/>
    </xf>
    <xf numFmtId="0" fontId="19" fillId="0" borderId="1" xfId="14" applyNumberFormat="1" applyFont="1" applyFill="1" applyBorder="1" applyAlignment="1" applyProtection="1">
      <alignment horizontal="left"/>
    </xf>
    <xf numFmtId="0" fontId="50" fillId="0" borderId="1" xfId="14" applyNumberFormat="1" applyFont="1" applyFill="1" applyBorder="1" applyAlignment="1" applyProtection="1">
      <alignment horizontal="center" vertical="top"/>
    </xf>
    <xf numFmtId="0" fontId="47" fillId="0" borderId="1" xfId="13" applyNumberFormat="1" applyFont="1" applyFill="1" applyBorder="1" applyAlignment="1" applyProtection="1">
      <alignment horizontal="left" vertical="center" wrapText="1"/>
    </xf>
    <xf numFmtId="0" fontId="1" fillId="0" borderId="1" xfId="13" applyNumberFormat="1" applyFont="1" applyFill="1" applyBorder="1" applyAlignment="1" applyProtection="1">
      <alignment horizontal="left" vertical="top" wrapText="1"/>
    </xf>
    <xf numFmtId="0" fontId="47" fillId="0" borderId="1" xfId="13" applyNumberFormat="1" applyFont="1" applyFill="1" applyBorder="1" applyAlignment="1" applyProtection="1">
      <alignment horizontal="left" wrapText="1"/>
    </xf>
    <xf numFmtId="0" fontId="47" fillId="0" borderId="1" xfId="14" applyNumberFormat="1" applyFont="1" applyFill="1" applyBorder="1" applyAlignment="1" applyProtection="1">
      <alignment horizontal="left" vertical="center" wrapText="1"/>
    </xf>
    <xf numFmtId="0" fontId="47" fillId="0" borderId="1" xfId="14" applyNumberFormat="1" applyFont="1" applyFill="1" applyBorder="1" applyAlignment="1" applyProtection="1">
      <alignment horizontal="left" wrapText="1"/>
    </xf>
    <xf numFmtId="0" fontId="1" fillId="0" borderId="1" xfId="14" applyNumberFormat="1" applyFont="1" applyFill="1" applyBorder="1" applyAlignment="1" applyProtection="1">
      <alignment horizontal="left" vertical="top" wrapText="1"/>
    </xf>
    <xf numFmtId="0" fontId="47" fillId="0" borderId="1" xfId="14" applyNumberFormat="1" applyFont="1" applyFill="1" applyBorder="1" applyAlignment="1" applyProtection="1">
      <alignment horizontal="left" vertical="top" wrapText="1"/>
    </xf>
    <xf numFmtId="0" fontId="48" fillId="0" borderId="1" xfId="14" applyNumberFormat="1" applyFont="1" applyFill="1" applyBorder="1" applyAlignment="1" applyProtection="1">
      <alignment horizontal="left" vertical="top" wrapText="1"/>
    </xf>
    <xf numFmtId="0" fontId="48" fillId="0" borderId="1" xfId="14" applyNumberFormat="1" applyFont="1" applyFill="1" applyBorder="1" applyAlignment="1" applyProtection="1">
      <alignment horizontal="left" vertical="center" wrapText="1"/>
    </xf>
    <xf numFmtId="0" fontId="1" fillId="0" borderId="1" xfId="14" applyNumberFormat="1" applyFont="1" applyFill="1" applyBorder="1" applyAlignment="1" applyProtection="1">
      <alignment horizontal="center" vertical="top"/>
    </xf>
    <xf numFmtId="0" fontId="48" fillId="0" borderId="1" xfId="13" applyNumberFormat="1" applyFont="1" applyFill="1" applyBorder="1" applyAlignment="1" applyProtection="1">
      <alignment horizontal="center" vertical="center"/>
    </xf>
    <xf numFmtId="0" fontId="49" fillId="0" borderId="1" xfId="14" applyNumberFormat="1" applyFont="1" applyFill="1" applyBorder="1" applyAlignment="1" applyProtection="1">
      <alignment horizontal="center" vertical="center"/>
    </xf>
    <xf numFmtId="0" fontId="47" fillId="0" borderId="1" xfId="13" applyNumberFormat="1" applyFont="1" applyFill="1" applyBorder="1" applyAlignment="1" applyProtection="1">
      <alignment horizontal="center" vertical="center" wrapText="1"/>
    </xf>
    <xf numFmtId="0" fontId="47" fillId="0" borderId="1" xfId="13" applyNumberFormat="1" applyFont="1" applyFill="1" applyBorder="1" applyAlignment="1" applyProtection="1">
      <alignment horizontal="center" wrapText="1"/>
    </xf>
    <xf numFmtId="0" fontId="47" fillId="0" borderId="1" xfId="14" applyNumberFormat="1" applyFont="1" applyFill="1" applyBorder="1" applyAlignment="1" applyProtection="1">
      <alignment horizontal="center" vertical="center" wrapText="1"/>
    </xf>
    <xf numFmtId="0" fontId="47" fillId="0" borderId="1" xfId="14" applyNumberFormat="1" applyFont="1" applyFill="1" applyBorder="1" applyAlignment="1" applyProtection="1">
      <alignment horizontal="center" wrapText="1"/>
    </xf>
    <xf numFmtId="0" fontId="2" fillId="0" borderId="1" xfId="14" applyNumberFormat="1" applyFont="1" applyFill="1" applyBorder="1" applyAlignment="1" applyProtection="1">
      <alignment horizontal="center" vertical="center" wrapText="1"/>
    </xf>
    <xf numFmtId="0" fontId="48" fillId="0" borderId="1" xfId="14" applyNumberFormat="1" applyFont="1" applyFill="1" applyBorder="1" applyAlignment="1" applyProtection="1">
      <alignment horizontal="center" vertical="center" wrapText="1"/>
    </xf>
    <xf numFmtId="0" fontId="48" fillId="0" borderId="1" xfId="14" applyNumberFormat="1" applyFont="1" applyFill="1" applyBorder="1" applyAlignment="1" applyProtection="1">
      <alignment horizontal="center" vertical="top" wrapText="1"/>
    </xf>
    <xf numFmtId="0" fontId="48" fillId="0" borderId="1" xfId="14" applyNumberFormat="1" applyFont="1" applyFill="1" applyBorder="1" applyAlignment="1" applyProtection="1">
      <alignment horizontal="center" wrapText="1"/>
    </xf>
    <xf numFmtId="0" fontId="47" fillId="0" borderId="1" xfId="14" applyNumberFormat="1" applyFont="1" applyFill="1" applyBorder="1" applyAlignment="1" applyProtection="1">
      <alignment horizontal="center" vertical="top" wrapText="1"/>
    </xf>
    <xf numFmtId="43" fontId="1" fillId="0" borderId="1" xfId="5" applyFont="1" applyFill="1" applyBorder="1" applyAlignment="1" applyProtection="1">
      <alignment horizontal="left"/>
    </xf>
    <xf numFmtId="4" fontId="0" fillId="0" borderId="1" xfId="0" applyNumberFormat="1" applyBorder="1" applyAlignment="1">
      <alignment vertical="center" wrapText="1"/>
    </xf>
    <xf numFmtId="0" fontId="43" fillId="0" borderId="3" xfId="10" applyNumberFormat="1" applyFont="1" applyFill="1" applyBorder="1" applyAlignment="1" applyProtection="1">
      <alignment horizontal="center" vertical="center" wrapText="1"/>
    </xf>
    <xf numFmtId="0" fontId="43" fillId="0" borderId="3" xfId="10" applyNumberFormat="1" applyFont="1" applyFill="1" applyBorder="1" applyAlignment="1" applyProtection="1">
      <alignment horizontal="left" vertical="top" wrapText="1"/>
    </xf>
    <xf numFmtId="0" fontId="28" fillId="0" borderId="3" xfId="10" applyNumberFormat="1" applyFont="1" applyFill="1" applyBorder="1" applyAlignment="1" applyProtection="1">
      <alignment horizontal="left" vertical="top"/>
    </xf>
    <xf numFmtId="4" fontId="0" fillId="0" borderId="4" xfId="0" applyNumberFormat="1" applyBorder="1" applyAlignment="1">
      <alignment vertical="center" wrapText="1"/>
    </xf>
    <xf numFmtId="4" fontId="0" fillId="0" borderId="0" xfId="0" applyNumberFormat="1"/>
    <xf numFmtId="0" fontId="47" fillId="0" borderId="1" xfId="15" applyNumberFormat="1" applyFont="1" applyFill="1" applyBorder="1" applyAlignment="1" applyProtection="1">
      <alignment horizontal="center" vertical="center"/>
    </xf>
    <xf numFmtId="0" fontId="47" fillId="0" borderId="1" xfId="15" applyNumberFormat="1" applyFont="1" applyFill="1" applyBorder="1" applyAlignment="1" applyProtection="1">
      <alignment horizontal="center" vertical="center" wrapText="1"/>
    </xf>
    <xf numFmtId="0" fontId="2" fillId="0" borderId="1" xfId="15" applyNumberFormat="1" applyFont="1" applyFill="1" applyBorder="1" applyAlignment="1" applyProtection="1">
      <alignment horizontal="center"/>
    </xf>
    <xf numFmtId="0" fontId="2" fillId="0" borderId="1" xfId="15" applyNumberFormat="1" applyFont="1" applyFill="1" applyBorder="1" applyAlignment="1" applyProtection="1">
      <alignment horizontal="center" vertical="center"/>
    </xf>
    <xf numFmtId="0" fontId="1" fillId="0" borderId="1" xfId="15" applyNumberFormat="1" applyFont="1" applyFill="1" applyBorder="1" applyAlignment="1" applyProtection="1">
      <alignment horizontal="left" vertical="top" indent="1"/>
    </xf>
    <xf numFmtId="0" fontId="1" fillId="0" borderId="1" xfId="15" applyNumberFormat="1" applyFont="1" applyFill="1" applyBorder="1" applyAlignment="1" applyProtection="1">
      <alignment horizontal="left" vertical="top" indent="2"/>
    </xf>
    <xf numFmtId="0" fontId="1" fillId="0" borderId="1" xfId="15" applyNumberFormat="1" applyFont="1" applyFill="1" applyBorder="1" applyAlignment="1" applyProtection="1">
      <alignment horizontal="left" vertical="top"/>
    </xf>
    <xf numFmtId="0" fontId="2" fillId="0" borderId="1" xfId="15" applyNumberFormat="1" applyFont="1" applyFill="1" applyBorder="1" applyAlignment="1" applyProtection="1">
      <alignment horizontal="center" wrapText="1"/>
    </xf>
    <xf numFmtId="0" fontId="14" fillId="0" borderId="1" xfId="15" applyNumberFormat="1" applyFont="1" applyFill="1" applyBorder="1" applyAlignment="1" applyProtection="1">
      <alignment horizontal="center" wrapText="1"/>
    </xf>
    <xf numFmtId="0" fontId="1" fillId="0" borderId="1" xfId="15" applyNumberFormat="1" applyFont="1" applyFill="1" applyBorder="1" applyAlignment="1" applyProtection="1">
      <alignment horizontal="left" vertical="top" wrapText="1"/>
    </xf>
    <xf numFmtId="0" fontId="47" fillId="0" borderId="1" xfId="15" applyNumberFormat="1" applyFont="1" applyFill="1" applyBorder="1" applyAlignment="1" applyProtection="1">
      <alignment horizontal="left" wrapText="1"/>
    </xf>
    <xf numFmtId="0" fontId="47" fillId="0" borderId="1" xfId="15" applyNumberFormat="1" applyFont="1" applyFill="1" applyBorder="1" applyAlignment="1" applyProtection="1">
      <alignment horizontal="left" vertical="center" wrapText="1"/>
    </xf>
    <xf numFmtId="0" fontId="1" fillId="0" borderId="1" xfId="15" applyNumberFormat="1" applyFont="1" applyFill="1" applyBorder="1" applyAlignment="1" applyProtection="1">
      <alignment horizontal="center" vertical="top"/>
    </xf>
    <xf numFmtId="0" fontId="2" fillId="0" borderId="1" xfId="15" applyNumberFormat="1" applyFont="1" applyFill="1" applyBorder="1" applyAlignment="1" applyProtection="1">
      <alignment horizontal="center" vertical="center" wrapText="1"/>
    </xf>
    <xf numFmtId="0" fontId="47" fillId="0" borderId="1" xfId="15" applyNumberFormat="1" applyFont="1" applyFill="1" applyBorder="1" applyAlignment="1" applyProtection="1">
      <alignment horizontal="center" wrapText="1"/>
    </xf>
    <xf numFmtId="0" fontId="54" fillId="0" borderId="1" xfId="15" applyNumberFormat="1" applyFont="1" applyFill="1" applyBorder="1" applyAlignment="1" applyProtection="1">
      <alignment horizontal="center" vertical="center"/>
    </xf>
    <xf numFmtId="0" fontId="1" fillId="0" borderId="1" xfId="15" applyNumberFormat="1" applyFont="1" applyFill="1" applyBorder="1" applyAlignment="1" applyProtection="1">
      <alignment horizontal="center" vertical="center"/>
    </xf>
    <xf numFmtId="0" fontId="9" fillId="0" borderId="1" xfId="15" applyNumberFormat="1" applyFont="1" applyFill="1" applyBorder="1" applyAlignment="1" applyProtection="1">
      <alignment horizontal="center" vertical="center"/>
    </xf>
    <xf numFmtId="0" fontId="47" fillId="0" borderId="1" xfId="15" applyNumberFormat="1" applyFont="1" applyFill="1" applyBorder="1" applyAlignment="1" applyProtection="1">
      <alignment vertical="center" wrapText="1"/>
    </xf>
    <xf numFmtId="0" fontId="52" fillId="0" borderId="1" xfId="15" applyNumberFormat="1" applyFont="1" applyFill="1" applyBorder="1" applyAlignment="1" applyProtection="1">
      <alignment horizontal="left" vertical="top" wrapText="1"/>
    </xf>
    <xf numFmtId="0" fontId="52" fillId="0" borderId="1" xfId="15" applyNumberFormat="1" applyFont="1" applyFill="1" applyBorder="1" applyAlignment="1" applyProtection="1">
      <alignment horizontal="center" wrapText="1"/>
    </xf>
    <xf numFmtId="0" fontId="52" fillId="0" borderId="1" xfId="15" applyNumberFormat="1" applyFont="1" applyFill="1" applyBorder="1" applyAlignment="1" applyProtection="1">
      <alignment horizontal="center" vertical="center"/>
    </xf>
    <xf numFmtId="0" fontId="53" fillId="0" borderId="1" xfId="15" applyNumberFormat="1" applyFont="1" applyFill="1" applyBorder="1" applyAlignment="1" applyProtection="1">
      <alignment horizontal="center" vertical="center"/>
    </xf>
    <xf numFmtId="0" fontId="1" fillId="0" borderId="1" xfId="15" applyNumberFormat="1" applyFont="1" applyFill="1" applyBorder="1" applyAlignment="1" applyProtection="1">
      <alignment horizontal="left" vertical="center"/>
    </xf>
    <xf numFmtId="0" fontId="1" fillId="0" borderId="1" xfId="15" applyNumberFormat="1" applyFont="1" applyFill="1" applyBorder="1" applyAlignment="1" applyProtection="1">
      <alignment horizontal="left" vertical="center" wrapText="1"/>
    </xf>
    <xf numFmtId="0" fontId="48" fillId="0" borderId="1" xfId="15" applyNumberFormat="1" applyFont="1" applyFill="1" applyBorder="1" applyAlignment="1" applyProtection="1">
      <alignment horizontal="center" vertical="center" wrapText="1"/>
    </xf>
    <xf numFmtId="0" fontId="48" fillId="0" borderId="1" xfId="15" applyNumberFormat="1" applyFont="1" applyFill="1" applyBorder="1" applyAlignment="1" applyProtection="1">
      <alignment horizontal="center" vertical="center"/>
    </xf>
    <xf numFmtId="0" fontId="0" fillId="0" borderId="0" xfId="0" applyAlignment="1">
      <alignment vertical="center" wrapText="1"/>
    </xf>
    <xf numFmtId="43" fontId="0" fillId="0" borderId="1" xfId="5" applyFont="1" applyBorder="1" applyAlignment="1">
      <alignment vertical="center"/>
    </xf>
    <xf numFmtId="43" fontId="1" fillId="0" borderId="1" xfId="5" applyFont="1" applyFill="1" applyBorder="1" applyAlignment="1" applyProtection="1">
      <alignment vertical="center"/>
    </xf>
    <xf numFmtId="43" fontId="0" fillId="0" borderId="0" xfId="0" applyNumberFormat="1"/>
    <xf numFmtId="0" fontId="55" fillId="0" borderId="1" xfId="1" applyNumberFormat="1" applyFont="1" applyFill="1" applyBorder="1" applyAlignment="1" applyProtection="1">
      <alignment horizontal="center"/>
    </xf>
    <xf numFmtId="0" fontId="55" fillId="0" borderId="1" xfId="1" applyNumberFormat="1" applyFont="1" applyFill="1" applyBorder="1" applyAlignment="1" applyProtection="1">
      <alignment horizontal="right"/>
    </xf>
    <xf numFmtId="0" fontId="55" fillId="0" borderId="1" xfId="1" applyNumberFormat="1" applyFont="1" applyFill="1" applyBorder="1" applyAlignment="1" applyProtection="1">
      <alignment horizontal="justify"/>
    </xf>
    <xf numFmtId="0" fontId="21" fillId="0" borderId="1" xfId="1" applyNumberFormat="1" applyFont="1" applyFill="1" applyBorder="1" applyAlignment="1" applyProtection="1">
      <alignment horizontal="justify"/>
    </xf>
    <xf numFmtId="0" fontId="21" fillId="0" borderId="1" xfId="1" applyNumberFormat="1" applyFont="1" applyFill="1" applyBorder="1" applyAlignment="1" applyProtection="1">
      <alignment horizontal="left" vertical="top"/>
    </xf>
    <xf numFmtId="0" fontId="21" fillId="0" borderId="1" xfId="1" applyNumberFormat="1" applyFont="1" applyFill="1" applyBorder="1" applyAlignment="1" applyProtection="1">
      <alignment horizontal="justify" vertical="top"/>
    </xf>
    <xf numFmtId="0" fontId="21" fillId="0" borderId="1" xfId="1" applyNumberFormat="1" applyFont="1" applyFill="1" applyBorder="1" applyAlignment="1" applyProtection="1">
      <alignment horizontal="left"/>
    </xf>
    <xf numFmtId="0" fontId="21" fillId="0" borderId="1" xfId="1" applyNumberFormat="1" applyFont="1" applyFill="1" applyBorder="1" applyAlignment="1" applyProtection="1">
      <alignment horizontal="center"/>
    </xf>
    <xf numFmtId="0" fontId="21" fillId="0" borderId="1" xfId="1" applyNumberFormat="1" applyFont="1" applyFill="1" applyBorder="1" applyAlignment="1" applyProtection="1">
      <alignment horizontal="left" vertical="center"/>
    </xf>
    <xf numFmtId="0" fontId="21" fillId="0" borderId="1" xfId="1" applyNumberFormat="1" applyFont="1" applyFill="1" applyBorder="1" applyAlignment="1" applyProtection="1">
      <alignment horizontal="justify" vertical="center"/>
    </xf>
    <xf numFmtId="0" fontId="21" fillId="0" borderId="1" xfId="1" applyNumberFormat="1" applyFont="1" applyFill="1" applyBorder="1" applyAlignment="1" applyProtection="1">
      <alignment horizontal="center" vertical="top"/>
    </xf>
    <xf numFmtId="0" fontId="21" fillId="0" borderId="1" xfId="1" applyNumberFormat="1" applyFont="1" applyFill="1" applyBorder="1" applyAlignment="1" applyProtection="1">
      <alignment horizontal="left" vertical="top" wrapText="1"/>
    </xf>
    <xf numFmtId="0" fontId="21" fillId="0" borderId="1" xfId="1" applyNumberFormat="1" applyFont="1" applyFill="1" applyBorder="1" applyAlignment="1" applyProtection="1">
      <alignment horizontal="left" vertical="center" wrapText="1"/>
    </xf>
    <xf numFmtId="0" fontId="21" fillId="0" borderId="1" xfId="1" applyNumberFormat="1" applyFont="1" applyFill="1" applyBorder="1" applyAlignment="1" applyProtection="1">
      <alignment horizontal="left" wrapText="1"/>
    </xf>
    <xf numFmtId="0" fontId="21" fillId="0" borderId="1" xfId="1" applyNumberFormat="1" applyFont="1" applyFill="1" applyBorder="1" applyAlignment="1" applyProtection="1">
      <alignment horizontal="center" vertical="center"/>
    </xf>
    <xf numFmtId="43" fontId="21" fillId="0" borderId="1" xfId="5" applyFont="1" applyFill="1" applyBorder="1" applyAlignment="1" applyProtection="1">
      <alignment horizontal="justify" vertical="top"/>
    </xf>
    <xf numFmtId="43" fontId="21" fillId="0" borderId="1" xfId="5" applyFont="1" applyFill="1" applyBorder="1" applyAlignment="1" applyProtection="1">
      <alignment horizontal="justify"/>
    </xf>
    <xf numFmtId="43" fontId="21" fillId="0" borderId="1" xfId="5" applyFont="1" applyFill="1" applyBorder="1" applyAlignment="1" applyProtection="1">
      <alignment horizontal="right" vertical="top"/>
    </xf>
    <xf numFmtId="43" fontId="21" fillId="0" borderId="1" xfId="5" applyFont="1" applyFill="1" applyBorder="1" applyAlignment="1" applyProtection="1">
      <alignment horizontal="justify" vertical="center"/>
    </xf>
    <xf numFmtId="43" fontId="21" fillId="0" borderId="1" xfId="5" applyFont="1" applyFill="1" applyBorder="1" applyAlignment="1" applyProtection="1">
      <alignment horizontal="right"/>
    </xf>
    <xf numFmtId="0" fontId="56" fillId="0" borderId="5" xfId="16" applyNumberFormat="1" applyFont="1" applyFill="1" applyBorder="1" applyAlignment="1" applyProtection="1">
      <alignment horizontal="center" vertical="center"/>
    </xf>
    <xf numFmtId="0" fontId="56" fillId="0" borderId="1" xfId="16" applyNumberFormat="1" applyFont="1" applyFill="1" applyBorder="1" applyAlignment="1" applyProtection="1">
      <alignment horizontal="center" vertical="center"/>
    </xf>
    <xf numFmtId="0" fontId="56" fillId="0" borderId="1" xfId="16" applyNumberFormat="1" applyFont="1" applyFill="1" applyBorder="1" applyAlignment="1" applyProtection="1">
      <alignment horizontal="center" vertical="center" wrapText="1"/>
    </xf>
    <xf numFmtId="0" fontId="57" fillId="0" borderId="1" xfId="16" applyNumberFormat="1" applyFont="1" applyFill="1" applyBorder="1" applyAlignment="1" applyProtection="1">
      <alignment horizontal="center"/>
    </xf>
    <xf numFmtId="0" fontId="27" fillId="0" borderId="1" xfId="16" applyNumberFormat="1" applyFont="1" applyFill="1" applyBorder="1" applyAlignment="1" applyProtection="1">
      <alignment horizontal="center"/>
    </xf>
    <xf numFmtId="0" fontId="27" fillId="0" borderId="1" xfId="16" applyNumberFormat="1" applyFont="1" applyFill="1" applyBorder="1" applyAlignment="1" applyProtection="1">
      <alignment horizontal="center" vertical="center"/>
    </xf>
    <xf numFmtId="0" fontId="58" fillId="0" borderId="1" xfId="16" applyNumberFormat="1" applyFont="1" applyFill="1" applyBorder="1" applyAlignment="1" applyProtection="1">
      <alignment horizontal="center" vertical="center"/>
    </xf>
    <xf numFmtId="0" fontId="28" fillId="0" borderId="1" xfId="16" applyNumberFormat="1" applyFont="1" applyFill="1" applyBorder="1" applyAlignment="1" applyProtection="1">
      <alignment horizontal="left" vertical="top"/>
    </xf>
    <xf numFmtId="0" fontId="59" fillId="0" borderId="1" xfId="16" applyNumberFormat="1" applyFont="1" applyFill="1" applyBorder="1" applyAlignment="1" applyProtection="1">
      <alignment horizontal="center"/>
    </xf>
    <xf numFmtId="0" fontId="28" fillId="0" borderId="1" xfId="16" applyNumberFormat="1" applyFont="1" applyFill="1" applyBorder="1" applyAlignment="1" applyProtection="1">
      <alignment horizontal="left" vertical="top" indent="1"/>
    </xf>
    <xf numFmtId="0" fontId="28" fillId="0" borderId="1" xfId="16" applyNumberFormat="1" applyFont="1" applyFill="1" applyBorder="1" applyAlignment="1" applyProtection="1">
      <alignment horizontal="left" vertical="top" indent="2"/>
    </xf>
    <xf numFmtId="0" fontId="27" fillId="0" borderId="1" xfId="16" applyNumberFormat="1" applyFont="1" applyFill="1" applyBorder="1" applyAlignment="1" applyProtection="1">
      <alignment horizontal="left"/>
    </xf>
    <xf numFmtId="0" fontId="56" fillId="0" borderId="1" xfId="16" applyNumberFormat="1" applyFont="1" applyFill="1" applyBorder="1" applyAlignment="1" applyProtection="1">
      <alignment horizontal="right"/>
    </xf>
    <xf numFmtId="0" fontId="60" fillId="0" borderId="1" xfId="16" applyNumberFormat="1" applyFont="1" applyFill="1" applyBorder="1" applyAlignment="1" applyProtection="1">
      <alignment horizontal="right"/>
    </xf>
    <xf numFmtId="0" fontId="57" fillId="0" borderId="1" xfId="16" applyNumberFormat="1" applyFont="1" applyFill="1" applyBorder="1" applyAlignment="1" applyProtection="1">
      <alignment horizontal="left" vertical="center"/>
    </xf>
    <xf numFmtId="0" fontId="27" fillId="0" borderId="1" xfId="16" applyNumberFormat="1" applyFont="1" applyFill="1" applyBorder="1" applyAlignment="1" applyProtection="1">
      <alignment horizontal="left" vertical="center"/>
    </xf>
    <xf numFmtId="0" fontId="60" fillId="0" borderId="1" xfId="16" applyNumberFormat="1" applyFont="1" applyFill="1" applyBorder="1" applyAlignment="1" applyProtection="1">
      <alignment horizontal="center" vertical="center" wrapText="1"/>
    </xf>
    <xf numFmtId="0" fontId="56" fillId="0" borderId="1" xfId="16" applyNumberFormat="1" applyFont="1" applyFill="1" applyBorder="1" applyAlignment="1" applyProtection="1">
      <alignment horizontal="center"/>
    </xf>
    <xf numFmtId="0" fontId="61" fillId="0" borderId="1" xfId="16" applyNumberFormat="1" applyFont="1" applyFill="1" applyBorder="1" applyAlignment="1" applyProtection="1">
      <alignment horizontal="center"/>
    </xf>
    <xf numFmtId="0" fontId="60" fillId="0" borderId="1" xfId="16" applyNumberFormat="1" applyFont="1" applyFill="1" applyBorder="1" applyAlignment="1" applyProtection="1">
      <alignment horizontal="center"/>
    </xf>
    <xf numFmtId="0" fontId="56" fillId="0" borderId="1" xfId="16" applyNumberFormat="1" applyFont="1" applyFill="1" applyBorder="1" applyAlignment="1" applyProtection="1">
      <alignment horizontal="left"/>
    </xf>
    <xf numFmtId="0" fontId="33" fillId="0" borderId="1" xfId="16" applyNumberFormat="1" applyFont="1" applyFill="1" applyBorder="1" applyAlignment="1" applyProtection="1">
      <alignment horizontal="left"/>
    </xf>
    <xf numFmtId="0" fontId="28" fillId="0" borderId="4" xfId="16" applyNumberFormat="1" applyFont="1" applyFill="1" applyBorder="1" applyAlignment="1" applyProtection="1">
      <alignment horizontal="left" vertical="top" indent="1"/>
    </xf>
    <xf numFmtId="0" fontId="28" fillId="0" borderId="5" xfId="16" applyNumberFormat="1" applyFont="1" applyFill="1" applyBorder="1" applyAlignment="1" applyProtection="1">
      <alignment horizontal="left" vertical="top" indent="1"/>
    </xf>
    <xf numFmtId="0" fontId="33" fillId="0" borderId="1" xfId="16" applyNumberFormat="1" applyFont="1" applyFill="1" applyBorder="1" applyAlignment="1" applyProtection="1">
      <alignment horizontal="center"/>
    </xf>
    <xf numFmtId="0" fontId="60" fillId="0" borderId="1" xfId="16" applyNumberFormat="1" applyFont="1" applyFill="1" applyBorder="1" applyAlignment="1" applyProtection="1">
      <alignment horizontal="center" vertical="top" wrapText="1"/>
    </xf>
    <xf numFmtId="0" fontId="27" fillId="0" borderId="1" xfId="16" applyNumberFormat="1" applyFont="1" applyFill="1" applyBorder="1" applyAlignment="1" applyProtection="1">
      <alignment horizontal="justify"/>
    </xf>
    <xf numFmtId="0" fontId="62" fillId="0" borderId="1" xfId="16" applyNumberFormat="1" applyFont="1" applyFill="1" applyBorder="1" applyAlignment="1" applyProtection="1">
      <alignment horizontal="center"/>
    </xf>
    <xf numFmtId="0" fontId="28" fillId="0" borderId="4" xfId="16" applyNumberFormat="1" applyFont="1" applyFill="1" applyBorder="1" applyAlignment="1" applyProtection="1">
      <alignment horizontal="left" vertical="top"/>
    </xf>
    <xf numFmtId="0" fontId="57" fillId="0" borderId="3" xfId="16" applyNumberFormat="1" applyFont="1" applyFill="1" applyBorder="1" applyAlignment="1" applyProtection="1">
      <alignment horizontal="center"/>
    </xf>
    <xf numFmtId="0" fontId="28" fillId="0" borderId="5" xfId="16" applyNumberFormat="1" applyFont="1" applyFill="1" applyBorder="1" applyAlignment="1" applyProtection="1">
      <alignment horizontal="left" vertical="top"/>
    </xf>
    <xf numFmtId="0" fontId="60" fillId="0" borderId="1" xfId="16" applyNumberFormat="1" applyFont="1" applyFill="1" applyBorder="1" applyAlignment="1" applyProtection="1">
      <alignment horizontal="center" wrapText="1"/>
    </xf>
    <xf numFmtId="0" fontId="28" fillId="0" borderId="3" xfId="16" applyNumberFormat="1" applyFont="1" applyFill="1" applyBorder="1" applyAlignment="1" applyProtection="1">
      <alignment horizontal="left" vertical="top"/>
    </xf>
    <xf numFmtId="0" fontId="28" fillId="0" borderId="2" xfId="16" applyNumberFormat="1" applyFont="1" applyFill="1" applyBorder="1" applyAlignment="1" applyProtection="1">
      <alignment horizontal="left" vertical="top"/>
    </xf>
    <xf numFmtId="0" fontId="57" fillId="0" borderId="5" xfId="16" applyNumberFormat="1" applyFont="1" applyFill="1" applyBorder="1" applyAlignment="1" applyProtection="1">
      <alignment horizontal="center"/>
    </xf>
    <xf numFmtId="0" fontId="32" fillId="0" borderId="1" xfId="16" applyNumberFormat="1" applyFont="1" applyFill="1" applyBorder="1" applyAlignment="1" applyProtection="1">
      <alignment horizontal="center"/>
    </xf>
    <xf numFmtId="0" fontId="63" fillId="0" borderId="1" xfId="16" applyNumberFormat="1" applyFont="1" applyFill="1" applyBorder="1" applyAlignment="1" applyProtection="1">
      <alignment horizontal="left" vertical="center"/>
    </xf>
    <xf numFmtId="0" fontId="27" fillId="0" borderId="1" xfId="16" applyNumberFormat="1" applyFont="1" applyFill="1" applyBorder="1" applyAlignment="1" applyProtection="1">
      <alignment horizontal="right" vertical="center"/>
    </xf>
    <xf numFmtId="0" fontId="27" fillId="0" borderId="1" xfId="16" applyNumberFormat="1" applyFont="1" applyFill="1" applyBorder="1" applyAlignment="1" applyProtection="1">
      <alignment horizontal="left" vertical="top"/>
    </xf>
    <xf numFmtId="0" fontId="28" fillId="0" borderId="6" xfId="16" applyNumberFormat="1" applyFont="1" applyFill="1" applyBorder="1" applyAlignment="1" applyProtection="1">
      <alignment horizontal="left" vertical="top" indent="1"/>
    </xf>
    <xf numFmtId="0" fontId="27" fillId="0" borderId="7" xfId="16" applyNumberFormat="1" applyFont="1" applyFill="1" applyBorder="1" applyAlignment="1" applyProtection="1">
      <alignment horizontal="left"/>
    </xf>
    <xf numFmtId="0" fontId="28" fillId="0" borderId="7" xfId="16" applyNumberFormat="1" applyFont="1" applyFill="1" applyBorder="1" applyAlignment="1" applyProtection="1">
      <alignment horizontal="left" vertical="top"/>
    </xf>
    <xf numFmtId="0" fontId="64" fillId="0" borderId="1" xfId="16" applyNumberFormat="1" applyFont="1" applyFill="1" applyBorder="1" applyAlignment="1" applyProtection="1">
      <alignment horizontal="center"/>
    </xf>
    <xf numFmtId="0" fontId="27" fillId="0" borderId="1" xfId="16" applyNumberFormat="1" applyFont="1" applyFill="1" applyBorder="1" applyAlignment="1" applyProtection="1">
      <alignment horizontal="left" indent="15"/>
    </xf>
    <xf numFmtId="0" fontId="28" fillId="0" borderId="3" xfId="16" applyNumberFormat="1" applyFont="1" applyFill="1" applyBorder="1" applyAlignment="1" applyProtection="1">
      <alignment horizontal="left" vertical="top" indent="1"/>
    </xf>
    <xf numFmtId="0" fontId="27" fillId="0" borderId="1" xfId="16" applyNumberFormat="1" applyFont="1" applyFill="1" applyBorder="1" applyAlignment="1" applyProtection="1">
      <alignment horizontal="right"/>
    </xf>
    <xf numFmtId="0" fontId="26" fillId="0" borderId="1" xfId="16" applyNumberFormat="1" applyFont="1" applyFill="1" applyBorder="1" applyAlignment="1" applyProtection="1">
      <alignment horizontal="left"/>
    </xf>
    <xf numFmtId="0" fontId="27" fillId="0" borderId="7" xfId="16" applyNumberFormat="1" applyFont="1" applyFill="1" applyBorder="1" applyAlignment="1" applyProtection="1">
      <alignment horizontal="left" indent="15"/>
    </xf>
    <xf numFmtId="0" fontId="57" fillId="0" borderId="4" xfId="16" applyNumberFormat="1" applyFont="1" applyFill="1" applyBorder="1" applyAlignment="1" applyProtection="1">
      <alignment vertical="top" wrapText="1"/>
    </xf>
    <xf numFmtId="0" fontId="57" fillId="0" borderId="3" xfId="16" applyNumberFormat="1" applyFont="1" applyFill="1" applyBorder="1" applyAlignment="1" applyProtection="1">
      <alignment vertical="top" wrapText="1"/>
    </xf>
    <xf numFmtId="0" fontId="29" fillId="0" borderId="1" xfId="16" applyNumberFormat="1" applyFont="1" applyFill="1" applyBorder="1" applyAlignment="1" applyProtection="1">
      <alignment horizontal="center"/>
    </xf>
    <xf numFmtId="0" fontId="27" fillId="0" borderId="1" xfId="16" applyNumberFormat="1" applyFont="1" applyFill="1" applyBorder="1" applyAlignment="1" applyProtection="1">
      <alignment horizontal="right" vertical="top"/>
    </xf>
    <xf numFmtId="0" fontId="28" fillId="0" borderId="6" xfId="16" applyNumberFormat="1" applyFont="1" applyFill="1" applyBorder="1" applyAlignment="1" applyProtection="1">
      <alignment horizontal="left" vertical="top"/>
    </xf>
    <xf numFmtId="0" fontId="27" fillId="0" borderId="1" xfId="16" applyNumberFormat="1" applyFont="1" applyFill="1" applyBorder="1" applyAlignment="1" applyProtection="1">
      <alignment horizontal="justify" vertical="center"/>
    </xf>
    <xf numFmtId="0" fontId="56" fillId="0" borderId="7" xfId="16" applyNumberFormat="1" applyFont="1" applyFill="1" applyBorder="1" applyAlignment="1" applyProtection="1">
      <alignment horizontal="left" vertical="center"/>
    </xf>
    <xf numFmtId="0" fontId="56" fillId="0" borderId="1" xfId="16" applyNumberFormat="1" applyFont="1" applyFill="1" applyBorder="1" applyAlignment="1" applyProtection="1">
      <alignment horizontal="left" vertical="center"/>
    </xf>
    <xf numFmtId="0" fontId="27" fillId="0" borderId="2" xfId="16" applyNumberFormat="1" applyFont="1" applyFill="1" applyBorder="1" applyAlignment="1" applyProtection="1">
      <alignment horizontal="left"/>
    </xf>
    <xf numFmtId="0" fontId="28" fillId="0" borderId="8" xfId="16" applyNumberFormat="1" applyFont="1" applyFill="1" applyBorder="1" applyAlignment="1" applyProtection="1">
      <alignment horizontal="left" vertical="top"/>
    </xf>
    <xf numFmtId="0" fontId="65" fillId="0" borderId="5" xfId="16" applyNumberFormat="1" applyFont="1" applyFill="1" applyBorder="1" applyAlignment="1" applyProtection="1">
      <alignment horizontal="left" vertical="top"/>
    </xf>
    <xf numFmtId="0" fontId="65" fillId="0" borderId="3" xfId="16" applyNumberFormat="1" applyFont="1" applyFill="1" applyBorder="1" applyAlignment="1" applyProtection="1">
      <alignment vertical="center"/>
    </xf>
    <xf numFmtId="0" fontId="27" fillId="0" borderId="2" xfId="16" applyNumberFormat="1" applyFont="1" applyFill="1" applyBorder="1" applyAlignment="1" applyProtection="1">
      <alignment horizontal="left" indent="15"/>
    </xf>
    <xf numFmtId="0" fontId="28" fillId="0" borderId="2" xfId="16" applyNumberFormat="1" applyFont="1" applyFill="1" applyBorder="1" applyAlignment="1" applyProtection="1">
      <alignment vertical="top"/>
    </xf>
    <xf numFmtId="0" fontId="27" fillId="0" borderId="2" xfId="16" applyNumberFormat="1" applyFont="1" applyFill="1" applyBorder="1" applyAlignment="1" applyProtection="1"/>
    <xf numFmtId="0" fontId="27" fillId="0" borderId="9" xfId="16" applyNumberFormat="1" applyFont="1" applyFill="1" applyBorder="1" applyAlignment="1" applyProtection="1"/>
    <xf numFmtId="0" fontId="28" fillId="0" borderId="1" xfId="16" applyNumberFormat="1" applyFont="1" applyFill="1" applyBorder="1" applyAlignment="1" applyProtection="1">
      <alignment horizontal="center" vertical="top"/>
    </xf>
    <xf numFmtId="0" fontId="28" fillId="0" borderId="10" xfId="16" applyNumberFormat="1" applyFont="1" applyFill="1" applyBorder="1" applyAlignment="1" applyProtection="1">
      <alignment horizontal="left" vertical="top"/>
    </xf>
    <xf numFmtId="0" fontId="56" fillId="0" borderId="7" xfId="16" applyNumberFormat="1" applyFont="1" applyFill="1" applyBorder="1" applyAlignment="1" applyProtection="1">
      <alignment horizontal="left"/>
    </xf>
    <xf numFmtId="0" fontId="56" fillId="0" borderId="1" xfId="16" applyNumberFormat="1" applyFont="1" applyFill="1" applyBorder="1" applyAlignment="1" applyProtection="1">
      <alignment horizontal="left" vertical="top"/>
    </xf>
    <xf numFmtId="0" fontId="56" fillId="0" borderId="1" xfId="16" applyNumberFormat="1" applyFont="1" applyFill="1" applyBorder="1" applyAlignment="1" applyProtection="1">
      <alignment horizontal="justify" vertical="center"/>
    </xf>
    <xf numFmtId="0" fontId="56" fillId="0" borderId="1" xfId="16" applyNumberFormat="1" applyFont="1" applyFill="1" applyBorder="1" applyAlignment="1" applyProtection="1">
      <alignment horizontal="justify"/>
    </xf>
    <xf numFmtId="0" fontId="56" fillId="0" borderId="2" xfId="16" applyNumberFormat="1" applyFont="1" applyFill="1" applyBorder="1" applyAlignment="1" applyProtection="1"/>
    <xf numFmtId="0" fontId="56" fillId="0" borderId="4" xfId="16" applyNumberFormat="1" applyFont="1" applyFill="1" applyBorder="1" applyAlignment="1" applyProtection="1">
      <alignment vertical="center"/>
    </xf>
    <xf numFmtId="0" fontId="56" fillId="0" borderId="5" xfId="16" applyNumberFormat="1" applyFont="1" applyFill="1" applyBorder="1" applyAlignment="1" applyProtection="1">
      <alignment vertical="center"/>
    </xf>
    <xf numFmtId="0" fontId="58" fillId="0" borderId="4" xfId="16" applyNumberFormat="1" applyFont="1" applyFill="1" applyBorder="1" applyAlignment="1" applyProtection="1">
      <alignment vertical="center"/>
    </xf>
    <xf numFmtId="0" fontId="58" fillId="0" borderId="5" xfId="16" applyNumberFormat="1" applyFont="1" applyFill="1" applyBorder="1" applyAlignment="1" applyProtection="1">
      <alignment vertical="center"/>
    </xf>
    <xf numFmtId="0" fontId="28" fillId="0" borderId="11" xfId="16" applyNumberFormat="1" applyFont="1" applyFill="1" applyBorder="1" applyAlignment="1" applyProtection="1">
      <alignment horizontal="left" vertical="top"/>
    </xf>
    <xf numFmtId="0" fontId="27" fillId="0" borderId="7" xfId="16" applyNumberFormat="1" applyFont="1" applyFill="1" applyBorder="1" applyAlignment="1" applyProtection="1">
      <alignment horizontal="justify"/>
    </xf>
    <xf numFmtId="0" fontId="27" fillId="0" borderId="1" xfId="16" applyNumberFormat="1" applyFont="1" applyFill="1" applyBorder="1" applyAlignment="1" applyProtection="1">
      <alignment horizontal="left" vertical="center" indent="15"/>
    </xf>
    <xf numFmtId="0" fontId="32" fillId="0" borderId="2" xfId="16" applyNumberFormat="1" applyFont="1" applyFill="1" applyBorder="1" applyAlignment="1" applyProtection="1"/>
    <xf numFmtId="0" fontId="33" fillId="0" borderId="1" xfId="16" applyNumberFormat="1" applyFont="1" applyFill="1" applyBorder="1" applyAlignment="1" applyProtection="1">
      <alignment horizontal="center" vertical="top"/>
    </xf>
    <xf numFmtId="0" fontId="57" fillId="0" borderId="1" xfId="16" applyNumberFormat="1" applyFont="1" applyFill="1" applyBorder="1" applyAlignment="1" applyProtection="1">
      <alignment horizontal="left"/>
    </xf>
    <xf numFmtId="0" fontId="27" fillId="0" borderId="1" xfId="16" applyNumberFormat="1" applyFont="1" applyFill="1" applyBorder="1" applyAlignment="1" applyProtection="1">
      <alignment horizontal="left" indent="12"/>
    </xf>
    <xf numFmtId="0" fontId="57" fillId="0" borderId="4" xfId="16" applyNumberFormat="1" applyFont="1" applyFill="1" applyBorder="1" applyAlignment="1" applyProtection="1">
      <alignment vertical="center"/>
    </xf>
    <xf numFmtId="0" fontId="57" fillId="0" borderId="3" xfId="16" applyNumberFormat="1" applyFont="1" applyFill="1" applyBorder="1" applyAlignment="1" applyProtection="1">
      <alignment vertical="center"/>
    </xf>
    <xf numFmtId="0" fontId="28" fillId="0" borderId="3" xfId="16" applyNumberFormat="1" applyFont="1" applyFill="1" applyBorder="1" applyAlignment="1" applyProtection="1">
      <alignment vertical="center"/>
    </xf>
    <xf numFmtId="0" fontId="28" fillId="0" borderId="5" xfId="16" applyNumberFormat="1" applyFont="1" applyFill="1" applyBorder="1" applyAlignment="1" applyProtection="1">
      <alignment vertical="center"/>
    </xf>
    <xf numFmtId="0" fontId="28" fillId="0" borderId="4" xfId="16" applyNumberFormat="1" applyFont="1" applyFill="1" applyBorder="1" applyAlignment="1" applyProtection="1">
      <alignment vertical="center"/>
    </xf>
    <xf numFmtId="0" fontId="28" fillId="0" borderId="4" xfId="16" applyNumberFormat="1" applyFont="1" applyFill="1" applyBorder="1" applyAlignment="1" applyProtection="1">
      <alignment vertical="top"/>
    </xf>
    <xf numFmtId="0" fontId="28" fillId="0" borderId="3" xfId="16" applyNumberFormat="1" applyFont="1" applyFill="1" applyBorder="1" applyAlignment="1" applyProtection="1">
      <alignment vertical="top"/>
    </xf>
    <xf numFmtId="0" fontId="28" fillId="0" borderId="5" xfId="16" applyNumberFormat="1" applyFont="1" applyFill="1" applyBorder="1" applyAlignment="1" applyProtection="1">
      <alignment vertical="top"/>
    </xf>
    <xf numFmtId="0" fontId="66" fillId="0" borderId="1" xfId="16" applyNumberFormat="1" applyFont="1" applyFill="1" applyBorder="1" applyAlignment="1" applyProtection="1">
      <alignment horizontal="left"/>
    </xf>
    <xf numFmtId="0" fontId="65" fillId="0" borderId="2" xfId="16" applyNumberFormat="1" applyFont="1" applyFill="1" applyBorder="1" applyAlignment="1" applyProtection="1">
      <alignment horizontal="center" vertical="center"/>
    </xf>
    <xf numFmtId="0" fontId="27" fillId="0" borderId="1" xfId="16" applyNumberFormat="1" applyFont="1" applyFill="1" applyBorder="1" applyAlignment="1" applyProtection="1"/>
    <xf numFmtId="0" fontId="28" fillId="0" borderId="1" xfId="16" applyNumberFormat="1" applyFont="1" applyFill="1" applyBorder="1" applyAlignment="1" applyProtection="1">
      <alignment horizontal="center" vertical="center"/>
    </xf>
    <xf numFmtId="0" fontId="28" fillId="0" borderId="2" xfId="16" applyNumberFormat="1" applyFont="1" applyFill="1" applyBorder="1" applyAlignment="1" applyProtection="1">
      <alignment horizontal="center" vertical="center"/>
    </xf>
    <xf numFmtId="0" fontId="27" fillId="0" borderId="7" xfId="16" applyNumberFormat="1" applyFont="1" applyFill="1" applyBorder="1" applyAlignment="1" applyProtection="1">
      <alignment horizontal="center" vertical="center"/>
    </xf>
    <xf numFmtId="0" fontId="27" fillId="0" borderId="2" xfId="16" applyNumberFormat="1" applyFont="1" applyFill="1" applyBorder="1" applyAlignment="1" applyProtection="1">
      <alignment horizontal="center" vertical="center"/>
    </xf>
    <xf numFmtId="0" fontId="28" fillId="0" borderId="7" xfId="16" applyNumberFormat="1" applyFont="1" applyFill="1" applyBorder="1" applyAlignment="1" applyProtection="1">
      <alignment horizontal="center" vertical="center"/>
    </xf>
    <xf numFmtId="0" fontId="56" fillId="0" borderId="7" xfId="16" applyNumberFormat="1" applyFont="1" applyFill="1" applyBorder="1" applyAlignment="1" applyProtection="1">
      <alignment horizontal="center" vertical="center"/>
    </xf>
    <xf numFmtId="0" fontId="32" fillId="0" borderId="7" xfId="16" applyNumberFormat="1" applyFont="1" applyFill="1" applyBorder="1" applyAlignment="1" applyProtection="1">
      <alignment horizontal="center" vertical="center"/>
    </xf>
    <xf numFmtId="43" fontId="21" fillId="3" borderId="1" xfId="5" applyFont="1" applyFill="1" applyBorder="1" applyAlignment="1" applyProtection="1">
      <alignment horizontal="justify" vertical="top"/>
    </xf>
    <xf numFmtId="0" fontId="21" fillId="3" borderId="1" xfId="1" applyNumberFormat="1" applyFont="1" applyFill="1" applyBorder="1" applyAlignment="1" applyProtection="1">
      <alignment horizontal="justify" vertical="top"/>
    </xf>
    <xf numFmtId="43" fontId="21" fillId="3" borderId="1" xfId="5" applyFont="1" applyFill="1" applyBorder="1" applyAlignment="1" applyProtection="1">
      <alignment horizontal="justify"/>
    </xf>
    <xf numFmtId="0" fontId="21" fillId="3" borderId="1" xfId="1" applyNumberFormat="1" applyFont="1" applyFill="1" applyBorder="1" applyAlignment="1" applyProtection="1">
      <alignment horizontal="justify"/>
    </xf>
    <xf numFmtId="43" fontId="21" fillId="3" borderId="1" xfId="5" applyFont="1" applyFill="1" applyBorder="1" applyAlignment="1" applyProtection="1">
      <alignment horizontal="right" vertical="top"/>
    </xf>
    <xf numFmtId="0" fontId="67" fillId="0" borderId="1" xfId="1" applyNumberFormat="1" applyFont="1" applyFill="1" applyBorder="1" applyAlignment="1" applyProtection="1">
      <alignment horizontal="left" vertical="top"/>
    </xf>
    <xf numFmtId="43" fontId="47" fillId="0" borderId="4" xfId="5" applyFont="1" applyFill="1" applyBorder="1" applyAlignment="1" applyProtection="1">
      <alignment horizontal="center" vertical="center"/>
    </xf>
    <xf numFmtId="43" fontId="47" fillId="0" borderId="5" xfId="5" applyFont="1" applyFill="1" applyBorder="1" applyAlignment="1" applyProtection="1">
      <alignment horizontal="center" vertical="center"/>
    </xf>
    <xf numFmtId="43" fontId="0" fillId="0" borderId="4" xfId="5" applyFont="1" applyBorder="1" applyAlignment="1">
      <alignment horizontal="center" vertical="center"/>
    </xf>
    <xf numFmtId="43" fontId="0" fillId="0" borderId="5" xfId="5" applyFont="1" applyBorder="1" applyAlignment="1">
      <alignment horizontal="center" vertical="center"/>
    </xf>
    <xf numFmtId="0" fontId="65" fillId="0" borderId="4" xfId="16" applyNumberFormat="1" applyFont="1" applyFill="1" applyBorder="1" applyAlignment="1" applyProtection="1">
      <alignment horizontal="left" vertical="center"/>
    </xf>
    <xf numFmtId="0" fontId="65" fillId="0" borderId="5" xfId="16" applyNumberFormat="1" applyFont="1" applyFill="1" applyBorder="1" applyAlignment="1" applyProtection="1">
      <alignment horizontal="left" vertical="center"/>
    </xf>
  </cellXfs>
  <cellStyles count="17">
    <cellStyle name="Гиперссылка" xfId="6" builtinId="8"/>
    <cellStyle name="Обычный" xfId="0" builtinId="0"/>
    <cellStyle name="Обычный_52-ВС" xfId="7" xr:uid="{0C9DA004-D3FD-4CF7-923A-03EAD216DFC3}"/>
    <cellStyle name="Обычный_АР2" xfId="10" xr:uid="{3BC86212-4DCC-4553-96E2-45C2D732067F}"/>
    <cellStyle name="Обычный_КЖ1" xfId="9" xr:uid="{58816F74-E6C4-48B7-8808-31789AA103F1}"/>
    <cellStyle name="Обычный_Лист1" xfId="1" xr:uid="{7E301044-256E-492E-B3CB-E0B4E9AAE503}"/>
    <cellStyle name="Обычный_Лист3" xfId="3" xr:uid="{4C1BA4D4-CC01-4138-A772-21447CD68A89}"/>
    <cellStyle name="Обычный_Лист4" xfId="4" xr:uid="{0D7FE89D-6A8A-4A81-AE60-7D9CD5209DFD}"/>
    <cellStyle name="Обычный_ОВ1" xfId="16" xr:uid="{E71760E4-89B3-4FE4-8FD1-920265146AEB}"/>
    <cellStyle name="Обычный_ПТ" xfId="15" xr:uid="{71CF34D5-8B8F-4F20-ABBF-FFF85C1EB2B3}"/>
    <cellStyle name="Обычный_ПТ1" xfId="11" xr:uid="{56A6306E-484D-49BC-9845-855A0F440749}"/>
    <cellStyle name="Обычный_СС1" xfId="14" xr:uid="{F9A665FC-9391-49A9-B200-396B6DA91F79}"/>
    <cellStyle name="Обычный_СС1Поз._x0009_Наименование и техничес" xfId="13" xr:uid="{AE7F67F2-D7AB-485C-A69F-0CE88ABBD051}"/>
    <cellStyle name="Обычный_ЭМ2.1" xfId="2" xr:uid="{50C5CD93-A8DC-4B1F-9298-FA9246CD6892}"/>
    <cellStyle name="Обычный_ЭМ3.1" xfId="12" xr:uid="{7E68C9FA-E166-4905-9B1C-50E754DC3AEF}"/>
    <cellStyle name="Обычный_ЭС" xfId="8" xr:uid="{8D62EC90-1295-44D2-91EE-1BE6A3028970}"/>
    <cellStyle name="Финансовый" xfId="5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www.dkc2.ru/shop_35265hdz_dks.html" TargetMode="External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3.bin"/><Relationship Id="rId1" Type="http://schemas.openxmlformats.org/officeDocument/2006/relationships/hyperlink" Target="https://e-kc.ru/cena/cable-kppgng-hf-5-1_5" TargetMode="Externa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4.bin"/><Relationship Id="rId1" Type="http://schemas.openxmlformats.org/officeDocument/2006/relationships/hyperlink" Target="https://rutector.ru/products/vertikalnyy-resiver-rv-900-1-10" TargetMode="Externa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9F44367-1B2A-47F8-AC93-A4952C016540}">
  <sheetPr>
    <tabColor rgb="FF92D050"/>
  </sheetPr>
  <dimension ref="A1:J69"/>
  <sheetViews>
    <sheetView tabSelected="1" workbookViewId="0">
      <selection activeCell="L10" sqref="L10"/>
    </sheetView>
  </sheetViews>
  <sheetFormatPr defaultRowHeight="14.4" x14ac:dyDescent="0.3"/>
  <cols>
    <col min="1" max="1" width="8.88671875" style="19"/>
    <col min="2" max="2" width="35.6640625" style="13" customWidth="1"/>
    <col min="3" max="3" width="22.33203125" customWidth="1"/>
    <col min="4" max="4" width="11.44140625" customWidth="1"/>
    <col min="5" max="5" width="13.109375" customWidth="1"/>
    <col min="6" max="7" width="8.88671875" style="19"/>
    <col min="8" max="8" width="12.33203125" bestFit="1" customWidth="1"/>
    <col min="9" max="9" width="13.5546875" customWidth="1"/>
  </cols>
  <sheetData>
    <row r="1" spans="1:10" ht="42" x14ac:dyDescent="0.3">
      <c r="A1" s="1" t="s">
        <v>0</v>
      </c>
      <c r="B1" s="3" t="s">
        <v>9</v>
      </c>
      <c r="C1" s="2" t="s">
        <v>19</v>
      </c>
      <c r="D1" s="3" t="s">
        <v>21</v>
      </c>
      <c r="E1" s="1" t="s">
        <v>22</v>
      </c>
      <c r="F1" s="3" t="s">
        <v>23</v>
      </c>
      <c r="G1" s="1" t="s">
        <v>25</v>
      </c>
      <c r="H1" s="3" t="s">
        <v>122</v>
      </c>
      <c r="I1" s="3" t="s">
        <v>123</v>
      </c>
    </row>
    <row r="2" spans="1:10" x14ac:dyDescent="0.3">
      <c r="A2" s="4" t="s">
        <v>1</v>
      </c>
      <c r="B2" s="2" t="s">
        <v>2</v>
      </c>
      <c r="C2" s="1" t="s">
        <v>3</v>
      </c>
      <c r="D2" s="1" t="s">
        <v>4</v>
      </c>
      <c r="E2" s="1" t="s">
        <v>5</v>
      </c>
      <c r="F2" s="4" t="s">
        <v>6</v>
      </c>
      <c r="G2" s="1" t="s">
        <v>7</v>
      </c>
      <c r="H2" s="4" t="s">
        <v>8</v>
      </c>
      <c r="I2" s="1" t="s">
        <v>27</v>
      </c>
    </row>
    <row r="3" spans="1:10" ht="15.6" x14ac:dyDescent="0.3">
      <c r="A3" s="18"/>
      <c r="B3" s="10" t="s">
        <v>10</v>
      </c>
      <c r="C3" s="7"/>
      <c r="D3" s="6"/>
      <c r="E3" s="7"/>
      <c r="F3" s="18"/>
      <c r="G3" s="18"/>
      <c r="H3" s="6"/>
      <c r="I3" s="6"/>
    </row>
    <row r="4" spans="1:10" x14ac:dyDescent="0.3">
      <c r="A4" s="4" t="s">
        <v>1</v>
      </c>
      <c r="B4" s="11" t="s">
        <v>11</v>
      </c>
      <c r="C4" s="4" t="s">
        <v>20</v>
      </c>
      <c r="D4" s="6"/>
      <c r="E4" s="7"/>
      <c r="F4" s="4" t="s">
        <v>24</v>
      </c>
      <c r="G4" s="4">
        <v>1</v>
      </c>
      <c r="H4" s="88">
        <v>178609</v>
      </c>
      <c r="I4" s="88">
        <f>H4*G4</f>
        <v>178609</v>
      </c>
    </row>
    <row r="5" spans="1:10" x14ac:dyDescent="0.3">
      <c r="A5" s="4" t="s">
        <v>2</v>
      </c>
      <c r="B5" s="11" t="s">
        <v>12</v>
      </c>
      <c r="C5" s="4" t="s">
        <v>20</v>
      </c>
      <c r="D5" s="6"/>
      <c r="E5" s="7"/>
      <c r="F5" s="4" t="s">
        <v>24</v>
      </c>
      <c r="G5" s="4">
        <v>1</v>
      </c>
      <c r="H5" s="88">
        <v>178609</v>
      </c>
      <c r="I5" s="88">
        <f t="shared" ref="I5:I68" si="0">H5*G5</f>
        <v>178609</v>
      </c>
    </row>
    <row r="6" spans="1:10" x14ac:dyDescent="0.3">
      <c r="A6" s="4" t="s">
        <v>3</v>
      </c>
      <c r="B6" s="11" t="s">
        <v>13</v>
      </c>
      <c r="C6" s="4" t="s">
        <v>20</v>
      </c>
      <c r="D6" s="6"/>
      <c r="E6" s="7"/>
      <c r="F6" s="4" t="s">
        <v>24</v>
      </c>
      <c r="G6" s="4">
        <v>1</v>
      </c>
      <c r="H6" s="88">
        <v>56200</v>
      </c>
      <c r="I6" s="88">
        <f t="shared" si="0"/>
        <v>56200</v>
      </c>
    </row>
    <row r="7" spans="1:10" x14ac:dyDescent="0.3">
      <c r="A7" s="4" t="s">
        <v>4</v>
      </c>
      <c r="B7" s="11" t="s">
        <v>14</v>
      </c>
      <c r="C7" s="4" t="s">
        <v>20</v>
      </c>
      <c r="D7" s="6"/>
      <c r="E7" s="7"/>
      <c r="F7" s="4" t="s">
        <v>24</v>
      </c>
      <c r="G7" s="4">
        <v>1</v>
      </c>
      <c r="H7" s="88">
        <v>64400</v>
      </c>
      <c r="I7" s="88">
        <f t="shared" si="0"/>
        <v>64400</v>
      </c>
    </row>
    <row r="8" spans="1:10" x14ac:dyDescent="0.3">
      <c r="A8" s="4" t="s">
        <v>5</v>
      </c>
      <c r="B8" s="11" t="s">
        <v>15</v>
      </c>
      <c r="C8" s="4" t="s">
        <v>20</v>
      </c>
      <c r="D8" s="6"/>
      <c r="E8" s="7"/>
      <c r="F8" s="4" t="s">
        <v>24</v>
      </c>
      <c r="G8" s="4">
        <v>1</v>
      </c>
      <c r="H8" s="88">
        <v>28700</v>
      </c>
      <c r="I8" s="88">
        <f t="shared" si="0"/>
        <v>28700</v>
      </c>
    </row>
    <row r="9" spans="1:10" x14ac:dyDescent="0.3">
      <c r="A9" s="4" t="s">
        <v>6</v>
      </c>
      <c r="B9" s="11" t="s">
        <v>16</v>
      </c>
      <c r="C9" s="4" t="s">
        <v>20</v>
      </c>
      <c r="D9" s="6"/>
      <c r="E9" s="7"/>
      <c r="F9" s="4" t="s">
        <v>24</v>
      </c>
      <c r="G9" s="4">
        <v>1</v>
      </c>
      <c r="H9" s="88">
        <v>44850</v>
      </c>
      <c r="I9" s="88">
        <f t="shared" si="0"/>
        <v>44850</v>
      </c>
    </row>
    <row r="10" spans="1:10" x14ac:dyDescent="0.3">
      <c r="A10" s="4" t="s">
        <v>7</v>
      </c>
      <c r="B10" s="11" t="s">
        <v>17</v>
      </c>
      <c r="C10" s="4" t="s">
        <v>20</v>
      </c>
      <c r="D10" s="6"/>
      <c r="E10" s="7"/>
      <c r="F10" s="4" t="s">
        <v>24</v>
      </c>
      <c r="G10" s="4">
        <v>1</v>
      </c>
      <c r="H10" s="88">
        <v>37547</v>
      </c>
      <c r="I10" s="88">
        <f t="shared" si="0"/>
        <v>37547</v>
      </c>
    </row>
    <row r="11" spans="1:10" x14ac:dyDescent="0.3">
      <c r="A11" s="1" t="s">
        <v>8</v>
      </c>
      <c r="B11" s="12" t="s">
        <v>18</v>
      </c>
      <c r="C11" s="1" t="s">
        <v>20</v>
      </c>
      <c r="D11" s="6"/>
      <c r="E11" s="7"/>
      <c r="F11" s="1" t="s">
        <v>24</v>
      </c>
      <c r="G11" s="1">
        <v>1</v>
      </c>
      <c r="H11" s="88">
        <v>55706</v>
      </c>
      <c r="I11" s="88">
        <f t="shared" si="0"/>
        <v>55706</v>
      </c>
    </row>
    <row r="12" spans="1:10" x14ac:dyDescent="0.3">
      <c r="A12" s="4" t="s">
        <v>27</v>
      </c>
      <c r="B12" s="11" t="s">
        <v>30</v>
      </c>
      <c r="C12" s="4" t="s">
        <v>20</v>
      </c>
      <c r="D12" s="5"/>
      <c r="E12" s="6"/>
      <c r="F12" s="4" t="s">
        <v>24</v>
      </c>
      <c r="G12" s="4">
        <v>1</v>
      </c>
      <c r="H12" s="88">
        <v>69700</v>
      </c>
      <c r="I12" s="88">
        <f t="shared" si="0"/>
        <v>69700</v>
      </c>
    </row>
    <row r="13" spans="1:10" x14ac:dyDescent="0.3">
      <c r="A13" s="4" t="s">
        <v>28</v>
      </c>
      <c r="B13" s="11" t="s">
        <v>31</v>
      </c>
      <c r="C13" s="4" t="s">
        <v>20</v>
      </c>
      <c r="D13" s="5"/>
      <c r="E13" s="6"/>
      <c r="F13" s="4" t="s">
        <v>24</v>
      </c>
      <c r="G13" s="4">
        <v>1</v>
      </c>
      <c r="H13" s="88">
        <v>96786</v>
      </c>
      <c r="I13" s="88">
        <f t="shared" si="0"/>
        <v>96786</v>
      </c>
    </row>
    <row r="14" spans="1:10" ht="42" x14ac:dyDescent="0.3">
      <c r="A14" s="4" t="s">
        <v>29</v>
      </c>
      <c r="B14" s="11" t="s">
        <v>637</v>
      </c>
      <c r="C14" s="4" t="s">
        <v>638</v>
      </c>
      <c r="D14" s="5"/>
      <c r="E14" s="4" t="s">
        <v>41</v>
      </c>
      <c r="F14" s="4" t="s">
        <v>24</v>
      </c>
      <c r="G14" s="4">
        <v>1</v>
      </c>
      <c r="H14" s="88">
        <v>5600</v>
      </c>
      <c r="I14" s="88">
        <f t="shared" si="0"/>
        <v>5600</v>
      </c>
      <c r="J14" t="s">
        <v>639</v>
      </c>
    </row>
    <row r="15" spans="1:10" ht="15.6" x14ac:dyDescent="0.3">
      <c r="A15" s="18"/>
      <c r="B15" s="10" t="s">
        <v>32</v>
      </c>
      <c r="C15" s="6"/>
      <c r="D15" s="5"/>
      <c r="E15" s="6"/>
      <c r="F15" s="18"/>
      <c r="G15" s="18"/>
      <c r="H15" s="88"/>
      <c r="I15" s="88">
        <f t="shared" si="0"/>
        <v>0</v>
      </c>
    </row>
    <row r="16" spans="1:10" ht="28.2" x14ac:dyDescent="0.3">
      <c r="A16" s="4" t="s">
        <v>1</v>
      </c>
      <c r="B16" s="11" t="s">
        <v>33</v>
      </c>
      <c r="C16" s="4" t="s">
        <v>37</v>
      </c>
      <c r="D16" s="4" t="s">
        <v>39</v>
      </c>
      <c r="E16" s="4" t="s">
        <v>42</v>
      </c>
      <c r="F16" s="4" t="s">
        <v>43</v>
      </c>
      <c r="G16" s="4">
        <v>61</v>
      </c>
      <c r="H16" s="88">
        <v>300</v>
      </c>
      <c r="I16" s="88">
        <f t="shared" si="0"/>
        <v>18300</v>
      </c>
      <c r="J16" t="s">
        <v>640</v>
      </c>
    </row>
    <row r="17" spans="1:10" ht="28.2" x14ac:dyDescent="0.3">
      <c r="A17" s="18"/>
      <c r="B17" s="11" t="s">
        <v>34</v>
      </c>
      <c r="C17" s="6"/>
      <c r="D17" s="5"/>
      <c r="E17" s="6"/>
      <c r="F17" s="18"/>
      <c r="G17" s="18"/>
      <c r="H17" s="88"/>
      <c r="I17" s="88">
        <f t="shared" si="0"/>
        <v>0</v>
      </c>
    </row>
    <row r="18" spans="1:10" x14ac:dyDescent="0.3">
      <c r="A18" s="18"/>
      <c r="B18" s="11" t="s">
        <v>44</v>
      </c>
      <c r="C18" s="6"/>
      <c r="D18" s="5"/>
      <c r="E18" s="6"/>
      <c r="F18" s="18"/>
      <c r="G18" s="18"/>
      <c r="H18" s="88"/>
      <c r="I18" s="88">
        <f t="shared" si="0"/>
        <v>0</v>
      </c>
    </row>
    <row r="19" spans="1:10" ht="28.2" x14ac:dyDescent="0.3">
      <c r="A19" s="4" t="s">
        <v>2</v>
      </c>
      <c r="B19" s="11" t="s">
        <v>35</v>
      </c>
      <c r="C19" s="4" t="s">
        <v>38</v>
      </c>
      <c r="D19" s="4" t="s">
        <v>40</v>
      </c>
      <c r="E19" s="4" t="s">
        <v>42</v>
      </c>
      <c r="F19" s="4" t="s">
        <v>43</v>
      </c>
      <c r="G19" s="4">
        <v>53</v>
      </c>
      <c r="H19" s="88">
        <v>300</v>
      </c>
      <c r="I19" s="88">
        <f t="shared" si="0"/>
        <v>15900</v>
      </c>
    </row>
    <row r="20" spans="1:10" x14ac:dyDescent="0.3">
      <c r="A20" s="18"/>
      <c r="B20" s="11" t="s">
        <v>45</v>
      </c>
      <c r="C20" s="6"/>
      <c r="D20" s="5"/>
      <c r="E20" s="6"/>
      <c r="F20" s="18"/>
      <c r="G20" s="18"/>
      <c r="H20" s="88"/>
      <c r="I20" s="88">
        <f t="shared" si="0"/>
        <v>0</v>
      </c>
    </row>
    <row r="21" spans="1:10" ht="28.2" x14ac:dyDescent="0.3">
      <c r="A21" s="4" t="s">
        <v>3</v>
      </c>
      <c r="B21" s="11" t="s">
        <v>46</v>
      </c>
      <c r="C21" s="6"/>
      <c r="D21" s="5"/>
      <c r="E21" s="6"/>
      <c r="F21" s="4" t="s">
        <v>43</v>
      </c>
      <c r="G21" s="4">
        <v>10</v>
      </c>
      <c r="H21" s="88">
        <v>1500</v>
      </c>
      <c r="I21" s="88">
        <f t="shared" si="0"/>
        <v>15000</v>
      </c>
    </row>
    <row r="22" spans="1:10" ht="28.2" x14ac:dyDescent="0.3">
      <c r="A22" s="18"/>
      <c r="B22" s="11" t="s">
        <v>36</v>
      </c>
      <c r="C22" s="6"/>
      <c r="D22" s="5"/>
      <c r="E22" s="6"/>
      <c r="F22" s="18"/>
      <c r="G22" s="18"/>
      <c r="H22" s="88"/>
      <c r="I22" s="88">
        <f t="shared" si="0"/>
        <v>0</v>
      </c>
    </row>
    <row r="23" spans="1:10" ht="15.6" x14ac:dyDescent="0.3">
      <c r="A23" s="18"/>
      <c r="B23" s="8" t="s">
        <v>47</v>
      </c>
      <c r="C23" s="6"/>
      <c r="D23" s="14"/>
      <c r="E23" s="6"/>
      <c r="F23" s="18"/>
      <c r="G23" s="18"/>
      <c r="H23" s="89"/>
      <c r="I23" s="88">
        <f t="shared" si="0"/>
        <v>0</v>
      </c>
    </row>
    <row r="24" spans="1:10" x14ac:dyDescent="0.3">
      <c r="A24" s="18"/>
      <c r="B24" s="9" t="s">
        <v>48</v>
      </c>
      <c r="C24" s="95" t="s">
        <v>649</v>
      </c>
      <c r="D24" s="14"/>
      <c r="E24" s="6"/>
      <c r="F24" s="18"/>
      <c r="G24" s="18"/>
      <c r="H24" s="89"/>
      <c r="I24" s="88">
        <f t="shared" si="0"/>
        <v>0</v>
      </c>
    </row>
    <row r="25" spans="1:10" x14ac:dyDescent="0.3">
      <c r="A25" s="18"/>
      <c r="B25" s="9" t="s">
        <v>49</v>
      </c>
      <c r="C25" s="4" t="s">
        <v>55</v>
      </c>
      <c r="D25" s="14"/>
      <c r="E25" s="6"/>
      <c r="F25" s="18"/>
      <c r="G25" s="18"/>
      <c r="H25" s="89"/>
      <c r="I25" s="88">
        <f t="shared" si="0"/>
        <v>0</v>
      </c>
    </row>
    <row r="26" spans="1:10" x14ac:dyDescent="0.3">
      <c r="A26" s="18"/>
      <c r="B26" s="9" t="s">
        <v>50</v>
      </c>
      <c r="C26" s="6"/>
      <c r="D26" s="14"/>
      <c r="E26" s="6"/>
      <c r="F26" s="18"/>
      <c r="G26" s="18"/>
      <c r="H26" s="89"/>
      <c r="I26" s="88">
        <f t="shared" si="0"/>
        <v>0</v>
      </c>
    </row>
    <row r="27" spans="1:10" x14ac:dyDescent="0.3">
      <c r="A27" s="18"/>
      <c r="B27" s="9" t="s">
        <v>51</v>
      </c>
      <c r="C27" s="6"/>
      <c r="D27" s="14"/>
      <c r="E27" s="6"/>
      <c r="F27" s="18"/>
      <c r="G27" s="18"/>
      <c r="H27" s="89"/>
      <c r="I27" s="88">
        <f t="shared" si="0"/>
        <v>0</v>
      </c>
    </row>
    <row r="28" spans="1:10" ht="17.399999999999999" x14ac:dyDescent="0.3">
      <c r="A28" s="4" t="s">
        <v>1</v>
      </c>
      <c r="B28" s="15" t="s">
        <v>63</v>
      </c>
      <c r="C28" s="6"/>
      <c r="D28" s="14"/>
      <c r="E28" s="6"/>
      <c r="F28" s="4" t="s">
        <v>61</v>
      </c>
      <c r="G28" s="4">
        <v>1170</v>
      </c>
      <c r="H28" s="88">
        <v>91</v>
      </c>
      <c r="I28" s="88">
        <f t="shared" si="0"/>
        <v>106470</v>
      </c>
      <c r="J28" t="s">
        <v>683</v>
      </c>
    </row>
    <row r="29" spans="1:10" ht="17.399999999999999" x14ac:dyDescent="0.3">
      <c r="A29" s="4" t="s">
        <v>2</v>
      </c>
      <c r="B29" s="15" t="s">
        <v>64</v>
      </c>
      <c r="C29" s="6"/>
      <c r="D29" s="14"/>
      <c r="E29" s="6"/>
      <c r="F29" s="4" t="s">
        <v>61</v>
      </c>
      <c r="G29" s="4">
        <v>275</v>
      </c>
      <c r="H29" s="88">
        <v>141</v>
      </c>
      <c r="I29" s="88">
        <f t="shared" si="0"/>
        <v>38775</v>
      </c>
    </row>
    <row r="30" spans="1:10" ht="17.399999999999999" x14ac:dyDescent="0.3">
      <c r="A30" s="4" t="s">
        <v>3</v>
      </c>
      <c r="B30" s="4" t="s">
        <v>65</v>
      </c>
      <c r="C30" s="6"/>
      <c r="D30" s="14"/>
      <c r="E30" s="6"/>
      <c r="F30" s="4" t="s">
        <v>61</v>
      </c>
      <c r="G30" s="4">
        <v>160</v>
      </c>
      <c r="H30" s="88">
        <v>230</v>
      </c>
      <c r="I30" s="88">
        <f t="shared" si="0"/>
        <v>36800</v>
      </c>
      <c r="J30" t="s">
        <v>684</v>
      </c>
    </row>
    <row r="31" spans="1:10" ht="17.399999999999999" x14ac:dyDescent="0.3">
      <c r="A31" s="4" t="s">
        <v>4</v>
      </c>
      <c r="B31" s="15" t="s">
        <v>685</v>
      </c>
      <c r="C31" s="6"/>
      <c r="D31" s="14"/>
      <c r="E31" s="6"/>
      <c r="F31" s="4" t="s">
        <v>61</v>
      </c>
      <c r="G31" s="4">
        <v>25</v>
      </c>
      <c r="H31" s="89">
        <v>1650</v>
      </c>
      <c r="I31" s="88">
        <f t="shared" si="0"/>
        <v>41250</v>
      </c>
    </row>
    <row r="32" spans="1:10" ht="17.399999999999999" x14ac:dyDescent="0.3">
      <c r="A32" s="4" t="s">
        <v>5</v>
      </c>
      <c r="B32" s="4" t="s">
        <v>66</v>
      </c>
      <c r="C32" s="6"/>
      <c r="D32" s="14"/>
      <c r="E32" s="6"/>
      <c r="F32" s="4" t="s">
        <v>61</v>
      </c>
      <c r="G32" s="4">
        <v>10</v>
      </c>
      <c r="H32" s="89">
        <v>2040</v>
      </c>
      <c r="I32" s="88">
        <f t="shared" si="0"/>
        <v>20400</v>
      </c>
    </row>
    <row r="33" spans="1:10" ht="17.399999999999999" x14ac:dyDescent="0.3">
      <c r="A33" s="4" t="s">
        <v>6</v>
      </c>
      <c r="B33" s="4" t="s">
        <v>67</v>
      </c>
      <c r="C33" s="6"/>
      <c r="D33" s="14"/>
      <c r="E33" s="6"/>
      <c r="F33" s="4" t="s">
        <v>61</v>
      </c>
      <c r="G33" s="4">
        <v>580</v>
      </c>
      <c r="H33" s="89">
        <v>2400</v>
      </c>
      <c r="I33" s="88">
        <f t="shared" si="0"/>
        <v>1392000</v>
      </c>
    </row>
    <row r="34" spans="1:10" x14ac:dyDescent="0.3">
      <c r="A34" s="18"/>
      <c r="B34" s="9" t="s">
        <v>52</v>
      </c>
      <c r="C34" s="4" t="s">
        <v>56</v>
      </c>
      <c r="D34" s="14"/>
      <c r="E34" s="4" t="s">
        <v>60</v>
      </c>
      <c r="F34" s="18"/>
      <c r="G34" s="18"/>
      <c r="H34" s="89"/>
      <c r="I34" s="88">
        <f t="shared" si="0"/>
        <v>0</v>
      </c>
    </row>
    <row r="35" spans="1:10" x14ac:dyDescent="0.3">
      <c r="A35" s="18"/>
      <c r="B35" s="9" t="s">
        <v>53</v>
      </c>
      <c r="C35" s="6"/>
      <c r="D35" s="14"/>
      <c r="E35" s="6"/>
      <c r="F35" s="18"/>
      <c r="G35" s="18"/>
      <c r="H35" s="89"/>
      <c r="I35" s="88">
        <f t="shared" si="0"/>
        <v>0</v>
      </c>
    </row>
    <row r="36" spans="1:10" x14ac:dyDescent="0.3">
      <c r="A36" s="18"/>
      <c r="B36" s="9" t="s">
        <v>54</v>
      </c>
      <c r="C36" s="6"/>
      <c r="D36" s="14"/>
      <c r="E36" s="6"/>
      <c r="F36" s="18"/>
      <c r="G36" s="18"/>
      <c r="H36" s="89"/>
      <c r="I36" s="88">
        <f t="shared" si="0"/>
        <v>0</v>
      </c>
    </row>
    <row r="37" spans="1:10" ht="17.399999999999999" x14ac:dyDescent="0.3">
      <c r="A37" s="4" t="s">
        <v>7</v>
      </c>
      <c r="B37" s="9" t="s">
        <v>68</v>
      </c>
      <c r="C37" s="4" t="s">
        <v>57</v>
      </c>
      <c r="D37" s="14"/>
      <c r="E37" s="6"/>
      <c r="F37" s="4" t="s">
        <v>24</v>
      </c>
      <c r="G37" s="4">
        <v>2</v>
      </c>
      <c r="H37" s="89">
        <v>3100</v>
      </c>
      <c r="I37" s="88">
        <f t="shared" si="0"/>
        <v>6200</v>
      </c>
      <c r="J37" t="s">
        <v>641</v>
      </c>
    </row>
    <row r="38" spans="1:10" ht="17.399999999999999" x14ac:dyDescent="0.3">
      <c r="A38" s="4" t="s">
        <v>8</v>
      </c>
      <c r="B38" s="9" t="s">
        <v>69</v>
      </c>
      <c r="C38" s="4" t="s">
        <v>58</v>
      </c>
      <c r="D38" s="14"/>
      <c r="E38" s="6"/>
      <c r="F38" s="4" t="s">
        <v>24</v>
      </c>
      <c r="G38" s="4">
        <v>2</v>
      </c>
      <c r="H38" s="89">
        <v>2850</v>
      </c>
      <c r="I38" s="88">
        <f t="shared" si="0"/>
        <v>5700</v>
      </c>
    </row>
    <row r="39" spans="1:10" ht="17.399999999999999" x14ac:dyDescent="0.3">
      <c r="A39" s="4" t="s">
        <v>27</v>
      </c>
      <c r="B39" s="9" t="s">
        <v>70</v>
      </c>
      <c r="C39" s="4" t="s">
        <v>59</v>
      </c>
      <c r="D39" s="14"/>
      <c r="E39" s="6"/>
      <c r="F39" s="4" t="s">
        <v>24</v>
      </c>
      <c r="G39" s="4">
        <v>16</v>
      </c>
      <c r="H39" s="89">
        <v>3850</v>
      </c>
      <c r="I39" s="88">
        <f t="shared" si="0"/>
        <v>61600</v>
      </c>
    </row>
    <row r="40" spans="1:10" ht="15.6" x14ac:dyDescent="0.3">
      <c r="A40" s="18"/>
      <c r="B40" s="8" t="s">
        <v>72</v>
      </c>
      <c r="C40" s="6"/>
      <c r="D40" s="6"/>
      <c r="E40" s="5"/>
      <c r="F40" s="18"/>
      <c r="G40" s="18"/>
      <c r="H40" s="88"/>
      <c r="I40" s="88">
        <f t="shared" si="0"/>
        <v>0</v>
      </c>
    </row>
    <row r="41" spans="1:10" x14ac:dyDescent="0.3">
      <c r="A41" s="4" t="s">
        <v>1</v>
      </c>
      <c r="B41" s="9" t="s">
        <v>73</v>
      </c>
      <c r="C41" s="15" t="s">
        <v>84</v>
      </c>
      <c r="D41" s="15" t="s">
        <v>91</v>
      </c>
      <c r="E41" s="4" t="s">
        <v>98</v>
      </c>
      <c r="F41" s="4" t="s">
        <v>61</v>
      </c>
      <c r="G41" s="4">
        <v>240</v>
      </c>
      <c r="H41" s="88">
        <v>2120</v>
      </c>
      <c r="I41" s="88">
        <f t="shared" si="0"/>
        <v>508800</v>
      </c>
      <c r="J41" s="90" t="s">
        <v>642</v>
      </c>
    </row>
    <row r="42" spans="1:10" x14ac:dyDescent="0.3">
      <c r="A42" s="4" t="s">
        <v>2</v>
      </c>
      <c r="B42" s="9" t="s">
        <v>74</v>
      </c>
      <c r="C42" s="4" t="s">
        <v>100</v>
      </c>
      <c r="D42" s="15" t="s">
        <v>92</v>
      </c>
      <c r="E42" s="5"/>
      <c r="F42" s="4" t="s">
        <v>61</v>
      </c>
      <c r="G42" s="4">
        <v>240</v>
      </c>
      <c r="H42" s="88">
        <v>1510</v>
      </c>
      <c r="I42" s="88">
        <f t="shared" si="0"/>
        <v>362400</v>
      </c>
    </row>
    <row r="43" spans="1:10" x14ac:dyDescent="0.3">
      <c r="A43" s="4" t="s">
        <v>3</v>
      </c>
      <c r="B43" s="9" t="s">
        <v>75</v>
      </c>
      <c r="C43" s="4" t="s">
        <v>85</v>
      </c>
      <c r="D43" s="4" t="s">
        <v>93</v>
      </c>
      <c r="E43" s="5"/>
      <c r="F43" s="4" t="s">
        <v>43</v>
      </c>
      <c r="G43" s="4">
        <v>240</v>
      </c>
      <c r="H43" s="88">
        <v>3.9</v>
      </c>
      <c r="I43" s="88">
        <f t="shared" si="0"/>
        <v>936</v>
      </c>
    </row>
    <row r="44" spans="1:10" x14ac:dyDescent="0.3">
      <c r="A44" s="4" t="s">
        <v>4</v>
      </c>
      <c r="B44" s="9" t="s">
        <v>76</v>
      </c>
      <c r="C44" s="4" t="s">
        <v>86</v>
      </c>
      <c r="D44" s="4" t="s">
        <v>94</v>
      </c>
      <c r="E44" s="5"/>
      <c r="F44" s="4" t="s">
        <v>43</v>
      </c>
      <c r="G44" s="4">
        <v>240</v>
      </c>
      <c r="H44" s="88">
        <v>3.4</v>
      </c>
      <c r="I44" s="88">
        <f t="shared" si="0"/>
        <v>816</v>
      </c>
    </row>
    <row r="45" spans="1:10" x14ac:dyDescent="0.3">
      <c r="A45" s="4" t="s">
        <v>5</v>
      </c>
      <c r="B45" s="9" t="s">
        <v>77</v>
      </c>
      <c r="C45" s="4" t="s">
        <v>87</v>
      </c>
      <c r="D45" s="4" t="s">
        <v>95</v>
      </c>
      <c r="E45" s="5"/>
      <c r="F45" s="4" t="s">
        <v>43</v>
      </c>
      <c r="G45" s="4">
        <v>80</v>
      </c>
      <c r="H45" s="88">
        <v>6.03</v>
      </c>
      <c r="I45" s="88">
        <f t="shared" si="0"/>
        <v>482.40000000000003</v>
      </c>
    </row>
    <row r="46" spans="1:10" x14ac:dyDescent="0.3">
      <c r="A46" s="4" t="s">
        <v>6</v>
      </c>
      <c r="B46" s="9" t="s">
        <v>78</v>
      </c>
      <c r="C46" s="15" t="s">
        <v>101</v>
      </c>
      <c r="D46" s="15" t="s">
        <v>96</v>
      </c>
      <c r="E46" s="4" t="s">
        <v>98</v>
      </c>
      <c r="F46" s="4" t="s">
        <v>43</v>
      </c>
      <c r="G46" s="4">
        <v>480</v>
      </c>
      <c r="H46" s="88">
        <v>824</v>
      </c>
      <c r="I46" s="88">
        <f t="shared" si="0"/>
        <v>395520</v>
      </c>
    </row>
    <row r="47" spans="1:10" x14ac:dyDescent="0.3">
      <c r="A47" s="4" t="s">
        <v>7</v>
      </c>
      <c r="B47" s="9" t="s">
        <v>75</v>
      </c>
      <c r="C47" s="4" t="s">
        <v>103</v>
      </c>
      <c r="D47" s="4" t="s">
        <v>93</v>
      </c>
      <c r="E47" s="5"/>
      <c r="F47" s="4" t="s">
        <v>43</v>
      </c>
      <c r="G47" s="4">
        <v>960</v>
      </c>
      <c r="H47" s="88">
        <v>3.9</v>
      </c>
      <c r="I47" s="88">
        <f t="shared" si="0"/>
        <v>3744</v>
      </c>
    </row>
    <row r="48" spans="1:10" x14ac:dyDescent="0.3">
      <c r="A48" s="4" t="s">
        <v>8</v>
      </c>
      <c r="B48" s="9" t="s">
        <v>76</v>
      </c>
      <c r="C48" s="4" t="s">
        <v>86</v>
      </c>
      <c r="D48" s="4" t="s">
        <v>94</v>
      </c>
      <c r="E48" s="5"/>
      <c r="F48" s="4" t="s">
        <v>43</v>
      </c>
      <c r="G48" s="4">
        <v>960</v>
      </c>
      <c r="H48" s="88">
        <v>3.4</v>
      </c>
      <c r="I48" s="88">
        <f t="shared" si="0"/>
        <v>3264</v>
      </c>
    </row>
    <row r="49" spans="1:10" x14ac:dyDescent="0.3">
      <c r="A49" s="4" t="s">
        <v>27</v>
      </c>
      <c r="B49" s="9" t="s">
        <v>102</v>
      </c>
      <c r="C49" s="4" t="s">
        <v>88</v>
      </c>
      <c r="D49" s="15" t="s">
        <v>97</v>
      </c>
      <c r="E49" s="4" t="s">
        <v>99</v>
      </c>
      <c r="F49" s="4" t="s">
        <v>61</v>
      </c>
      <c r="G49" s="4">
        <v>200</v>
      </c>
      <c r="H49" s="88">
        <v>79</v>
      </c>
      <c r="I49" s="88">
        <f t="shared" si="0"/>
        <v>15800</v>
      </c>
    </row>
    <row r="50" spans="1:10" x14ac:dyDescent="0.3">
      <c r="A50" s="18"/>
      <c r="B50" s="9" t="s">
        <v>79</v>
      </c>
      <c r="C50" s="6"/>
      <c r="D50" s="6"/>
      <c r="E50" s="5"/>
      <c r="F50" s="18"/>
      <c r="G50" s="18"/>
      <c r="H50" s="88"/>
      <c r="I50" s="88">
        <f t="shared" si="0"/>
        <v>0</v>
      </c>
    </row>
    <row r="51" spans="1:10" x14ac:dyDescent="0.3">
      <c r="A51" s="4" t="s">
        <v>28</v>
      </c>
      <c r="B51" s="9" t="s">
        <v>80</v>
      </c>
      <c r="C51" s="15" t="s">
        <v>89</v>
      </c>
      <c r="D51" s="4">
        <v>1788</v>
      </c>
      <c r="E51" s="4" t="s">
        <v>99</v>
      </c>
      <c r="F51" s="4" t="s">
        <v>61</v>
      </c>
      <c r="G51" s="4">
        <v>30</v>
      </c>
      <c r="H51" s="88">
        <v>110</v>
      </c>
      <c r="I51" s="88">
        <f t="shared" si="0"/>
        <v>3300</v>
      </c>
    </row>
    <row r="52" spans="1:10" x14ac:dyDescent="0.3">
      <c r="A52" s="18"/>
      <c r="B52" s="9" t="s">
        <v>79</v>
      </c>
      <c r="C52" s="6"/>
      <c r="D52" s="6"/>
      <c r="E52" s="5"/>
      <c r="F52" s="18"/>
      <c r="G52" s="18"/>
      <c r="H52" s="88"/>
      <c r="I52" s="88">
        <f t="shared" si="0"/>
        <v>0</v>
      </c>
    </row>
    <row r="53" spans="1:10" x14ac:dyDescent="0.3">
      <c r="A53" s="18"/>
      <c r="B53" s="9" t="s">
        <v>81</v>
      </c>
      <c r="C53" s="4" t="s">
        <v>90</v>
      </c>
      <c r="D53" s="6"/>
      <c r="E53" s="5"/>
      <c r="F53" s="18"/>
      <c r="G53" s="18"/>
      <c r="H53" s="88"/>
      <c r="I53" s="88">
        <f t="shared" si="0"/>
        <v>0</v>
      </c>
    </row>
    <row r="54" spans="1:10" x14ac:dyDescent="0.3">
      <c r="A54" s="4" t="s">
        <v>29</v>
      </c>
      <c r="B54" s="15" t="s">
        <v>82</v>
      </c>
      <c r="C54" s="6"/>
      <c r="D54" s="6"/>
      <c r="E54" s="5"/>
      <c r="F54" s="4" t="s">
        <v>61</v>
      </c>
      <c r="G54" s="4">
        <v>20</v>
      </c>
      <c r="H54" s="88">
        <v>110</v>
      </c>
      <c r="I54" s="88">
        <f t="shared" si="0"/>
        <v>2200</v>
      </c>
      <c r="J54" t="s">
        <v>643</v>
      </c>
    </row>
    <row r="55" spans="1:10" x14ac:dyDescent="0.3">
      <c r="A55" s="4" t="s">
        <v>71</v>
      </c>
      <c r="B55" s="16" t="s">
        <v>83</v>
      </c>
      <c r="C55" s="6"/>
      <c r="D55" s="6"/>
      <c r="E55" s="5"/>
      <c r="F55" s="17" t="s">
        <v>61</v>
      </c>
      <c r="G55" s="17">
        <v>30</v>
      </c>
      <c r="H55" s="88">
        <v>160</v>
      </c>
      <c r="I55" s="88">
        <f t="shared" si="0"/>
        <v>4800</v>
      </c>
    </row>
    <row r="56" spans="1:10" x14ac:dyDescent="0.3">
      <c r="A56" s="18"/>
      <c r="B56" s="9" t="s">
        <v>108</v>
      </c>
      <c r="C56" s="6"/>
      <c r="D56" s="5"/>
      <c r="E56" s="4" t="s">
        <v>99</v>
      </c>
      <c r="F56" s="18"/>
      <c r="G56" s="18"/>
      <c r="H56" s="88"/>
      <c r="I56" s="88">
        <f t="shared" si="0"/>
        <v>0</v>
      </c>
    </row>
    <row r="57" spans="1:10" x14ac:dyDescent="0.3">
      <c r="A57" s="18"/>
      <c r="B57" s="9" t="s">
        <v>109</v>
      </c>
      <c r="C57" s="6"/>
      <c r="D57" s="5"/>
      <c r="E57" s="5"/>
      <c r="F57" s="18"/>
      <c r="G57" s="18"/>
      <c r="H57" s="88"/>
      <c r="I57" s="88">
        <f t="shared" si="0"/>
        <v>0</v>
      </c>
    </row>
    <row r="58" spans="1:10" x14ac:dyDescent="0.3">
      <c r="A58" s="18"/>
      <c r="B58" s="9" t="s">
        <v>110</v>
      </c>
      <c r="C58" s="6"/>
      <c r="D58" s="5"/>
      <c r="E58" s="5"/>
      <c r="F58" s="18"/>
      <c r="G58" s="18"/>
      <c r="H58" s="88"/>
      <c r="I58" s="88">
        <f t="shared" si="0"/>
        <v>0</v>
      </c>
    </row>
    <row r="59" spans="1:10" x14ac:dyDescent="0.3">
      <c r="A59" s="4" t="s">
        <v>104</v>
      </c>
      <c r="B59" s="4" t="s">
        <v>111</v>
      </c>
      <c r="C59" s="6"/>
      <c r="D59" s="4">
        <v>120950</v>
      </c>
      <c r="E59" s="5"/>
      <c r="F59" s="4" t="s">
        <v>61</v>
      </c>
      <c r="G59" s="4">
        <v>1360</v>
      </c>
      <c r="H59" s="88">
        <v>82</v>
      </c>
      <c r="I59" s="88">
        <f t="shared" si="0"/>
        <v>111520</v>
      </c>
      <c r="J59" t="s">
        <v>644</v>
      </c>
    </row>
    <row r="60" spans="1:10" x14ac:dyDescent="0.3">
      <c r="A60" s="18"/>
      <c r="B60" s="9" t="s">
        <v>112</v>
      </c>
      <c r="C60" s="6"/>
      <c r="D60" s="5"/>
      <c r="E60" s="4" t="s">
        <v>99</v>
      </c>
      <c r="F60" s="18"/>
      <c r="G60" s="18"/>
      <c r="H60" s="88"/>
      <c r="I60" s="88">
        <f t="shared" si="0"/>
        <v>0</v>
      </c>
    </row>
    <row r="61" spans="1:10" x14ac:dyDescent="0.3">
      <c r="A61" s="18"/>
      <c r="B61" s="9" t="s">
        <v>109</v>
      </c>
      <c r="C61" s="6"/>
      <c r="D61" s="5"/>
      <c r="E61" s="5"/>
      <c r="F61" s="18"/>
      <c r="G61" s="18"/>
      <c r="H61" s="88"/>
      <c r="I61" s="88">
        <f t="shared" si="0"/>
        <v>0</v>
      </c>
    </row>
    <row r="62" spans="1:10" x14ac:dyDescent="0.3">
      <c r="A62" s="18"/>
      <c r="B62" s="9" t="s">
        <v>110</v>
      </c>
      <c r="C62" s="6"/>
      <c r="D62" s="5"/>
      <c r="E62" s="5"/>
      <c r="F62" s="18"/>
      <c r="G62" s="18"/>
      <c r="H62" s="88"/>
      <c r="I62" s="88">
        <f t="shared" si="0"/>
        <v>0</v>
      </c>
    </row>
    <row r="63" spans="1:10" x14ac:dyDescent="0.3">
      <c r="A63" s="4" t="s">
        <v>105</v>
      </c>
      <c r="B63" s="15" t="s">
        <v>121</v>
      </c>
      <c r="C63" s="6"/>
      <c r="D63" s="4">
        <v>160911</v>
      </c>
      <c r="E63" s="5"/>
      <c r="F63" s="4" t="s">
        <v>61</v>
      </c>
      <c r="G63" s="4">
        <v>1440</v>
      </c>
      <c r="H63" s="88">
        <v>260</v>
      </c>
      <c r="I63" s="88">
        <f t="shared" si="0"/>
        <v>374400</v>
      </c>
    </row>
    <row r="64" spans="1:10" x14ac:dyDescent="0.3">
      <c r="A64" s="4" t="s">
        <v>106</v>
      </c>
      <c r="B64" s="9" t="s">
        <v>113</v>
      </c>
      <c r="C64" s="6"/>
      <c r="D64" s="15" t="s">
        <v>118</v>
      </c>
      <c r="E64" s="4" t="s">
        <v>99</v>
      </c>
      <c r="F64" s="4" t="s">
        <v>43</v>
      </c>
      <c r="G64" s="4">
        <v>5</v>
      </c>
      <c r="H64" s="88">
        <v>915</v>
      </c>
      <c r="I64" s="88">
        <f t="shared" si="0"/>
        <v>4575</v>
      </c>
    </row>
    <row r="65" spans="1:9" x14ac:dyDescent="0.3">
      <c r="A65" s="18"/>
      <c r="B65" s="9" t="s">
        <v>114</v>
      </c>
      <c r="C65" s="6"/>
      <c r="D65" s="5"/>
      <c r="E65" s="5"/>
      <c r="F65" s="18"/>
      <c r="G65" s="18"/>
      <c r="H65" s="88"/>
      <c r="I65" s="88">
        <f t="shared" si="0"/>
        <v>0</v>
      </c>
    </row>
    <row r="66" spans="1:9" x14ac:dyDescent="0.3">
      <c r="A66" s="4" t="s">
        <v>62</v>
      </c>
      <c r="B66" s="9" t="s">
        <v>115</v>
      </c>
      <c r="C66" s="6"/>
      <c r="D66" s="4">
        <v>25314</v>
      </c>
      <c r="E66" s="4" t="s">
        <v>99</v>
      </c>
      <c r="F66" s="4" t="s">
        <v>119</v>
      </c>
      <c r="G66" s="4">
        <v>5</v>
      </c>
      <c r="H66" s="88">
        <v>550</v>
      </c>
      <c r="I66" s="88">
        <f t="shared" si="0"/>
        <v>2750</v>
      </c>
    </row>
    <row r="67" spans="1:9" x14ac:dyDescent="0.3">
      <c r="A67" s="18"/>
      <c r="B67" s="9" t="s">
        <v>116</v>
      </c>
      <c r="C67" s="6"/>
      <c r="D67" s="5"/>
      <c r="E67" s="5"/>
      <c r="F67" s="18"/>
      <c r="G67" s="18"/>
      <c r="H67" s="88"/>
      <c r="I67" s="88">
        <f t="shared" si="0"/>
        <v>0</v>
      </c>
    </row>
    <row r="68" spans="1:9" x14ac:dyDescent="0.3">
      <c r="A68" s="4" t="s">
        <v>107</v>
      </c>
      <c r="B68" s="9" t="s">
        <v>117</v>
      </c>
      <c r="C68" s="6"/>
      <c r="D68" s="5"/>
      <c r="E68" s="5"/>
      <c r="F68" s="4" t="s">
        <v>120</v>
      </c>
      <c r="G68" s="4">
        <v>0.1</v>
      </c>
      <c r="H68" s="88">
        <v>89000</v>
      </c>
      <c r="I68" s="88">
        <f t="shared" si="0"/>
        <v>8900</v>
      </c>
    </row>
    <row r="69" spans="1:9" x14ac:dyDescent="0.3">
      <c r="B69" s="91" t="s">
        <v>645</v>
      </c>
      <c r="I69" s="92">
        <f>SUM(I4:I68)</f>
        <v>4379309.4000000004</v>
      </c>
    </row>
  </sheetData>
  <hyperlinks>
    <hyperlink ref="J41" r:id="rId1" xr:uid="{128719AE-8FF3-41D4-94AB-113936249FF8}"/>
  </hyperlinks>
  <pageMargins left="0.7" right="0.7" top="0.75" bottom="0.75" header="0.3" footer="0.3"/>
  <pageSetup paperSize="9" orientation="portrait" verticalDpi="0"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0A22049-DBDA-4C96-8E9E-AF946BF017EC}">
  <dimension ref="A1:K101"/>
  <sheetViews>
    <sheetView topLeftCell="A28" workbookViewId="0">
      <selection activeCell="F24" sqref="F24"/>
    </sheetView>
  </sheetViews>
  <sheetFormatPr defaultRowHeight="14.4" x14ac:dyDescent="0.3"/>
  <cols>
    <col min="1" max="1" width="8.88671875" style="19"/>
    <col min="2" max="2" width="29.33203125" customWidth="1"/>
    <col min="3" max="3" width="16.44140625" style="13" customWidth="1"/>
    <col min="5" max="5" width="18.5546875" style="19" customWidth="1"/>
    <col min="6" max="7" width="8.88671875" style="19"/>
    <col min="9" max="9" width="12.33203125" bestFit="1" customWidth="1"/>
  </cols>
  <sheetData>
    <row r="1" spans="1:11" ht="41.4" customHeight="1" x14ac:dyDescent="0.3">
      <c r="A1" s="127" t="s">
        <v>0</v>
      </c>
      <c r="B1" s="127" t="s">
        <v>9</v>
      </c>
      <c r="C1" s="127" t="s">
        <v>19</v>
      </c>
      <c r="D1" s="127" t="s">
        <v>21</v>
      </c>
      <c r="E1" s="127" t="s">
        <v>22</v>
      </c>
      <c r="F1" s="127" t="s">
        <v>1109</v>
      </c>
      <c r="G1" s="127" t="s">
        <v>25</v>
      </c>
      <c r="H1" s="127" t="s">
        <v>26</v>
      </c>
      <c r="I1" s="127" t="s">
        <v>122</v>
      </c>
      <c r="J1" s="3" t="s">
        <v>123</v>
      </c>
    </row>
    <row r="2" spans="1:11" x14ac:dyDescent="0.3">
      <c r="A2" s="240" t="s">
        <v>1</v>
      </c>
      <c r="B2" s="240" t="s">
        <v>2</v>
      </c>
      <c r="C2" s="272" t="s">
        <v>3</v>
      </c>
      <c r="D2" s="241" t="s">
        <v>4</v>
      </c>
      <c r="E2" s="241" t="s">
        <v>5</v>
      </c>
      <c r="F2" s="240" t="s">
        <v>6</v>
      </c>
      <c r="G2" s="241" t="s">
        <v>7</v>
      </c>
      <c r="H2" s="240" t="s">
        <v>8</v>
      </c>
      <c r="I2" s="241" t="s">
        <v>27</v>
      </c>
      <c r="J2" s="240" t="s">
        <v>28</v>
      </c>
    </row>
    <row r="3" spans="1:11" x14ac:dyDescent="0.3">
      <c r="A3" s="244"/>
      <c r="B3" s="243" t="s">
        <v>958</v>
      </c>
      <c r="C3" s="261"/>
      <c r="D3" s="242"/>
      <c r="E3" s="244"/>
      <c r="F3" s="244"/>
      <c r="G3" s="244"/>
      <c r="H3" s="242"/>
      <c r="I3" s="239"/>
      <c r="J3" s="62"/>
    </row>
    <row r="4" spans="1:11" ht="25.2" x14ac:dyDescent="0.3">
      <c r="A4" s="241" t="s">
        <v>1</v>
      </c>
      <c r="B4" s="260" t="s">
        <v>959</v>
      </c>
      <c r="C4" s="272" t="s">
        <v>965</v>
      </c>
      <c r="D4" s="242"/>
      <c r="E4" s="244"/>
      <c r="F4" s="241" t="s">
        <v>163</v>
      </c>
      <c r="G4" s="241">
        <v>8</v>
      </c>
      <c r="H4" s="242"/>
      <c r="I4" s="89">
        <v>1500</v>
      </c>
      <c r="J4" s="96"/>
      <c r="K4" t="s">
        <v>1144</v>
      </c>
    </row>
    <row r="5" spans="1:11" x14ac:dyDescent="0.3">
      <c r="A5" s="241" t="s">
        <v>2</v>
      </c>
      <c r="B5" s="260" t="s">
        <v>960</v>
      </c>
      <c r="C5" s="272" t="s">
        <v>966</v>
      </c>
      <c r="D5" s="242"/>
      <c r="E5" s="241" t="s">
        <v>972</v>
      </c>
      <c r="F5" s="241" t="s">
        <v>163</v>
      </c>
      <c r="G5" s="241">
        <v>8</v>
      </c>
      <c r="H5" s="242"/>
      <c r="I5" s="89">
        <v>40</v>
      </c>
      <c r="J5" s="96"/>
    </row>
    <row r="6" spans="1:11" x14ac:dyDescent="0.3">
      <c r="A6" s="241" t="s">
        <v>3</v>
      </c>
      <c r="B6" s="260" t="s">
        <v>961</v>
      </c>
      <c r="C6" s="272" t="s">
        <v>967</v>
      </c>
      <c r="D6" s="242"/>
      <c r="E6" s="241" t="s">
        <v>972</v>
      </c>
      <c r="F6" s="241" t="s">
        <v>163</v>
      </c>
      <c r="G6" s="241">
        <v>10</v>
      </c>
      <c r="H6" s="242"/>
      <c r="I6" s="89">
        <v>30</v>
      </c>
      <c r="J6" s="96"/>
    </row>
    <row r="7" spans="1:11" x14ac:dyDescent="0.3">
      <c r="A7" s="240" t="s">
        <v>4</v>
      </c>
      <c r="B7" s="262" t="s">
        <v>962</v>
      </c>
      <c r="C7" s="273" t="s">
        <v>974</v>
      </c>
      <c r="D7" s="242"/>
      <c r="E7" s="240" t="s">
        <v>972</v>
      </c>
      <c r="F7" s="240" t="s">
        <v>61</v>
      </c>
      <c r="G7" s="240">
        <v>110</v>
      </c>
      <c r="H7" s="242"/>
      <c r="I7" s="89">
        <v>30</v>
      </c>
      <c r="J7" s="96"/>
    </row>
    <row r="8" spans="1:11" x14ac:dyDescent="0.3">
      <c r="A8" s="241" t="s">
        <v>5</v>
      </c>
      <c r="B8" s="260" t="s">
        <v>975</v>
      </c>
      <c r="C8" s="261"/>
      <c r="D8" s="241" t="s">
        <v>969</v>
      </c>
      <c r="E8" s="270" t="s">
        <v>268</v>
      </c>
      <c r="F8" s="241" t="s">
        <v>61</v>
      </c>
      <c r="G8" s="241">
        <v>10</v>
      </c>
      <c r="H8" s="242"/>
      <c r="I8" s="89">
        <v>136</v>
      </c>
      <c r="J8" s="96"/>
    </row>
    <row r="9" spans="1:11" x14ac:dyDescent="0.3">
      <c r="A9" s="241" t="s">
        <v>6</v>
      </c>
      <c r="B9" s="260" t="s">
        <v>976</v>
      </c>
      <c r="C9" s="261"/>
      <c r="D9" s="241">
        <v>91920</v>
      </c>
      <c r="E9" s="270" t="s">
        <v>973</v>
      </c>
      <c r="F9" s="241" t="s">
        <v>61</v>
      </c>
      <c r="G9" s="241">
        <v>100</v>
      </c>
      <c r="H9" s="242"/>
      <c r="I9" s="89">
        <f>1845/100</f>
        <v>18.45</v>
      </c>
      <c r="J9" s="96"/>
    </row>
    <row r="10" spans="1:11" x14ac:dyDescent="0.3">
      <c r="A10" s="241" t="s">
        <v>7</v>
      </c>
      <c r="B10" s="260" t="s">
        <v>977</v>
      </c>
      <c r="C10" s="261"/>
      <c r="D10" s="241">
        <v>51020</v>
      </c>
      <c r="E10" s="270" t="s">
        <v>973</v>
      </c>
      <c r="F10" s="241" t="s">
        <v>163</v>
      </c>
      <c r="G10" s="241">
        <v>200</v>
      </c>
      <c r="H10" s="242"/>
      <c r="I10" s="89">
        <v>5.33</v>
      </c>
      <c r="J10" s="96"/>
    </row>
    <row r="11" spans="1:11" ht="50.4" x14ac:dyDescent="0.3">
      <c r="A11" s="241" t="s">
        <v>8</v>
      </c>
      <c r="B11" s="260" t="s">
        <v>1145</v>
      </c>
      <c r="C11" s="272" t="s">
        <v>968</v>
      </c>
      <c r="D11" s="242"/>
      <c r="E11" s="244"/>
      <c r="F11" s="241" t="s">
        <v>61</v>
      </c>
      <c r="G11" s="241">
        <v>3</v>
      </c>
      <c r="H11" s="242"/>
      <c r="I11" s="89">
        <v>160</v>
      </c>
      <c r="J11" s="96"/>
    </row>
    <row r="12" spans="1:11" ht="25.2" x14ac:dyDescent="0.3">
      <c r="A12" s="245" t="s">
        <v>27</v>
      </c>
      <c r="B12" s="263" t="s">
        <v>978</v>
      </c>
      <c r="C12" s="274" t="s">
        <v>979</v>
      </c>
      <c r="D12" s="246"/>
      <c r="E12" s="245" t="s">
        <v>980</v>
      </c>
      <c r="F12" s="245" t="s">
        <v>805</v>
      </c>
      <c r="G12" s="245">
        <v>3</v>
      </c>
      <c r="H12" s="246"/>
      <c r="I12" s="88">
        <f>422.51/0.5*1</f>
        <v>845.02</v>
      </c>
      <c r="J12" s="96"/>
    </row>
    <row r="13" spans="1:11" x14ac:dyDescent="0.3">
      <c r="A13" s="269"/>
      <c r="B13" s="264" t="s">
        <v>981</v>
      </c>
      <c r="C13" s="265"/>
      <c r="D13" s="248"/>
      <c r="E13" s="269"/>
      <c r="F13" s="269"/>
      <c r="G13" s="269"/>
      <c r="H13" s="246"/>
      <c r="I13" s="88"/>
      <c r="J13" s="96"/>
    </row>
    <row r="14" spans="1:11" ht="25.2" x14ac:dyDescent="0.3">
      <c r="A14" s="245" t="s">
        <v>1</v>
      </c>
      <c r="B14" s="263" t="s">
        <v>982</v>
      </c>
      <c r="C14" s="274" t="s">
        <v>986</v>
      </c>
      <c r="D14" s="248"/>
      <c r="E14" s="245" t="s">
        <v>992</v>
      </c>
      <c r="F14" s="249" t="s">
        <v>443</v>
      </c>
      <c r="G14" s="245">
        <v>1</v>
      </c>
      <c r="H14" s="246"/>
      <c r="I14" s="88">
        <v>13462</v>
      </c>
      <c r="J14" s="96"/>
      <c r="K14" t="s">
        <v>1146</v>
      </c>
    </row>
    <row r="15" spans="1:11" ht="25.2" x14ac:dyDescent="0.3">
      <c r="A15" s="245" t="s">
        <v>2</v>
      </c>
      <c r="B15" s="263" t="s">
        <v>983</v>
      </c>
      <c r="C15" s="274" t="s">
        <v>987</v>
      </c>
      <c r="D15" s="248"/>
      <c r="E15" s="245" t="s">
        <v>992</v>
      </c>
      <c r="F15" s="245" t="s">
        <v>43</v>
      </c>
      <c r="G15" s="245">
        <v>8</v>
      </c>
      <c r="H15" s="246"/>
      <c r="I15" s="88">
        <v>11266.2</v>
      </c>
      <c r="J15" s="96"/>
    </row>
    <row r="16" spans="1:11" ht="25.8" x14ac:dyDescent="0.3">
      <c r="A16" s="250" t="s">
        <v>3</v>
      </c>
      <c r="B16" s="264" t="s">
        <v>984</v>
      </c>
      <c r="C16" s="275" t="s">
        <v>988</v>
      </c>
      <c r="D16" s="248"/>
      <c r="E16" s="250" t="s">
        <v>992</v>
      </c>
      <c r="F16" s="250" t="s">
        <v>43</v>
      </c>
      <c r="G16" s="250">
        <v>4</v>
      </c>
      <c r="H16" s="246"/>
      <c r="I16" s="88">
        <v>18889.2</v>
      </c>
      <c r="J16" s="96"/>
    </row>
    <row r="17" spans="1:10" x14ac:dyDescent="0.3">
      <c r="A17" s="245" t="s">
        <v>4</v>
      </c>
      <c r="B17" s="263" t="s">
        <v>985</v>
      </c>
      <c r="C17" s="274" t="s">
        <v>989</v>
      </c>
      <c r="D17" s="248"/>
      <c r="E17" s="269"/>
      <c r="F17" s="245" t="s">
        <v>43</v>
      </c>
      <c r="G17" s="245">
        <v>2</v>
      </c>
      <c r="H17" s="246"/>
      <c r="I17" s="88"/>
      <c r="J17" s="96"/>
    </row>
    <row r="18" spans="1:10" x14ac:dyDescent="0.3">
      <c r="A18" s="245" t="s">
        <v>5</v>
      </c>
      <c r="B18" s="263" t="s">
        <v>962</v>
      </c>
      <c r="C18" s="274" t="s">
        <v>993</v>
      </c>
      <c r="D18" s="248"/>
      <c r="E18" s="269"/>
      <c r="F18" s="245" t="s">
        <v>61</v>
      </c>
      <c r="G18" s="245">
        <v>440</v>
      </c>
      <c r="H18" s="246"/>
      <c r="I18" s="88"/>
      <c r="J18" s="96"/>
    </row>
    <row r="19" spans="1:10" x14ac:dyDescent="0.3">
      <c r="A19" s="245" t="s">
        <v>6</v>
      </c>
      <c r="B19" s="263" t="s">
        <v>975</v>
      </c>
      <c r="C19" s="265"/>
      <c r="D19" s="245" t="s">
        <v>969</v>
      </c>
      <c r="E19" s="251" t="s">
        <v>268</v>
      </c>
      <c r="F19" s="245" t="s">
        <v>61</v>
      </c>
      <c r="G19" s="245">
        <v>40</v>
      </c>
      <c r="H19" s="246"/>
      <c r="I19" s="88"/>
      <c r="J19" s="96"/>
    </row>
    <row r="20" spans="1:10" x14ac:dyDescent="0.3">
      <c r="A20" s="250" t="s">
        <v>7</v>
      </c>
      <c r="B20" s="264" t="s">
        <v>976</v>
      </c>
      <c r="C20" s="265"/>
      <c r="D20" s="250" t="s">
        <v>991</v>
      </c>
      <c r="E20" s="255" t="s">
        <v>973</v>
      </c>
      <c r="F20" s="250" t="s">
        <v>61</v>
      </c>
      <c r="G20" s="250">
        <v>400</v>
      </c>
      <c r="H20" s="246"/>
      <c r="I20" s="88"/>
      <c r="J20" s="96"/>
    </row>
    <row r="21" spans="1:10" x14ac:dyDescent="0.3">
      <c r="A21" s="245" t="s">
        <v>8</v>
      </c>
      <c r="B21" s="263" t="s">
        <v>977</v>
      </c>
      <c r="C21" s="265"/>
      <c r="D21" s="245" t="s">
        <v>971</v>
      </c>
      <c r="E21" s="251" t="s">
        <v>973</v>
      </c>
      <c r="F21" s="245" t="s">
        <v>163</v>
      </c>
      <c r="G21" s="245">
        <v>800</v>
      </c>
      <c r="H21" s="246"/>
      <c r="I21" s="88"/>
      <c r="J21" s="96"/>
    </row>
    <row r="22" spans="1:10" ht="25.2" x14ac:dyDescent="0.3">
      <c r="A22" s="245" t="s">
        <v>27</v>
      </c>
      <c r="B22" s="263" t="s">
        <v>963</v>
      </c>
      <c r="C22" s="274" t="s">
        <v>968</v>
      </c>
      <c r="D22" s="248"/>
      <c r="E22" s="269"/>
      <c r="F22" s="245" t="s">
        <v>61</v>
      </c>
      <c r="G22" s="245">
        <v>5</v>
      </c>
      <c r="H22" s="246"/>
      <c r="I22" s="88"/>
      <c r="J22" s="96"/>
    </row>
    <row r="23" spans="1:10" ht="25.8" x14ac:dyDescent="0.3">
      <c r="A23" s="269"/>
      <c r="B23" s="264" t="s">
        <v>964</v>
      </c>
      <c r="C23" s="265"/>
      <c r="D23" s="248"/>
      <c r="E23" s="269"/>
      <c r="F23" s="269"/>
      <c r="G23" s="269"/>
      <c r="H23" s="246"/>
      <c r="I23" s="88"/>
      <c r="J23" s="96"/>
    </row>
    <row r="24" spans="1:10" ht="25.2" x14ac:dyDescent="0.3">
      <c r="A24" s="245" t="s">
        <v>28</v>
      </c>
      <c r="B24" s="263" t="s">
        <v>978</v>
      </c>
      <c r="C24" s="276" t="s">
        <v>990</v>
      </c>
      <c r="D24" s="248"/>
      <c r="E24" s="245" t="s">
        <v>980</v>
      </c>
      <c r="F24" s="245" t="s">
        <v>805</v>
      </c>
      <c r="G24" s="245">
        <v>5</v>
      </c>
      <c r="H24" s="246"/>
      <c r="I24" s="88">
        <f>422.51/0.5*1</f>
        <v>845.02</v>
      </c>
      <c r="J24" s="96"/>
    </row>
    <row r="25" spans="1:10" x14ac:dyDescent="0.3">
      <c r="A25" s="269"/>
      <c r="B25" s="264" t="s">
        <v>994</v>
      </c>
      <c r="C25" s="265"/>
      <c r="D25" s="246"/>
      <c r="E25" s="269"/>
      <c r="F25" s="269"/>
      <c r="G25" s="269"/>
      <c r="H25" s="246"/>
      <c r="I25" s="88"/>
      <c r="J25" s="96"/>
    </row>
    <row r="26" spans="1:10" ht="25.2" x14ac:dyDescent="0.3">
      <c r="A26" s="245" t="s">
        <v>1</v>
      </c>
      <c r="B26" s="263" t="s">
        <v>1110</v>
      </c>
      <c r="C26" s="277" t="s">
        <v>996</v>
      </c>
      <c r="D26" s="246"/>
      <c r="E26" s="269"/>
      <c r="F26" s="249" t="s">
        <v>443</v>
      </c>
      <c r="G26" s="245">
        <v>1</v>
      </c>
      <c r="H26" s="246"/>
      <c r="I26" s="88"/>
      <c r="J26" s="96"/>
    </row>
    <row r="27" spans="1:10" ht="25.2" x14ac:dyDescent="0.3">
      <c r="A27" s="245" t="s">
        <v>2</v>
      </c>
      <c r="B27" s="263" t="s">
        <v>1002</v>
      </c>
      <c r="C27" s="277" t="s">
        <v>997</v>
      </c>
      <c r="D27" s="246"/>
      <c r="E27" s="269"/>
      <c r="F27" s="245" t="s">
        <v>43</v>
      </c>
      <c r="G27" s="245">
        <v>1</v>
      </c>
      <c r="H27" s="246"/>
      <c r="I27" s="88"/>
      <c r="J27" s="96"/>
    </row>
    <row r="28" spans="1:10" ht="46.2" customHeight="1" x14ac:dyDescent="0.3">
      <c r="A28" s="245" t="s">
        <v>3</v>
      </c>
      <c r="B28" s="263" t="s">
        <v>1111</v>
      </c>
      <c r="C28" s="277" t="s">
        <v>1003</v>
      </c>
      <c r="D28" s="246"/>
      <c r="E28" s="269"/>
      <c r="F28" s="245" t="s">
        <v>43</v>
      </c>
      <c r="G28" s="245">
        <v>2</v>
      </c>
      <c r="H28" s="246"/>
      <c r="I28" s="88"/>
      <c r="J28" s="96"/>
    </row>
    <row r="29" spans="1:10" ht="25.2" x14ac:dyDescent="0.3">
      <c r="A29" s="245" t="s">
        <v>4</v>
      </c>
      <c r="B29" s="263" t="s">
        <v>1004</v>
      </c>
      <c r="C29" s="277" t="s">
        <v>998</v>
      </c>
      <c r="D29" s="246"/>
      <c r="E29" s="269"/>
      <c r="F29" s="245" t="s">
        <v>43</v>
      </c>
      <c r="G29" s="245">
        <v>2</v>
      </c>
      <c r="H29" s="246"/>
      <c r="I29" s="88"/>
      <c r="J29" s="96"/>
    </row>
    <row r="30" spans="1:10" ht="25.2" x14ac:dyDescent="0.3">
      <c r="A30" s="245" t="s">
        <v>5</v>
      </c>
      <c r="B30" s="263" t="s">
        <v>1112</v>
      </c>
      <c r="C30" s="277" t="s">
        <v>999</v>
      </c>
      <c r="D30" s="246"/>
      <c r="E30" s="269"/>
      <c r="F30" s="245" t="s">
        <v>43</v>
      </c>
      <c r="G30" s="245">
        <v>5</v>
      </c>
      <c r="H30" s="246"/>
      <c r="I30" s="88"/>
      <c r="J30" s="96"/>
    </row>
    <row r="31" spans="1:10" ht="25.2" x14ac:dyDescent="0.3">
      <c r="A31" s="245" t="s">
        <v>6</v>
      </c>
      <c r="B31" s="263" t="s">
        <v>1113</v>
      </c>
      <c r="C31" s="277" t="s">
        <v>1000</v>
      </c>
      <c r="D31" s="246"/>
      <c r="E31" s="269"/>
      <c r="F31" s="245" t="s">
        <v>43</v>
      </c>
      <c r="G31" s="245">
        <v>5</v>
      </c>
      <c r="H31" s="246"/>
      <c r="I31" s="88"/>
      <c r="J31" s="96"/>
    </row>
    <row r="32" spans="1:10" x14ac:dyDescent="0.3">
      <c r="A32" s="245" t="s">
        <v>7</v>
      </c>
      <c r="B32" s="263" t="s">
        <v>995</v>
      </c>
      <c r="C32" s="277" t="s">
        <v>1001</v>
      </c>
      <c r="D32" s="246"/>
      <c r="E32" s="269"/>
      <c r="F32" s="245" t="s">
        <v>43</v>
      </c>
      <c r="G32" s="245">
        <v>5</v>
      </c>
      <c r="H32" s="246"/>
      <c r="I32" s="88"/>
      <c r="J32" s="96"/>
    </row>
    <row r="33" spans="1:10" ht="37.799999999999997" x14ac:dyDescent="0.3">
      <c r="A33" s="245" t="s">
        <v>8</v>
      </c>
      <c r="B33" s="263" t="s">
        <v>1114</v>
      </c>
      <c r="C33" s="277" t="s">
        <v>1005</v>
      </c>
      <c r="D33" s="246"/>
      <c r="E33" s="269"/>
      <c r="F33" s="245" t="s">
        <v>43</v>
      </c>
      <c r="G33" s="245">
        <v>2</v>
      </c>
      <c r="H33" s="246"/>
      <c r="I33" s="88"/>
      <c r="J33" s="96"/>
    </row>
    <row r="34" spans="1:10" x14ac:dyDescent="0.3">
      <c r="A34" s="257" t="s">
        <v>27</v>
      </c>
      <c r="B34" s="266" t="s">
        <v>1006</v>
      </c>
      <c r="C34" s="278" t="s">
        <v>1017</v>
      </c>
      <c r="D34" s="246"/>
      <c r="E34" s="269"/>
      <c r="F34" s="253" t="s">
        <v>443</v>
      </c>
      <c r="G34" s="251">
        <v>2</v>
      </c>
      <c r="H34" s="246"/>
      <c r="I34" s="88"/>
      <c r="J34" s="96"/>
    </row>
    <row r="35" spans="1:10" ht="37.799999999999997" x14ac:dyDescent="0.3">
      <c r="A35" s="245" t="s">
        <v>28</v>
      </c>
      <c r="B35" s="263" t="s">
        <v>1115</v>
      </c>
      <c r="C35" s="277" t="s">
        <v>1008</v>
      </c>
      <c r="D35" s="246"/>
      <c r="E35" s="269"/>
      <c r="F35" s="249" t="s">
        <v>1014</v>
      </c>
      <c r="G35" s="251">
        <v>1</v>
      </c>
      <c r="H35" s="246"/>
      <c r="I35" s="88"/>
      <c r="J35" s="96"/>
    </row>
    <row r="36" spans="1:10" ht="37.799999999999997" x14ac:dyDescent="0.3">
      <c r="A36" s="245" t="s">
        <v>29</v>
      </c>
      <c r="B36" s="263" t="s">
        <v>1116</v>
      </c>
      <c r="C36" s="277" t="s">
        <v>1009</v>
      </c>
      <c r="D36" s="246"/>
      <c r="E36" s="269"/>
      <c r="F36" s="249" t="s">
        <v>1015</v>
      </c>
      <c r="G36" s="251">
        <v>1</v>
      </c>
      <c r="H36" s="246"/>
      <c r="I36" s="88"/>
      <c r="J36" s="96"/>
    </row>
    <row r="37" spans="1:10" ht="37.799999999999997" x14ac:dyDescent="0.3">
      <c r="A37" s="245" t="s">
        <v>71</v>
      </c>
      <c r="B37" s="263" t="s">
        <v>1117</v>
      </c>
      <c r="C37" s="277" t="s">
        <v>1010</v>
      </c>
      <c r="D37" s="246"/>
      <c r="E37" s="269"/>
      <c r="F37" s="249" t="s">
        <v>443</v>
      </c>
      <c r="G37" s="251">
        <v>53</v>
      </c>
      <c r="H37" s="246"/>
      <c r="I37" s="88"/>
      <c r="J37" s="96"/>
    </row>
    <row r="38" spans="1:10" ht="37.799999999999997" x14ac:dyDescent="0.3">
      <c r="A38" s="245" t="s">
        <v>104</v>
      </c>
      <c r="B38" s="263" t="s">
        <v>1118</v>
      </c>
      <c r="C38" s="263" t="s">
        <v>1011</v>
      </c>
      <c r="D38" s="246"/>
      <c r="E38" s="269"/>
      <c r="F38" s="249" t="s">
        <v>443</v>
      </c>
      <c r="G38" s="251">
        <v>1</v>
      </c>
      <c r="H38" s="246"/>
      <c r="I38" s="88"/>
      <c r="J38" s="96"/>
    </row>
    <row r="39" spans="1:10" ht="25.2" x14ac:dyDescent="0.3">
      <c r="A39" s="245" t="s">
        <v>105</v>
      </c>
      <c r="B39" s="263" t="s">
        <v>1007</v>
      </c>
      <c r="C39" s="277" t="s">
        <v>1012</v>
      </c>
      <c r="D39" s="246"/>
      <c r="E39" s="269"/>
      <c r="F39" s="249" t="s">
        <v>443</v>
      </c>
      <c r="G39" s="251">
        <v>1</v>
      </c>
      <c r="H39" s="246"/>
      <c r="I39" s="88"/>
      <c r="J39" s="96"/>
    </row>
    <row r="40" spans="1:10" ht="37.799999999999997" x14ac:dyDescent="0.3">
      <c r="A40" s="245" t="s">
        <v>106</v>
      </c>
      <c r="B40" s="263" t="s">
        <v>1119</v>
      </c>
      <c r="C40" s="268" t="s">
        <v>1013</v>
      </c>
      <c r="D40" s="246"/>
      <c r="E40" s="269"/>
      <c r="F40" s="249" t="s">
        <v>443</v>
      </c>
      <c r="G40" s="251">
        <v>1</v>
      </c>
      <c r="H40" s="246"/>
      <c r="I40" s="88"/>
      <c r="J40" s="96"/>
    </row>
    <row r="41" spans="1:10" ht="25.2" x14ac:dyDescent="0.3">
      <c r="A41" s="245" t="s">
        <v>62</v>
      </c>
      <c r="B41" s="263" t="s">
        <v>1120</v>
      </c>
      <c r="C41" s="268" t="s">
        <v>1121</v>
      </c>
      <c r="D41" s="246"/>
      <c r="E41" s="269"/>
      <c r="F41" s="254" t="s">
        <v>1016</v>
      </c>
      <c r="G41" s="251">
        <v>240</v>
      </c>
      <c r="H41" s="246"/>
      <c r="I41" s="88"/>
      <c r="J41" s="96"/>
    </row>
    <row r="42" spans="1:10" ht="37.799999999999997" x14ac:dyDescent="0.3">
      <c r="A42" s="245" t="s">
        <v>107</v>
      </c>
      <c r="B42" s="263" t="s">
        <v>1122</v>
      </c>
      <c r="C42" s="268" t="s">
        <v>1026</v>
      </c>
      <c r="D42" s="248"/>
      <c r="E42" s="269"/>
      <c r="F42" s="245" t="s">
        <v>61</v>
      </c>
      <c r="G42" s="245">
        <v>400</v>
      </c>
      <c r="H42" s="246"/>
      <c r="I42" s="88"/>
      <c r="J42" s="96"/>
    </row>
    <row r="43" spans="1:10" ht="37.799999999999997" x14ac:dyDescent="0.3">
      <c r="A43" s="245" t="s">
        <v>1018</v>
      </c>
      <c r="B43" s="263" t="s">
        <v>1123</v>
      </c>
      <c r="C43" s="268" t="s">
        <v>1027</v>
      </c>
      <c r="D43" s="248"/>
      <c r="E43" s="269"/>
      <c r="F43" s="245" t="s">
        <v>61</v>
      </c>
      <c r="G43" s="245">
        <v>650</v>
      </c>
      <c r="H43" s="246"/>
      <c r="I43" s="88"/>
      <c r="J43" s="96"/>
    </row>
    <row r="44" spans="1:10" ht="25.2" x14ac:dyDescent="0.3">
      <c r="A44" s="245" t="s">
        <v>1019</v>
      </c>
      <c r="B44" s="263" t="s">
        <v>1029</v>
      </c>
      <c r="C44" s="274" t="s">
        <v>1030</v>
      </c>
      <c r="D44" s="248"/>
      <c r="E44" s="269"/>
      <c r="F44" s="245" t="s">
        <v>43</v>
      </c>
      <c r="G44" s="245">
        <v>1</v>
      </c>
      <c r="H44" s="246"/>
      <c r="I44" s="88"/>
      <c r="J44" s="96"/>
    </row>
    <row r="45" spans="1:10" ht="25.2" x14ac:dyDescent="0.3">
      <c r="A45" s="245" t="s">
        <v>1020</v>
      </c>
      <c r="B45" s="263" t="s">
        <v>1031</v>
      </c>
      <c r="C45" s="274" t="s">
        <v>1028</v>
      </c>
      <c r="D45" s="248"/>
      <c r="E45" s="269"/>
      <c r="F45" s="245" t="s">
        <v>43</v>
      </c>
      <c r="G45" s="245">
        <v>1</v>
      </c>
      <c r="H45" s="246"/>
      <c r="I45" s="88"/>
      <c r="J45" s="96"/>
    </row>
    <row r="46" spans="1:10" x14ac:dyDescent="0.3">
      <c r="A46" s="245" t="s">
        <v>1021</v>
      </c>
      <c r="B46" s="263" t="s">
        <v>975</v>
      </c>
      <c r="C46" s="265"/>
      <c r="D46" s="245" t="s">
        <v>969</v>
      </c>
      <c r="E46" s="251" t="s">
        <v>268</v>
      </c>
      <c r="F46" s="245" t="s">
        <v>61</v>
      </c>
      <c r="G46" s="245">
        <v>40</v>
      </c>
      <c r="H46" s="246"/>
      <c r="I46" s="88"/>
      <c r="J46" s="96"/>
    </row>
    <row r="47" spans="1:10" x14ac:dyDescent="0.3">
      <c r="A47" s="245" t="s">
        <v>1022</v>
      </c>
      <c r="B47" s="263" t="s">
        <v>976</v>
      </c>
      <c r="C47" s="265"/>
      <c r="D47" s="245" t="s">
        <v>970</v>
      </c>
      <c r="E47" s="251" t="s">
        <v>973</v>
      </c>
      <c r="F47" s="245" t="s">
        <v>61</v>
      </c>
      <c r="G47" s="245">
        <v>1250</v>
      </c>
      <c r="H47" s="246"/>
      <c r="I47" s="88"/>
      <c r="J47" s="96"/>
    </row>
    <row r="48" spans="1:10" x14ac:dyDescent="0.3">
      <c r="A48" s="245" t="s">
        <v>1023</v>
      </c>
      <c r="B48" s="263" t="s">
        <v>977</v>
      </c>
      <c r="C48" s="265"/>
      <c r="D48" s="245" t="s">
        <v>971</v>
      </c>
      <c r="E48" s="251" t="s">
        <v>973</v>
      </c>
      <c r="F48" s="245" t="s">
        <v>163</v>
      </c>
      <c r="G48" s="245">
        <v>2580</v>
      </c>
      <c r="H48" s="246"/>
      <c r="I48" s="88"/>
      <c r="J48" s="96"/>
    </row>
    <row r="49" spans="1:10" ht="25.2" x14ac:dyDescent="0.3">
      <c r="A49" s="245" t="s">
        <v>1024</v>
      </c>
      <c r="B49" s="263" t="s">
        <v>1032</v>
      </c>
      <c r="C49" s="274" t="s">
        <v>968</v>
      </c>
      <c r="D49" s="248"/>
      <c r="E49" s="269"/>
      <c r="F49" s="245" t="s">
        <v>61</v>
      </c>
      <c r="G49" s="245">
        <v>5</v>
      </c>
      <c r="H49" s="246"/>
      <c r="I49" s="88"/>
      <c r="J49" s="96"/>
    </row>
    <row r="50" spans="1:10" ht="25.8" x14ac:dyDescent="0.3">
      <c r="A50" s="269"/>
      <c r="B50" s="264" t="s">
        <v>964</v>
      </c>
      <c r="C50" s="265"/>
      <c r="D50" s="248"/>
      <c r="E50" s="269"/>
      <c r="F50" s="269"/>
      <c r="G50" s="269"/>
      <c r="H50" s="246"/>
      <c r="I50" s="88"/>
      <c r="J50" s="96"/>
    </row>
    <row r="51" spans="1:10" ht="25.8" x14ac:dyDescent="0.3">
      <c r="A51" s="250" t="s">
        <v>1025</v>
      </c>
      <c r="B51" s="264" t="s">
        <v>978</v>
      </c>
      <c r="C51" s="275" t="s">
        <v>979</v>
      </c>
      <c r="D51" s="248"/>
      <c r="E51" s="250" t="s">
        <v>980</v>
      </c>
      <c r="F51" s="250" t="s">
        <v>805</v>
      </c>
      <c r="G51" s="250">
        <v>5</v>
      </c>
      <c r="H51" s="246"/>
      <c r="I51" s="88">
        <f>422.51/0.5*1</f>
        <v>845.02</v>
      </c>
      <c r="J51" s="96"/>
    </row>
    <row r="52" spans="1:10" x14ac:dyDescent="0.3">
      <c r="A52" s="269"/>
      <c r="B52" s="264" t="s">
        <v>1033</v>
      </c>
      <c r="C52" s="265"/>
      <c r="D52" s="246"/>
      <c r="E52" s="269"/>
      <c r="F52" s="269"/>
      <c r="G52" s="269"/>
      <c r="H52" s="246"/>
      <c r="I52" s="88"/>
      <c r="J52" s="96"/>
    </row>
    <row r="53" spans="1:10" ht="25.2" x14ac:dyDescent="0.3">
      <c r="A53" s="245" t="s">
        <v>1</v>
      </c>
      <c r="B53" s="268" t="s">
        <v>1040</v>
      </c>
      <c r="C53" s="268" t="s">
        <v>1035</v>
      </c>
      <c r="D53" s="246"/>
      <c r="E53" s="251" t="s">
        <v>1038</v>
      </c>
      <c r="F53" s="245" t="s">
        <v>1039</v>
      </c>
      <c r="G53" s="245">
        <v>12</v>
      </c>
      <c r="H53" s="246"/>
      <c r="I53" s="88"/>
      <c r="J53" s="96"/>
    </row>
    <row r="54" spans="1:10" x14ac:dyDescent="0.3">
      <c r="A54" s="245" t="s">
        <v>2</v>
      </c>
      <c r="B54" s="268" t="s">
        <v>1041</v>
      </c>
      <c r="C54" s="277" t="s">
        <v>1036</v>
      </c>
      <c r="D54" s="246"/>
      <c r="E54" s="251" t="s">
        <v>1038</v>
      </c>
      <c r="F54" s="245" t="s">
        <v>163</v>
      </c>
      <c r="G54" s="245">
        <v>5</v>
      </c>
      <c r="H54" s="246"/>
      <c r="I54" s="88"/>
      <c r="J54" s="96"/>
    </row>
    <row r="55" spans="1:10" x14ac:dyDescent="0.3">
      <c r="A55" s="250" t="s">
        <v>3</v>
      </c>
      <c r="B55" s="264" t="s">
        <v>1034</v>
      </c>
      <c r="C55" s="279" t="s">
        <v>1037</v>
      </c>
      <c r="D55" s="246"/>
      <c r="E55" s="255" t="s">
        <v>1038</v>
      </c>
      <c r="F55" s="250" t="s">
        <v>163</v>
      </c>
      <c r="G55" s="250">
        <v>4</v>
      </c>
      <c r="H55" s="246"/>
      <c r="I55" s="88"/>
      <c r="J55" s="96"/>
    </row>
    <row r="56" spans="1:10" ht="25.8" x14ac:dyDescent="0.3">
      <c r="A56" s="269"/>
      <c r="B56" s="264" t="s">
        <v>1042</v>
      </c>
      <c r="C56" s="265"/>
      <c r="D56" s="246"/>
      <c r="E56" s="269"/>
      <c r="F56" s="269"/>
      <c r="G56" s="269"/>
      <c r="H56" s="246"/>
      <c r="I56" s="88"/>
      <c r="J56" s="96"/>
    </row>
    <row r="57" spans="1:10" x14ac:dyDescent="0.3">
      <c r="A57" s="269"/>
      <c r="B57" s="264" t="s">
        <v>1043</v>
      </c>
      <c r="C57" s="265"/>
      <c r="D57" s="246"/>
      <c r="E57" s="269"/>
      <c r="F57" s="269"/>
      <c r="G57" s="269"/>
      <c r="H57" s="246"/>
      <c r="I57" s="88"/>
      <c r="J57" s="96"/>
    </row>
    <row r="58" spans="1:10" ht="37.799999999999997" x14ac:dyDescent="0.3">
      <c r="A58" s="245" t="s">
        <v>1</v>
      </c>
      <c r="B58" s="263" t="s">
        <v>1124</v>
      </c>
      <c r="C58" s="268" t="s">
        <v>1047</v>
      </c>
      <c r="D58" s="246"/>
      <c r="E58" s="251" t="s">
        <v>1053</v>
      </c>
      <c r="F58" s="245" t="s">
        <v>1039</v>
      </c>
      <c r="G58" s="245">
        <v>1</v>
      </c>
      <c r="H58" s="246"/>
      <c r="I58" s="88"/>
      <c r="J58" s="96"/>
    </row>
    <row r="59" spans="1:10" ht="25.2" x14ac:dyDescent="0.3">
      <c r="A59" s="245" t="s">
        <v>2</v>
      </c>
      <c r="B59" s="263" t="s">
        <v>1056</v>
      </c>
      <c r="C59" s="263" t="s">
        <v>1048</v>
      </c>
      <c r="D59" s="246"/>
      <c r="E59" s="251" t="s">
        <v>1053</v>
      </c>
      <c r="F59" s="245" t="s">
        <v>163</v>
      </c>
      <c r="G59" s="245">
        <v>2</v>
      </c>
      <c r="H59" s="246"/>
      <c r="I59" s="88"/>
      <c r="J59" s="96"/>
    </row>
    <row r="60" spans="1:10" ht="38.4" x14ac:dyDescent="0.3">
      <c r="A60" s="250" t="s">
        <v>3</v>
      </c>
      <c r="B60" s="264" t="s">
        <v>1125</v>
      </c>
      <c r="C60" s="279" t="s">
        <v>1049</v>
      </c>
      <c r="D60" s="246"/>
      <c r="E60" s="255" t="s">
        <v>1053</v>
      </c>
      <c r="F60" s="250" t="s">
        <v>163</v>
      </c>
      <c r="G60" s="250">
        <v>5</v>
      </c>
      <c r="H60" s="246"/>
      <c r="I60" s="88"/>
      <c r="J60" s="96"/>
    </row>
    <row r="61" spans="1:10" ht="25.2" x14ac:dyDescent="0.3">
      <c r="A61" s="245" t="s">
        <v>4</v>
      </c>
      <c r="B61" s="263" t="s">
        <v>1057</v>
      </c>
      <c r="C61" s="277" t="s">
        <v>1050</v>
      </c>
      <c r="D61" s="246"/>
      <c r="E61" s="245" t="s">
        <v>1054</v>
      </c>
      <c r="F61" s="245" t="s">
        <v>163</v>
      </c>
      <c r="G61" s="245">
        <v>1</v>
      </c>
      <c r="H61" s="246"/>
      <c r="I61" s="88"/>
      <c r="J61" s="96"/>
    </row>
    <row r="62" spans="1:10" ht="15" customHeight="1" x14ac:dyDescent="0.3">
      <c r="A62" s="269"/>
      <c r="B62" s="267" t="s">
        <v>1044</v>
      </c>
      <c r="C62" s="265"/>
      <c r="D62" s="246"/>
      <c r="E62" s="269"/>
      <c r="F62" s="269"/>
      <c r="G62" s="269"/>
      <c r="H62" s="246"/>
      <c r="I62" s="88"/>
      <c r="J62" s="96"/>
    </row>
    <row r="63" spans="1:10" ht="37.799999999999997" x14ac:dyDescent="0.3">
      <c r="A63" s="245" t="s">
        <v>5</v>
      </c>
      <c r="B63" s="263" t="s">
        <v>1128</v>
      </c>
      <c r="C63" s="277" t="s">
        <v>1051</v>
      </c>
      <c r="D63" s="246"/>
      <c r="E63" s="251" t="s">
        <v>1053</v>
      </c>
      <c r="F63" s="245" t="s">
        <v>163</v>
      </c>
      <c r="G63" s="245">
        <v>1</v>
      </c>
      <c r="H63" s="246"/>
      <c r="I63" s="88"/>
      <c r="J63" s="96"/>
    </row>
    <row r="64" spans="1:10" ht="25.2" x14ac:dyDescent="0.3">
      <c r="A64" s="245" t="s">
        <v>6</v>
      </c>
      <c r="B64" s="263" t="s">
        <v>1058</v>
      </c>
      <c r="C64" s="277" t="s">
        <v>1052</v>
      </c>
      <c r="D64" s="246"/>
      <c r="E64" s="251" t="s">
        <v>1055</v>
      </c>
      <c r="F64" s="245" t="s">
        <v>163</v>
      </c>
      <c r="G64" s="245">
        <v>1</v>
      </c>
      <c r="H64" s="246"/>
      <c r="I64" s="88"/>
      <c r="J64" s="96"/>
    </row>
    <row r="65" spans="1:10" ht="25.8" x14ac:dyDescent="0.3">
      <c r="A65" s="269"/>
      <c r="B65" s="264" t="s">
        <v>1045</v>
      </c>
      <c r="C65" s="265"/>
      <c r="D65" s="246"/>
      <c r="E65" s="269"/>
      <c r="F65" s="269"/>
      <c r="G65" s="269"/>
      <c r="H65" s="246"/>
      <c r="I65" s="88"/>
      <c r="J65" s="96"/>
    </row>
    <row r="66" spans="1:10" x14ac:dyDescent="0.3">
      <c r="A66" s="269"/>
      <c r="B66" s="264" t="s">
        <v>1046</v>
      </c>
      <c r="C66" s="265"/>
      <c r="D66" s="246"/>
      <c r="E66" s="269"/>
      <c r="F66" s="269"/>
      <c r="G66" s="269"/>
      <c r="H66" s="246"/>
      <c r="I66" s="88"/>
      <c r="J66" s="96"/>
    </row>
    <row r="67" spans="1:10" ht="37.799999999999997" x14ac:dyDescent="0.3">
      <c r="A67" s="257" t="s">
        <v>7</v>
      </c>
      <c r="B67" s="266" t="s">
        <v>1127</v>
      </c>
      <c r="C67" s="278" t="s">
        <v>1060</v>
      </c>
      <c r="D67" s="246"/>
      <c r="E67" s="252" t="s">
        <v>1053</v>
      </c>
      <c r="F67" s="253" t="s">
        <v>1039</v>
      </c>
      <c r="G67" s="251">
        <v>1</v>
      </c>
      <c r="H67" s="246"/>
      <c r="I67" s="88"/>
      <c r="J67" s="96"/>
    </row>
    <row r="68" spans="1:10" ht="25.2" x14ac:dyDescent="0.3">
      <c r="A68" s="245" t="s">
        <v>8</v>
      </c>
      <c r="B68" s="263" t="s">
        <v>1056</v>
      </c>
      <c r="C68" s="274" t="s">
        <v>1048</v>
      </c>
      <c r="D68" s="246"/>
      <c r="E68" s="251" t="s">
        <v>1053</v>
      </c>
      <c r="F68" s="249" t="s">
        <v>1039</v>
      </c>
      <c r="G68" s="251">
        <v>2</v>
      </c>
      <c r="H68" s="246"/>
      <c r="I68" s="88"/>
      <c r="J68" s="96"/>
    </row>
    <row r="69" spans="1:10" ht="37.799999999999997" x14ac:dyDescent="0.3">
      <c r="A69" s="245" t="s">
        <v>27</v>
      </c>
      <c r="B69" s="263" t="s">
        <v>1126</v>
      </c>
      <c r="C69" s="277" t="s">
        <v>1049</v>
      </c>
      <c r="D69" s="246"/>
      <c r="E69" s="251" t="s">
        <v>1053</v>
      </c>
      <c r="F69" s="249" t="s">
        <v>1039</v>
      </c>
      <c r="G69" s="251">
        <v>5</v>
      </c>
      <c r="H69" s="246"/>
      <c r="I69" s="88"/>
      <c r="J69" s="96"/>
    </row>
    <row r="70" spans="1:10" ht="37.799999999999997" x14ac:dyDescent="0.3">
      <c r="A70" s="245" t="s">
        <v>28</v>
      </c>
      <c r="B70" s="263" t="s">
        <v>1129</v>
      </c>
      <c r="C70" s="277" t="s">
        <v>1050</v>
      </c>
      <c r="D70" s="246"/>
      <c r="E70" s="245" t="s">
        <v>1054</v>
      </c>
      <c r="F70" s="249" t="s">
        <v>1039</v>
      </c>
      <c r="G70" s="251">
        <v>1</v>
      </c>
      <c r="H70" s="246"/>
      <c r="I70" s="88"/>
      <c r="J70" s="96"/>
    </row>
    <row r="71" spans="1:10" ht="37.799999999999997" x14ac:dyDescent="0.3">
      <c r="A71" s="245" t="s">
        <v>29</v>
      </c>
      <c r="B71" s="263" t="s">
        <v>1128</v>
      </c>
      <c r="C71" s="277" t="s">
        <v>1051</v>
      </c>
      <c r="D71" s="246"/>
      <c r="E71" s="251" t="s">
        <v>1053</v>
      </c>
      <c r="F71" s="249" t="s">
        <v>1039</v>
      </c>
      <c r="G71" s="251">
        <v>1</v>
      </c>
      <c r="H71" s="246"/>
      <c r="I71" s="88"/>
      <c r="J71" s="96"/>
    </row>
    <row r="72" spans="1:10" ht="50.4" x14ac:dyDescent="0.3">
      <c r="A72" s="245" t="s">
        <v>71</v>
      </c>
      <c r="B72" s="263" t="s">
        <v>1130</v>
      </c>
      <c r="C72" s="277" t="s">
        <v>1052</v>
      </c>
      <c r="D72" s="246"/>
      <c r="E72" s="251" t="s">
        <v>1055</v>
      </c>
      <c r="F72" s="249" t="s">
        <v>1039</v>
      </c>
      <c r="G72" s="251">
        <v>1</v>
      </c>
      <c r="H72" s="246"/>
      <c r="I72" s="88"/>
      <c r="J72" s="96"/>
    </row>
    <row r="73" spans="1:10" x14ac:dyDescent="0.3">
      <c r="A73" s="269"/>
      <c r="B73" s="264" t="s">
        <v>1059</v>
      </c>
      <c r="C73" s="265"/>
      <c r="D73" s="246"/>
      <c r="E73" s="269"/>
      <c r="F73" s="269"/>
      <c r="G73" s="269"/>
      <c r="H73" s="246"/>
      <c r="I73" s="88"/>
      <c r="J73" s="96"/>
    </row>
    <row r="74" spans="1:10" ht="50.4" x14ac:dyDescent="0.3">
      <c r="A74" s="245" t="s">
        <v>104</v>
      </c>
      <c r="B74" s="263" t="s">
        <v>1133</v>
      </c>
      <c r="C74" s="277" t="s">
        <v>1052</v>
      </c>
      <c r="D74" s="246"/>
      <c r="E74" s="251" t="s">
        <v>1055</v>
      </c>
      <c r="F74" s="269"/>
      <c r="G74" s="251">
        <v>1</v>
      </c>
      <c r="H74" s="246"/>
      <c r="I74" s="88"/>
      <c r="J74" s="96"/>
    </row>
    <row r="75" spans="1:10" x14ac:dyDescent="0.3">
      <c r="A75" s="250" t="s">
        <v>105</v>
      </c>
      <c r="B75" s="264" t="s">
        <v>1063</v>
      </c>
      <c r="C75" s="275" t="s">
        <v>1061</v>
      </c>
      <c r="D75" s="246"/>
      <c r="E75" s="255" t="s">
        <v>1062</v>
      </c>
      <c r="F75" s="256" t="s">
        <v>443</v>
      </c>
      <c r="G75" s="255">
        <v>24</v>
      </c>
      <c r="H75" s="246"/>
      <c r="I75" s="88"/>
      <c r="J75" s="96"/>
    </row>
    <row r="76" spans="1:10" x14ac:dyDescent="0.3">
      <c r="A76" s="257" t="s">
        <v>106</v>
      </c>
      <c r="B76" s="266" t="s">
        <v>1074</v>
      </c>
      <c r="C76" s="280" t="s">
        <v>1067</v>
      </c>
      <c r="D76" s="248"/>
      <c r="E76" s="252" t="s">
        <v>1062</v>
      </c>
      <c r="F76" s="253" t="s">
        <v>443</v>
      </c>
      <c r="G76" s="257">
        <v>37</v>
      </c>
      <c r="H76" s="247"/>
      <c r="I76" s="88"/>
      <c r="J76" s="96"/>
    </row>
    <row r="77" spans="1:10" ht="37.799999999999997" x14ac:dyDescent="0.3">
      <c r="A77" s="245" t="s">
        <v>62</v>
      </c>
      <c r="B77" s="263" t="s">
        <v>1131</v>
      </c>
      <c r="C77" s="274" t="s">
        <v>1068</v>
      </c>
      <c r="D77" s="248"/>
      <c r="E77" s="251" t="s">
        <v>1062</v>
      </c>
      <c r="F77" s="245" t="s">
        <v>61</v>
      </c>
      <c r="G77" s="245">
        <v>5060</v>
      </c>
      <c r="H77" s="247"/>
      <c r="I77" s="88"/>
      <c r="J77" s="96"/>
    </row>
    <row r="78" spans="1:10" ht="25.8" x14ac:dyDescent="0.3">
      <c r="A78" s="250" t="s">
        <v>107</v>
      </c>
      <c r="B78" s="264" t="s">
        <v>1064</v>
      </c>
      <c r="C78" s="264" t="s">
        <v>1132</v>
      </c>
      <c r="D78" s="248"/>
      <c r="E78" s="269"/>
      <c r="F78" s="250" t="s">
        <v>61</v>
      </c>
      <c r="G78" s="250">
        <v>410</v>
      </c>
      <c r="H78" s="247"/>
      <c r="I78" s="88"/>
      <c r="J78" s="96"/>
    </row>
    <row r="79" spans="1:10" x14ac:dyDescent="0.3">
      <c r="A79" s="245" t="s">
        <v>1018</v>
      </c>
      <c r="B79" s="263" t="s">
        <v>975</v>
      </c>
      <c r="C79" s="265"/>
      <c r="D79" s="245" t="s">
        <v>969</v>
      </c>
      <c r="E79" s="251" t="s">
        <v>268</v>
      </c>
      <c r="F79" s="245" t="s">
        <v>61</v>
      </c>
      <c r="G79" s="245">
        <v>200</v>
      </c>
      <c r="H79" s="247"/>
      <c r="I79" s="88"/>
      <c r="J79" s="96"/>
    </row>
    <row r="80" spans="1:10" ht="16.8" x14ac:dyDescent="0.3">
      <c r="A80" s="245" t="s">
        <v>1019</v>
      </c>
      <c r="B80" s="263" t="s">
        <v>1075</v>
      </c>
      <c r="C80" s="265"/>
      <c r="D80" s="245" t="s">
        <v>1069</v>
      </c>
      <c r="E80" s="271" t="s">
        <v>1072</v>
      </c>
      <c r="F80" s="245" t="s">
        <v>61</v>
      </c>
      <c r="G80" s="245">
        <v>800</v>
      </c>
      <c r="H80" s="247"/>
      <c r="I80" s="88"/>
      <c r="J80" s="96"/>
    </row>
    <row r="81" spans="1:10" ht="16.8" x14ac:dyDescent="0.3">
      <c r="A81" s="245" t="s">
        <v>1020</v>
      </c>
      <c r="B81" s="263" t="s">
        <v>1076</v>
      </c>
      <c r="C81" s="265"/>
      <c r="D81" s="245" t="s">
        <v>1070</v>
      </c>
      <c r="E81" s="271" t="s">
        <v>1072</v>
      </c>
      <c r="F81" s="245" t="s">
        <v>163</v>
      </c>
      <c r="G81" s="245">
        <v>1600</v>
      </c>
      <c r="H81" s="247"/>
      <c r="I81" s="88"/>
      <c r="J81" s="96"/>
    </row>
    <row r="82" spans="1:10" ht="25.2" x14ac:dyDescent="0.3">
      <c r="A82" s="245" t="s">
        <v>1021</v>
      </c>
      <c r="B82" s="263" t="s">
        <v>963</v>
      </c>
      <c r="C82" s="274" t="s">
        <v>968</v>
      </c>
      <c r="D82" s="248"/>
      <c r="E82" s="269"/>
      <c r="F82" s="245" t="s">
        <v>61</v>
      </c>
      <c r="G82" s="245">
        <v>10</v>
      </c>
      <c r="H82" s="247"/>
      <c r="I82" s="88"/>
      <c r="J82" s="96"/>
    </row>
    <row r="83" spans="1:10" ht="25.8" x14ac:dyDescent="0.3">
      <c r="A83" s="269"/>
      <c r="B83" s="264" t="s">
        <v>964</v>
      </c>
      <c r="C83" s="265"/>
      <c r="D83" s="248"/>
      <c r="E83" s="269"/>
      <c r="F83" s="269"/>
      <c r="G83" s="269"/>
      <c r="H83" s="247"/>
      <c r="I83" s="88"/>
      <c r="J83" s="96"/>
    </row>
    <row r="84" spans="1:10" ht="25.2" x14ac:dyDescent="0.3">
      <c r="A84" s="245" t="s">
        <v>1022</v>
      </c>
      <c r="B84" s="263" t="s">
        <v>978</v>
      </c>
      <c r="C84" s="276" t="s">
        <v>990</v>
      </c>
      <c r="D84" s="248"/>
      <c r="E84" s="245" t="s">
        <v>980</v>
      </c>
      <c r="F84" s="245" t="s">
        <v>805</v>
      </c>
      <c r="G84" s="245">
        <v>10</v>
      </c>
      <c r="H84" s="247"/>
      <c r="I84" s="88">
        <f>422.51/0.5*1</f>
        <v>845.02</v>
      </c>
      <c r="J84" s="96"/>
    </row>
    <row r="85" spans="1:10" x14ac:dyDescent="0.3">
      <c r="A85" s="245" t="s">
        <v>1023</v>
      </c>
      <c r="B85" s="263" t="s">
        <v>136</v>
      </c>
      <c r="C85" s="265"/>
      <c r="D85" s="248"/>
      <c r="E85" s="269"/>
      <c r="F85" s="245" t="s">
        <v>120</v>
      </c>
      <c r="G85" s="245">
        <v>10</v>
      </c>
      <c r="H85" s="247"/>
      <c r="I85" s="88"/>
      <c r="J85" s="96"/>
    </row>
    <row r="86" spans="1:10" ht="25.8" x14ac:dyDescent="0.3">
      <c r="A86" s="250" t="s">
        <v>1024</v>
      </c>
      <c r="B86" s="264" t="s">
        <v>1065</v>
      </c>
      <c r="C86" s="279" t="s">
        <v>770</v>
      </c>
      <c r="D86" s="250" t="s">
        <v>1071</v>
      </c>
      <c r="E86" s="250" t="s">
        <v>98</v>
      </c>
      <c r="F86" s="250" t="s">
        <v>61</v>
      </c>
      <c r="G86" s="250">
        <v>702</v>
      </c>
      <c r="H86" s="247"/>
      <c r="I86" s="88"/>
      <c r="J86" s="96"/>
    </row>
    <row r="87" spans="1:10" x14ac:dyDescent="0.3">
      <c r="A87" s="269"/>
      <c r="B87" s="264" t="s">
        <v>1066</v>
      </c>
      <c r="C87" s="265"/>
      <c r="D87" s="248"/>
      <c r="E87" s="269"/>
      <c r="F87" s="269"/>
      <c r="G87" s="269"/>
      <c r="H87" s="258"/>
      <c r="I87" s="281"/>
      <c r="J87" s="96"/>
    </row>
    <row r="88" spans="1:10" ht="37.799999999999997" x14ac:dyDescent="0.3">
      <c r="A88" s="257" t="s">
        <v>1025</v>
      </c>
      <c r="B88" s="266" t="s">
        <v>1134</v>
      </c>
      <c r="C88" s="280" t="s">
        <v>1098</v>
      </c>
      <c r="D88" s="252" t="s">
        <v>1090</v>
      </c>
      <c r="E88" s="257" t="s">
        <v>98</v>
      </c>
      <c r="F88" s="259" t="s">
        <v>1016</v>
      </c>
      <c r="G88" s="252">
        <v>702</v>
      </c>
      <c r="H88" s="246"/>
      <c r="I88" s="88"/>
      <c r="J88" s="96"/>
    </row>
    <row r="89" spans="1:10" ht="37.799999999999997" x14ac:dyDescent="0.3">
      <c r="A89" s="245" t="s">
        <v>1077</v>
      </c>
      <c r="B89" s="263" t="s">
        <v>1135</v>
      </c>
      <c r="C89" s="277" t="s">
        <v>1085</v>
      </c>
      <c r="D89" s="251" t="s">
        <v>1091</v>
      </c>
      <c r="E89" s="245" t="s">
        <v>98</v>
      </c>
      <c r="F89" s="249" t="s">
        <v>443</v>
      </c>
      <c r="G89" s="251">
        <v>4</v>
      </c>
      <c r="H89" s="246"/>
      <c r="I89" s="88"/>
      <c r="J89" s="96"/>
    </row>
    <row r="90" spans="1:10" ht="38.4" x14ac:dyDescent="0.3">
      <c r="A90" s="250" t="s">
        <v>1078</v>
      </c>
      <c r="B90" s="264" t="s">
        <v>1136</v>
      </c>
      <c r="C90" s="279" t="s">
        <v>1086</v>
      </c>
      <c r="D90" s="255" t="s">
        <v>1092</v>
      </c>
      <c r="E90" s="250" t="s">
        <v>98</v>
      </c>
      <c r="F90" s="256" t="s">
        <v>443</v>
      </c>
      <c r="G90" s="255">
        <v>9</v>
      </c>
      <c r="H90" s="246"/>
      <c r="I90" s="88"/>
      <c r="J90" s="96"/>
    </row>
    <row r="91" spans="1:10" ht="25.2" x14ac:dyDescent="0.3">
      <c r="A91" s="245" t="s">
        <v>1079</v>
      </c>
      <c r="B91" s="263" t="s">
        <v>1137</v>
      </c>
      <c r="C91" s="277" t="s">
        <v>1099</v>
      </c>
      <c r="D91" s="251" t="s">
        <v>1093</v>
      </c>
      <c r="E91" s="245" t="s">
        <v>98</v>
      </c>
      <c r="F91" s="249" t="s">
        <v>1014</v>
      </c>
      <c r="G91" s="251">
        <v>4</v>
      </c>
      <c r="H91" s="246"/>
      <c r="I91" s="88"/>
      <c r="J91" s="96"/>
    </row>
    <row r="92" spans="1:10" ht="25.2" x14ac:dyDescent="0.3">
      <c r="A92" s="245" t="s">
        <v>1080</v>
      </c>
      <c r="B92" s="263" t="s">
        <v>1084</v>
      </c>
      <c r="C92" s="277" t="s">
        <v>1100</v>
      </c>
      <c r="D92" s="251" t="s">
        <v>1094</v>
      </c>
      <c r="E92" s="245" t="s">
        <v>98</v>
      </c>
      <c r="F92" s="249" t="s">
        <v>443</v>
      </c>
      <c r="G92" s="251">
        <v>9</v>
      </c>
      <c r="H92" s="246"/>
      <c r="I92" s="88"/>
      <c r="J92" s="96"/>
    </row>
    <row r="93" spans="1:10" ht="37.799999999999997" x14ac:dyDescent="0.3">
      <c r="A93" s="245" t="s">
        <v>1081</v>
      </c>
      <c r="B93" s="263" t="s">
        <v>1138</v>
      </c>
      <c r="C93" s="277" t="s">
        <v>1087</v>
      </c>
      <c r="D93" s="251" t="s">
        <v>1095</v>
      </c>
      <c r="E93" s="245" t="s">
        <v>98</v>
      </c>
      <c r="F93" s="249" t="s">
        <v>443</v>
      </c>
      <c r="G93" s="251">
        <v>249</v>
      </c>
      <c r="H93" s="246"/>
      <c r="I93" s="88"/>
      <c r="J93" s="96"/>
    </row>
    <row r="94" spans="1:10" ht="25.2" x14ac:dyDescent="0.3">
      <c r="A94" s="245" t="s">
        <v>1082</v>
      </c>
      <c r="B94" s="263" t="s">
        <v>1139</v>
      </c>
      <c r="C94" s="277" t="s">
        <v>1088</v>
      </c>
      <c r="D94" s="251" t="s">
        <v>1096</v>
      </c>
      <c r="E94" s="245" t="s">
        <v>98</v>
      </c>
      <c r="F94" s="249" t="s">
        <v>443</v>
      </c>
      <c r="G94" s="251">
        <v>1153</v>
      </c>
      <c r="H94" s="246"/>
      <c r="I94" s="88"/>
      <c r="J94" s="96"/>
    </row>
    <row r="95" spans="1:10" ht="37.799999999999997" x14ac:dyDescent="0.3">
      <c r="A95" s="245" t="s">
        <v>1083</v>
      </c>
      <c r="B95" s="263" t="s">
        <v>1140</v>
      </c>
      <c r="C95" s="277" t="s">
        <v>1089</v>
      </c>
      <c r="D95" s="251" t="s">
        <v>1097</v>
      </c>
      <c r="E95" s="245" t="s">
        <v>98</v>
      </c>
      <c r="F95" s="249" t="s">
        <v>443</v>
      </c>
      <c r="G95" s="251">
        <v>86</v>
      </c>
      <c r="H95" s="246"/>
      <c r="I95" s="88"/>
      <c r="J95" s="96"/>
    </row>
    <row r="96" spans="1:10" ht="25.2" x14ac:dyDescent="0.3">
      <c r="A96" s="245" t="s">
        <v>1101</v>
      </c>
      <c r="B96" s="263" t="s">
        <v>1105</v>
      </c>
      <c r="C96" s="274" t="s">
        <v>404</v>
      </c>
      <c r="D96" s="245" t="s">
        <v>410</v>
      </c>
      <c r="E96" s="245" t="s">
        <v>98</v>
      </c>
      <c r="F96" s="245" t="s">
        <v>43</v>
      </c>
      <c r="G96" s="245">
        <v>86</v>
      </c>
      <c r="H96" s="246"/>
      <c r="I96" s="88"/>
      <c r="J96" s="96"/>
    </row>
    <row r="97" spans="1:10" x14ac:dyDescent="0.3">
      <c r="A97" s="269"/>
      <c r="B97" s="265"/>
      <c r="C97" s="265"/>
      <c r="D97" s="247"/>
      <c r="E97" s="269"/>
      <c r="F97" s="269"/>
      <c r="G97" s="269"/>
      <c r="H97" s="246"/>
      <c r="I97" s="88"/>
      <c r="J97" s="96"/>
    </row>
    <row r="98" spans="1:10" ht="37.799999999999997" x14ac:dyDescent="0.3">
      <c r="A98" s="245" t="s">
        <v>1102</v>
      </c>
      <c r="B98" s="263" t="s">
        <v>1141</v>
      </c>
      <c r="C98" s="274" t="s">
        <v>1107</v>
      </c>
      <c r="D98" s="245" t="s">
        <v>93</v>
      </c>
      <c r="E98" s="245" t="s">
        <v>98</v>
      </c>
      <c r="F98" s="245" t="s">
        <v>43</v>
      </c>
      <c r="G98" s="245">
        <v>3761</v>
      </c>
      <c r="H98" s="246"/>
      <c r="I98" s="88"/>
      <c r="J98" s="96"/>
    </row>
    <row r="99" spans="1:10" ht="37.799999999999997" x14ac:dyDescent="0.3">
      <c r="A99" s="245" t="s">
        <v>1103</v>
      </c>
      <c r="B99" s="263" t="s">
        <v>1142</v>
      </c>
      <c r="C99" s="274" t="s">
        <v>86</v>
      </c>
      <c r="D99" s="245" t="s">
        <v>765</v>
      </c>
      <c r="E99" s="245" t="s">
        <v>98</v>
      </c>
      <c r="F99" s="245" t="s">
        <v>43</v>
      </c>
      <c r="G99" s="245">
        <v>3761</v>
      </c>
      <c r="H99" s="246"/>
      <c r="I99" s="88"/>
      <c r="J99" s="96"/>
    </row>
    <row r="100" spans="1:10" ht="38.4" x14ac:dyDescent="0.3">
      <c r="A100" s="250" t="s">
        <v>1104</v>
      </c>
      <c r="B100" s="264" t="s">
        <v>1143</v>
      </c>
      <c r="C100" s="275" t="s">
        <v>87</v>
      </c>
      <c r="D100" s="250" t="s">
        <v>95</v>
      </c>
      <c r="E100" s="250" t="s">
        <v>98</v>
      </c>
      <c r="F100" s="250" t="s">
        <v>43</v>
      </c>
      <c r="G100" s="250">
        <v>319</v>
      </c>
      <c r="H100" s="246"/>
      <c r="I100" s="88"/>
      <c r="J100" s="96"/>
    </row>
    <row r="101" spans="1:10" ht="25.2" x14ac:dyDescent="0.3">
      <c r="A101" s="245" t="s">
        <v>1073</v>
      </c>
      <c r="B101" s="263" t="s">
        <v>1106</v>
      </c>
      <c r="C101" s="274" t="s">
        <v>740</v>
      </c>
      <c r="D101" s="245" t="s">
        <v>1108</v>
      </c>
      <c r="E101" s="245" t="s">
        <v>98</v>
      </c>
      <c r="F101" s="245" t="s">
        <v>43</v>
      </c>
      <c r="G101" s="245">
        <v>1402</v>
      </c>
      <c r="H101" s="246"/>
      <c r="I101" s="88"/>
      <c r="J101" s="96"/>
    </row>
  </sheetData>
  <phoneticPr fontId="22" type="noConversion"/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4FFFA64-B3C7-4EBD-A611-FEC73392F68F}">
  <sheetPr>
    <tabColor rgb="FF92D050"/>
  </sheetPr>
  <dimension ref="A1:L57"/>
  <sheetViews>
    <sheetView topLeftCell="A25" workbookViewId="0">
      <selection activeCell="L33" sqref="L33"/>
    </sheetView>
  </sheetViews>
  <sheetFormatPr defaultRowHeight="14.4" x14ac:dyDescent="0.3"/>
  <cols>
    <col min="2" max="2" width="42.109375" customWidth="1"/>
    <col min="3" max="3" width="24.44140625" customWidth="1"/>
    <col min="5" max="5" width="20.109375" customWidth="1"/>
    <col min="6" max="6" width="8.88671875" style="19"/>
    <col min="9" max="9" width="11.44140625" bestFit="1" customWidth="1"/>
    <col min="10" max="10" width="12.6640625" bestFit="1" customWidth="1"/>
    <col min="12" max="12" width="12.77734375" customWidth="1"/>
  </cols>
  <sheetData>
    <row r="1" spans="1:12" ht="42" x14ac:dyDescent="0.3">
      <c r="A1" s="196" t="s">
        <v>0</v>
      </c>
      <c r="B1" s="197" t="s">
        <v>9</v>
      </c>
      <c r="C1" s="198" t="s">
        <v>19</v>
      </c>
      <c r="D1" s="197" t="s">
        <v>21</v>
      </c>
      <c r="E1" s="196" t="s">
        <v>22</v>
      </c>
      <c r="F1" s="197" t="s">
        <v>23</v>
      </c>
      <c r="G1" s="196" t="s">
        <v>25</v>
      </c>
      <c r="H1" s="197" t="s">
        <v>26</v>
      </c>
      <c r="I1" s="127" t="s">
        <v>122</v>
      </c>
      <c r="J1" s="3" t="s">
        <v>123</v>
      </c>
    </row>
    <row r="2" spans="1:12" x14ac:dyDescent="0.3">
      <c r="A2" s="199" t="s">
        <v>1</v>
      </c>
      <c r="B2" s="199" t="s">
        <v>2</v>
      </c>
      <c r="C2" s="196" t="s">
        <v>3</v>
      </c>
      <c r="D2" s="196" t="s">
        <v>4</v>
      </c>
      <c r="E2" s="196" t="s">
        <v>5</v>
      </c>
      <c r="F2" s="199" t="s">
        <v>6</v>
      </c>
      <c r="G2" s="196" t="s">
        <v>7</v>
      </c>
      <c r="H2" s="199" t="s">
        <v>8</v>
      </c>
      <c r="I2" s="196" t="s">
        <v>27</v>
      </c>
      <c r="J2" s="199" t="s">
        <v>28</v>
      </c>
    </row>
    <row r="3" spans="1:12" x14ac:dyDescent="0.3">
      <c r="A3" s="200"/>
      <c r="B3" s="201" t="s">
        <v>869</v>
      </c>
      <c r="C3" s="202"/>
      <c r="D3" s="202"/>
      <c r="E3" s="202"/>
      <c r="F3" s="207"/>
      <c r="G3" s="200"/>
      <c r="H3" s="200"/>
      <c r="I3" s="202"/>
      <c r="J3" s="62"/>
    </row>
    <row r="4" spans="1:12" x14ac:dyDescent="0.3">
      <c r="A4" s="200"/>
      <c r="B4" s="209" t="s">
        <v>870</v>
      </c>
      <c r="C4" s="199" t="s">
        <v>876</v>
      </c>
      <c r="D4" s="202"/>
      <c r="E4" s="203" t="s">
        <v>879</v>
      </c>
      <c r="F4" s="199" t="s">
        <v>43</v>
      </c>
      <c r="G4" s="199">
        <v>1</v>
      </c>
      <c r="H4" s="199" t="s">
        <v>881</v>
      </c>
      <c r="I4" s="100">
        <f>59429.96*1.2</f>
        <v>71315.95199999999</v>
      </c>
      <c r="J4" s="96">
        <f>I4*G4</f>
        <v>71315.95199999999</v>
      </c>
    </row>
    <row r="5" spans="1:12" x14ac:dyDescent="0.3">
      <c r="A5" s="200"/>
      <c r="B5" s="209" t="s">
        <v>871</v>
      </c>
      <c r="C5" s="204" t="s">
        <v>928</v>
      </c>
      <c r="D5" s="202"/>
      <c r="E5" s="203" t="s">
        <v>880</v>
      </c>
      <c r="F5" s="207"/>
      <c r="G5" s="208"/>
      <c r="H5" s="200"/>
      <c r="I5" s="100"/>
      <c r="J5" s="96">
        <f t="shared" ref="J5:J56" si="0">I5*G5</f>
        <v>0</v>
      </c>
    </row>
    <row r="6" spans="1:12" x14ac:dyDescent="0.3">
      <c r="A6" s="200"/>
      <c r="B6" s="209" t="s">
        <v>870</v>
      </c>
      <c r="C6" s="199" t="s">
        <v>876</v>
      </c>
      <c r="D6" s="202"/>
      <c r="E6" s="199" t="s">
        <v>525</v>
      </c>
      <c r="F6" s="199" t="s">
        <v>43</v>
      </c>
      <c r="G6" s="199">
        <v>1</v>
      </c>
      <c r="H6" s="199" t="s">
        <v>881</v>
      </c>
      <c r="I6" s="100">
        <f>59429.96*1.2</f>
        <v>71315.95199999999</v>
      </c>
      <c r="J6" s="96">
        <f t="shared" si="0"/>
        <v>71315.95199999999</v>
      </c>
    </row>
    <row r="7" spans="1:12" x14ac:dyDescent="0.3">
      <c r="A7" s="200"/>
      <c r="B7" s="209" t="s">
        <v>872</v>
      </c>
      <c r="C7" s="204" t="s">
        <v>929</v>
      </c>
      <c r="D7" s="202"/>
      <c r="E7" s="202"/>
      <c r="F7" s="207"/>
      <c r="G7" s="208"/>
      <c r="H7" s="200"/>
      <c r="I7" s="100"/>
      <c r="J7" s="96">
        <f t="shared" si="0"/>
        <v>0</v>
      </c>
    </row>
    <row r="8" spans="1:12" x14ac:dyDescent="0.3">
      <c r="A8" s="200"/>
      <c r="B8" s="209" t="s">
        <v>873</v>
      </c>
      <c r="C8" s="199" t="s">
        <v>877</v>
      </c>
      <c r="D8" s="202"/>
      <c r="E8" s="199" t="s">
        <v>525</v>
      </c>
      <c r="F8" s="199" t="s">
        <v>43</v>
      </c>
      <c r="G8" s="199">
        <v>1</v>
      </c>
      <c r="H8" s="199" t="s">
        <v>882</v>
      </c>
      <c r="I8" s="100">
        <f>92657.78*1.2</f>
        <v>111189.336</v>
      </c>
      <c r="J8" s="96">
        <f t="shared" si="0"/>
        <v>111189.336</v>
      </c>
    </row>
    <row r="9" spans="1:12" x14ac:dyDescent="0.3">
      <c r="A9" s="200"/>
      <c r="B9" s="209" t="s">
        <v>874</v>
      </c>
      <c r="C9" s="204" t="s">
        <v>928</v>
      </c>
      <c r="D9" s="202"/>
      <c r="E9" s="202"/>
      <c r="F9" s="207"/>
      <c r="G9" s="208"/>
      <c r="H9" s="200"/>
      <c r="I9" s="100"/>
      <c r="J9" s="96">
        <f t="shared" si="0"/>
        <v>0</v>
      </c>
    </row>
    <row r="10" spans="1:12" ht="28.2" x14ac:dyDescent="0.3">
      <c r="A10" s="200"/>
      <c r="B10" s="209" t="s">
        <v>930</v>
      </c>
      <c r="C10" s="202"/>
      <c r="D10" s="202"/>
      <c r="E10" s="199" t="s">
        <v>525</v>
      </c>
      <c r="F10" s="199" t="s">
        <v>805</v>
      </c>
      <c r="G10" s="199">
        <v>157</v>
      </c>
      <c r="H10" s="200"/>
      <c r="I10" s="100">
        <f>1590*1.2</f>
        <v>1908</v>
      </c>
      <c r="J10" s="96">
        <f t="shared" si="0"/>
        <v>299556</v>
      </c>
    </row>
    <row r="11" spans="1:12" x14ac:dyDescent="0.3">
      <c r="A11" s="200"/>
      <c r="B11" s="209" t="s">
        <v>883</v>
      </c>
      <c r="C11" s="205" t="s">
        <v>884</v>
      </c>
      <c r="D11" s="202"/>
      <c r="E11" s="199" t="s">
        <v>525</v>
      </c>
      <c r="F11" s="199" t="s">
        <v>43</v>
      </c>
      <c r="G11" s="199">
        <v>2</v>
      </c>
      <c r="H11" s="200"/>
      <c r="I11" s="100">
        <v>6996</v>
      </c>
      <c r="J11" s="96">
        <f t="shared" si="0"/>
        <v>13992</v>
      </c>
      <c r="L11" s="211"/>
    </row>
    <row r="12" spans="1:12" x14ac:dyDescent="0.3">
      <c r="A12" s="200"/>
      <c r="B12" s="209" t="s">
        <v>885</v>
      </c>
      <c r="C12" s="205" t="s">
        <v>886</v>
      </c>
      <c r="D12" s="202"/>
      <c r="E12" s="199" t="s">
        <v>525</v>
      </c>
      <c r="F12" s="199" t="s">
        <v>43</v>
      </c>
      <c r="G12" s="199">
        <v>1</v>
      </c>
      <c r="H12" s="200"/>
      <c r="I12" s="100">
        <v>10862.88</v>
      </c>
      <c r="J12" s="96">
        <f t="shared" si="0"/>
        <v>10862.88</v>
      </c>
      <c r="L12" s="211"/>
    </row>
    <row r="13" spans="1:12" x14ac:dyDescent="0.3">
      <c r="A13" s="200"/>
      <c r="B13" s="209" t="s">
        <v>875</v>
      </c>
      <c r="C13" s="199" t="s">
        <v>878</v>
      </c>
      <c r="D13" s="202"/>
      <c r="E13" s="199" t="s">
        <v>525</v>
      </c>
      <c r="F13" s="199" t="s">
        <v>43</v>
      </c>
      <c r="G13" s="199">
        <v>3</v>
      </c>
      <c r="H13" s="200"/>
      <c r="I13" s="100">
        <v>6694.5359999999991</v>
      </c>
      <c r="J13" s="96">
        <f t="shared" si="0"/>
        <v>20083.607999999997</v>
      </c>
      <c r="L13" s="211"/>
    </row>
    <row r="14" spans="1:12" x14ac:dyDescent="0.3">
      <c r="A14" s="202"/>
      <c r="B14" s="209" t="s">
        <v>887</v>
      </c>
      <c r="C14" s="206"/>
      <c r="D14" s="202"/>
      <c r="E14" s="199" t="s">
        <v>525</v>
      </c>
      <c r="F14" s="199" t="s">
        <v>43</v>
      </c>
      <c r="G14" s="199">
        <v>2</v>
      </c>
      <c r="H14" s="202"/>
      <c r="I14" s="100">
        <v>690.69600000000003</v>
      </c>
      <c r="J14" s="96">
        <f t="shared" si="0"/>
        <v>1381.3920000000001</v>
      </c>
      <c r="L14" s="211"/>
    </row>
    <row r="15" spans="1:12" x14ac:dyDescent="0.3">
      <c r="A15" s="202"/>
      <c r="B15" s="209" t="s">
        <v>888</v>
      </c>
      <c r="C15" s="206"/>
      <c r="D15" s="202"/>
      <c r="E15" s="199" t="s">
        <v>525</v>
      </c>
      <c r="F15" s="199" t="s">
        <v>43</v>
      </c>
      <c r="G15" s="199">
        <v>1</v>
      </c>
      <c r="H15" s="202"/>
      <c r="I15" s="100">
        <v>750.4799999999999</v>
      </c>
      <c r="J15" s="96">
        <f t="shared" si="0"/>
        <v>750.4799999999999</v>
      </c>
      <c r="L15" s="211"/>
    </row>
    <row r="16" spans="1:12" x14ac:dyDescent="0.3">
      <c r="A16" s="202"/>
      <c r="B16" s="209" t="s">
        <v>889</v>
      </c>
      <c r="C16" s="199" t="s">
        <v>897</v>
      </c>
      <c r="D16" s="202"/>
      <c r="E16" s="199" t="s">
        <v>525</v>
      </c>
      <c r="F16" s="199" t="s">
        <v>43</v>
      </c>
      <c r="G16" s="199">
        <v>3</v>
      </c>
      <c r="H16" s="202"/>
      <c r="I16" s="100">
        <v>1610.3520000000001</v>
      </c>
      <c r="J16" s="96">
        <f t="shared" si="0"/>
        <v>4831.0560000000005</v>
      </c>
      <c r="L16" s="211"/>
    </row>
    <row r="17" spans="1:12" x14ac:dyDescent="0.3">
      <c r="A17" s="202"/>
      <c r="B17" s="209" t="s">
        <v>890</v>
      </c>
      <c r="C17" s="199" t="s">
        <v>898</v>
      </c>
      <c r="D17" s="202"/>
      <c r="E17" s="199" t="s">
        <v>525</v>
      </c>
      <c r="F17" s="199" t="s">
        <v>43</v>
      </c>
      <c r="G17" s="199">
        <v>6</v>
      </c>
      <c r="H17" s="202"/>
      <c r="I17" s="100">
        <v>1972.8719999999998</v>
      </c>
      <c r="J17" s="96">
        <f t="shared" si="0"/>
        <v>11837.232</v>
      </c>
      <c r="L17" s="211"/>
    </row>
    <row r="18" spans="1:12" x14ac:dyDescent="0.3">
      <c r="A18" s="202"/>
      <c r="B18" s="209" t="s">
        <v>891</v>
      </c>
      <c r="C18" s="199" t="s">
        <v>899</v>
      </c>
      <c r="D18" s="202"/>
      <c r="E18" s="199" t="s">
        <v>525</v>
      </c>
      <c r="F18" s="199" t="s">
        <v>43</v>
      </c>
      <c r="G18" s="199">
        <v>2</v>
      </c>
      <c r="H18" s="202"/>
      <c r="I18" s="100">
        <v>8059.3919999999998</v>
      </c>
      <c r="J18" s="96">
        <f t="shared" si="0"/>
        <v>16118.784</v>
      </c>
      <c r="L18" s="211"/>
    </row>
    <row r="19" spans="1:12" x14ac:dyDescent="0.3">
      <c r="A19" s="202"/>
      <c r="B19" s="209" t="s">
        <v>892</v>
      </c>
      <c r="C19" s="199" t="s">
        <v>900</v>
      </c>
      <c r="D19" s="202"/>
      <c r="E19" s="199" t="s">
        <v>525</v>
      </c>
      <c r="F19" s="199" t="s">
        <v>43</v>
      </c>
      <c r="G19" s="199">
        <v>1</v>
      </c>
      <c r="H19" s="202"/>
      <c r="I19" s="100">
        <v>10876.871999999999</v>
      </c>
      <c r="J19" s="96">
        <f t="shared" si="0"/>
        <v>10876.871999999999</v>
      </c>
      <c r="L19" s="211"/>
    </row>
    <row r="20" spans="1:12" x14ac:dyDescent="0.3">
      <c r="A20" s="202"/>
      <c r="B20" s="198" t="s">
        <v>893</v>
      </c>
      <c r="C20" s="206"/>
      <c r="D20" s="202"/>
      <c r="E20" s="202"/>
      <c r="F20" s="207"/>
      <c r="G20" s="208"/>
      <c r="H20" s="202"/>
      <c r="I20" s="100"/>
      <c r="J20" s="96">
        <f t="shared" si="0"/>
        <v>0</v>
      </c>
      <c r="L20" s="211"/>
    </row>
    <row r="21" spans="1:12" x14ac:dyDescent="0.3">
      <c r="A21" s="202"/>
      <c r="B21" s="209" t="s">
        <v>894</v>
      </c>
      <c r="C21" s="206"/>
      <c r="D21" s="202"/>
      <c r="E21" s="203" t="s">
        <v>879</v>
      </c>
      <c r="F21" s="199" t="s">
        <v>43</v>
      </c>
      <c r="G21" s="199">
        <v>3</v>
      </c>
      <c r="H21" s="202"/>
      <c r="I21" s="100">
        <v>1631.9759999999999</v>
      </c>
      <c r="J21" s="96">
        <f t="shared" si="0"/>
        <v>4895.9279999999999</v>
      </c>
      <c r="L21" s="211"/>
    </row>
    <row r="22" spans="1:12" x14ac:dyDescent="0.3">
      <c r="A22" s="202"/>
      <c r="B22" s="209" t="s">
        <v>895</v>
      </c>
      <c r="C22" s="206"/>
      <c r="D22" s="202"/>
      <c r="E22" s="203" t="s">
        <v>880</v>
      </c>
      <c r="F22" s="199" t="s">
        <v>43</v>
      </c>
      <c r="G22" s="199">
        <v>2</v>
      </c>
      <c r="H22" s="202"/>
      <c r="I22" s="100">
        <v>1631.9759999999999</v>
      </c>
      <c r="J22" s="96">
        <f t="shared" si="0"/>
        <v>3263.9519999999998</v>
      </c>
      <c r="L22" s="211"/>
    </row>
    <row r="23" spans="1:12" x14ac:dyDescent="0.3">
      <c r="A23" s="202"/>
      <c r="B23" s="209" t="s">
        <v>901</v>
      </c>
      <c r="C23" s="206"/>
      <c r="D23" s="202"/>
      <c r="E23" s="199" t="s">
        <v>525</v>
      </c>
      <c r="F23" s="199" t="s">
        <v>43</v>
      </c>
      <c r="G23" s="199">
        <v>5</v>
      </c>
      <c r="H23" s="202"/>
      <c r="I23" s="100">
        <v>908.4</v>
      </c>
      <c r="J23" s="96">
        <f t="shared" si="0"/>
        <v>4542</v>
      </c>
      <c r="L23" s="211"/>
    </row>
    <row r="24" spans="1:12" x14ac:dyDescent="0.3">
      <c r="A24" s="202"/>
      <c r="B24" s="198" t="s">
        <v>896</v>
      </c>
      <c r="C24" s="206"/>
      <c r="D24" s="202"/>
      <c r="E24" s="202"/>
      <c r="F24" s="207"/>
      <c r="G24" s="208"/>
      <c r="H24" s="202"/>
      <c r="I24" s="100"/>
      <c r="J24" s="96">
        <f t="shared" si="0"/>
        <v>0</v>
      </c>
      <c r="L24" s="211"/>
    </row>
    <row r="25" spans="1:12" x14ac:dyDescent="0.3">
      <c r="A25" s="202"/>
      <c r="B25" s="209" t="s">
        <v>931</v>
      </c>
      <c r="C25" s="206"/>
      <c r="D25" s="202"/>
      <c r="E25" s="202"/>
      <c r="F25" s="199" t="s">
        <v>61</v>
      </c>
      <c r="G25" s="199">
        <v>15</v>
      </c>
      <c r="H25" s="202"/>
      <c r="I25" s="100">
        <v>50</v>
      </c>
      <c r="J25" s="96">
        <f t="shared" si="0"/>
        <v>750</v>
      </c>
      <c r="K25" t="s">
        <v>932</v>
      </c>
      <c r="L25" s="211"/>
    </row>
    <row r="26" spans="1:12" x14ac:dyDescent="0.3">
      <c r="A26" s="202"/>
      <c r="B26" s="209" t="s">
        <v>518</v>
      </c>
      <c r="C26" s="206"/>
      <c r="D26" s="202"/>
      <c r="E26" s="202"/>
      <c r="F26" s="207"/>
      <c r="G26" s="208"/>
      <c r="H26" s="202"/>
      <c r="I26" s="100"/>
      <c r="J26" s="96">
        <f t="shared" si="0"/>
        <v>0</v>
      </c>
      <c r="L26" s="211"/>
    </row>
    <row r="27" spans="1:12" x14ac:dyDescent="0.3">
      <c r="A27" s="202"/>
      <c r="B27" s="209" t="s">
        <v>902</v>
      </c>
      <c r="C27" s="206"/>
      <c r="D27" s="202"/>
      <c r="E27" s="202"/>
      <c r="F27" s="199" t="s">
        <v>61</v>
      </c>
      <c r="G27" s="199">
        <v>8</v>
      </c>
      <c r="H27" s="202"/>
      <c r="I27" s="100">
        <v>75</v>
      </c>
      <c r="J27" s="96">
        <f t="shared" si="0"/>
        <v>600</v>
      </c>
      <c r="L27" s="211"/>
    </row>
    <row r="28" spans="1:12" x14ac:dyDescent="0.3">
      <c r="A28" s="202"/>
      <c r="B28" s="209" t="s">
        <v>518</v>
      </c>
      <c r="C28" s="206"/>
      <c r="D28" s="202"/>
      <c r="E28" s="202"/>
      <c r="F28" s="207"/>
      <c r="G28" s="208"/>
      <c r="H28" s="202"/>
      <c r="I28" s="100"/>
      <c r="J28" s="96">
        <f t="shared" si="0"/>
        <v>0</v>
      </c>
      <c r="L28" s="211"/>
    </row>
    <row r="29" spans="1:12" x14ac:dyDescent="0.3">
      <c r="A29" s="202"/>
      <c r="B29" s="209" t="s">
        <v>933</v>
      </c>
      <c r="C29" s="206"/>
      <c r="D29" s="202"/>
      <c r="E29" s="202"/>
      <c r="F29" s="199" t="s">
        <v>43</v>
      </c>
      <c r="G29" s="199">
        <v>9</v>
      </c>
      <c r="H29" s="202"/>
      <c r="I29" s="100">
        <v>210</v>
      </c>
      <c r="J29" s="96">
        <f t="shared" si="0"/>
        <v>1890</v>
      </c>
      <c r="K29" t="s">
        <v>934</v>
      </c>
      <c r="L29" s="211"/>
    </row>
    <row r="30" spans="1:12" x14ac:dyDescent="0.3">
      <c r="A30" s="202"/>
      <c r="B30" s="209" t="s">
        <v>935</v>
      </c>
      <c r="C30" s="202"/>
      <c r="F30" s="196" t="s">
        <v>43</v>
      </c>
      <c r="G30" s="199">
        <v>2</v>
      </c>
      <c r="H30" s="202"/>
      <c r="I30" s="100">
        <v>230</v>
      </c>
      <c r="J30" s="96">
        <f t="shared" si="0"/>
        <v>460</v>
      </c>
      <c r="K30" t="s">
        <v>936</v>
      </c>
      <c r="L30" s="211"/>
    </row>
    <row r="31" spans="1:12" ht="28.2" x14ac:dyDescent="0.3">
      <c r="A31" s="202"/>
      <c r="B31" s="209" t="s">
        <v>937</v>
      </c>
      <c r="C31" s="202"/>
      <c r="F31" s="196" t="s">
        <v>43</v>
      </c>
      <c r="G31" s="199">
        <v>21</v>
      </c>
      <c r="H31" s="202"/>
      <c r="I31" s="100">
        <v>4700</v>
      </c>
      <c r="J31" s="96">
        <f t="shared" si="0"/>
        <v>98700</v>
      </c>
      <c r="L31" s="211"/>
    </row>
    <row r="32" spans="1:12" ht="28.2" x14ac:dyDescent="0.3">
      <c r="A32" s="202"/>
      <c r="B32" s="209" t="s">
        <v>938</v>
      </c>
      <c r="C32" s="202"/>
      <c r="F32" s="196" t="s">
        <v>43</v>
      </c>
      <c r="G32" s="199">
        <v>1</v>
      </c>
      <c r="H32" s="202"/>
      <c r="I32" s="100">
        <v>130</v>
      </c>
      <c r="J32" s="96">
        <f t="shared" si="0"/>
        <v>130</v>
      </c>
      <c r="L32" s="211"/>
    </row>
    <row r="33" spans="1:12" ht="17.399999999999999" x14ac:dyDescent="0.3">
      <c r="A33" s="202"/>
      <c r="B33" s="209" t="s">
        <v>903</v>
      </c>
      <c r="C33" s="200"/>
      <c r="D33" s="202"/>
      <c r="E33" s="206"/>
      <c r="F33" s="199" t="s">
        <v>917</v>
      </c>
      <c r="G33" s="199">
        <v>2.5</v>
      </c>
      <c r="H33" s="200"/>
      <c r="I33" s="100">
        <v>80</v>
      </c>
      <c r="J33" s="96">
        <f t="shared" si="0"/>
        <v>200</v>
      </c>
      <c r="L33" s="211"/>
    </row>
    <row r="34" spans="1:12" ht="28.2" x14ac:dyDescent="0.3">
      <c r="A34" s="202"/>
      <c r="B34" s="209" t="s">
        <v>904</v>
      </c>
      <c r="C34" s="200"/>
      <c r="D34" s="202"/>
      <c r="E34" s="206"/>
      <c r="F34" s="199" t="s">
        <v>917</v>
      </c>
      <c r="G34" s="199">
        <v>5</v>
      </c>
      <c r="H34" s="200"/>
      <c r="I34" s="100">
        <v>80</v>
      </c>
      <c r="J34" s="96">
        <f t="shared" si="0"/>
        <v>400</v>
      </c>
      <c r="L34" s="211"/>
    </row>
    <row r="35" spans="1:12" x14ac:dyDescent="0.3">
      <c r="A35" s="202"/>
      <c r="B35" s="198" t="s">
        <v>905</v>
      </c>
      <c r="C35" s="200"/>
      <c r="D35" s="202"/>
      <c r="E35" s="206"/>
      <c r="F35" s="207"/>
      <c r="G35" s="208"/>
      <c r="H35" s="200"/>
      <c r="I35" s="100"/>
      <c r="J35" s="96">
        <f t="shared" si="0"/>
        <v>0</v>
      </c>
      <c r="L35" s="211"/>
    </row>
    <row r="36" spans="1:12" x14ac:dyDescent="0.3">
      <c r="A36" s="202"/>
      <c r="B36" s="209" t="s">
        <v>870</v>
      </c>
      <c r="C36" s="199" t="s">
        <v>876</v>
      </c>
      <c r="D36" s="202"/>
      <c r="E36" s="199" t="s">
        <v>525</v>
      </c>
      <c r="F36" s="199" t="s">
        <v>43</v>
      </c>
      <c r="G36" s="199">
        <v>1</v>
      </c>
      <c r="H36" s="199" t="s">
        <v>881</v>
      </c>
      <c r="I36" s="100">
        <v>71315.95199999999</v>
      </c>
      <c r="J36" s="96">
        <f t="shared" si="0"/>
        <v>71315.95199999999</v>
      </c>
      <c r="L36" s="211"/>
    </row>
    <row r="37" spans="1:12" x14ac:dyDescent="0.3">
      <c r="A37" s="202"/>
      <c r="B37" s="209" t="s">
        <v>872</v>
      </c>
      <c r="C37" s="204" t="s">
        <v>928</v>
      </c>
      <c r="D37" s="202"/>
      <c r="E37" s="206"/>
      <c r="F37" s="207"/>
      <c r="G37" s="208"/>
      <c r="H37" s="200"/>
      <c r="I37" s="100">
        <v>0</v>
      </c>
      <c r="J37" s="96">
        <f t="shared" si="0"/>
        <v>0</v>
      </c>
      <c r="L37" s="211"/>
    </row>
    <row r="38" spans="1:12" x14ac:dyDescent="0.3">
      <c r="A38" s="202"/>
      <c r="B38" s="209" t="s">
        <v>873</v>
      </c>
      <c r="C38" s="199" t="s">
        <v>877</v>
      </c>
      <c r="D38" s="202"/>
      <c r="E38" s="199" t="s">
        <v>525</v>
      </c>
      <c r="F38" s="199" t="s">
        <v>43</v>
      </c>
      <c r="G38" s="199">
        <v>1</v>
      </c>
      <c r="H38" s="199" t="s">
        <v>882</v>
      </c>
      <c r="I38" s="100">
        <v>111189.336</v>
      </c>
      <c r="J38" s="96">
        <f t="shared" si="0"/>
        <v>111189.336</v>
      </c>
      <c r="L38" s="211"/>
    </row>
    <row r="39" spans="1:12" x14ac:dyDescent="0.3">
      <c r="A39" s="202"/>
      <c r="B39" s="209" t="s">
        <v>874</v>
      </c>
      <c r="C39" s="204" t="s">
        <v>928</v>
      </c>
      <c r="D39" s="202"/>
      <c r="E39" s="206"/>
      <c r="F39" s="207"/>
      <c r="G39" s="208"/>
      <c r="H39" s="200"/>
      <c r="I39" s="100">
        <v>0</v>
      </c>
      <c r="J39" s="96">
        <f t="shared" si="0"/>
        <v>0</v>
      </c>
      <c r="L39" s="211"/>
    </row>
    <row r="40" spans="1:12" x14ac:dyDescent="0.3">
      <c r="A40" s="202"/>
      <c r="B40" s="209" t="s">
        <v>906</v>
      </c>
      <c r="C40" s="200"/>
      <c r="D40" s="202"/>
      <c r="E40" s="199" t="s">
        <v>525</v>
      </c>
      <c r="F40" s="199" t="s">
        <v>805</v>
      </c>
      <c r="G40" s="199">
        <v>124</v>
      </c>
      <c r="H40" s="200"/>
      <c r="I40" s="100">
        <v>1908</v>
      </c>
      <c r="J40" s="96">
        <f t="shared" si="0"/>
        <v>236592</v>
      </c>
      <c r="L40" s="211"/>
    </row>
    <row r="41" spans="1:12" x14ac:dyDescent="0.3">
      <c r="A41" s="202"/>
      <c r="B41" s="209" t="s">
        <v>907</v>
      </c>
      <c r="C41" s="200"/>
      <c r="D41" s="202"/>
      <c r="E41" s="206"/>
      <c r="F41" s="207"/>
      <c r="G41" s="208"/>
      <c r="H41" s="200"/>
      <c r="I41" s="100">
        <v>0</v>
      </c>
      <c r="J41" s="96">
        <f t="shared" si="0"/>
        <v>0</v>
      </c>
      <c r="L41" s="211"/>
    </row>
    <row r="42" spans="1:12" x14ac:dyDescent="0.3">
      <c r="A42" s="202"/>
      <c r="B42" s="209" t="s">
        <v>908</v>
      </c>
      <c r="C42" s="200"/>
      <c r="D42" s="202"/>
      <c r="E42" s="199" t="s">
        <v>525</v>
      </c>
      <c r="F42" s="199" t="s">
        <v>43</v>
      </c>
      <c r="G42" s="199">
        <v>2</v>
      </c>
      <c r="H42" s="200"/>
      <c r="I42" s="100">
        <v>6694.5359999999991</v>
      </c>
      <c r="J42" s="96">
        <f t="shared" si="0"/>
        <v>13389.071999999998</v>
      </c>
      <c r="L42" s="211"/>
    </row>
    <row r="43" spans="1:12" x14ac:dyDescent="0.3">
      <c r="A43" s="202"/>
      <c r="B43" s="198" t="s">
        <v>909</v>
      </c>
      <c r="C43" s="200"/>
      <c r="D43" s="202"/>
      <c r="E43" s="206"/>
      <c r="F43" s="207"/>
      <c r="G43" s="208"/>
      <c r="H43" s="200"/>
      <c r="I43" s="100">
        <v>0</v>
      </c>
      <c r="J43" s="96">
        <f t="shared" si="0"/>
        <v>0</v>
      </c>
      <c r="L43" s="211"/>
    </row>
    <row r="44" spans="1:12" ht="28.2" x14ac:dyDescent="0.3">
      <c r="A44" s="202"/>
      <c r="B44" s="209" t="s">
        <v>910</v>
      </c>
      <c r="C44" s="199" t="s">
        <v>914</v>
      </c>
      <c r="D44" s="202"/>
      <c r="E44" s="199" t="s">
        <v>525</v>
      </c>
      <c r="F44" s="199" t="s">
        <v>43</v>
      </c>
      <c r="G44" s="199">
        <v>1</v>
      </c>
      <c r="H44" s="200"/>
      <c r="I44" s="100">
        <v>28239.503999999997</v>
      </c>
      <c r="J44" s="96">
        <f t="shared" si="0"/>
        <v>28239.503999999997</v>
      </c>
      <c r="L44" s="211"/>
    </row>
    <row r="45" spans="1:12" x14ac:dyDescent="0.3">
      <c r="A45" s="202"/>
      <c r="B45" s="209" t="s">
        <v>911</v>
      </c>
      <c r="C45" s="200"/>
      <c r="D45" s="202"/>
      <c r="E45" s="199" t="s">
        <v>525</v>
      </c>
      <c r="F45" s="199" t="s">
        <v>43</v>
      </c>
      <c r="G45" s="199">
        <v>1</v>
      </c>
      <c r="H45" s="200"/>
      <c r="I45" s="100">
        <v>5009.1359999999995</v>
      </c>
      <c r="J45" s="96">
        <f t="shared" si="0"/>
        <v>5009.1359999999995</v>
      </c>
      <c r="L45" s="211"/>
    </row>
    <row r="46" spans="1:12" x14ac:dyDescent="0.3">
      <c r="A46" s="202"/>
      <c r="B46" s="209" t="s">
        <v>912</v>
      </c>
      <c r="C46" s="199" t="s">
        <v>915</v>
      </c>
      <c r="D46" s="202"/>
      <c r="E46" s="199" t="s">
        <v>525</v>
      </c>
      <c r="F46" s="199" t="s">
        <v>43</v>
      </c>
      <c r="G46" s="199">
        <v>1</v>
      </c>
      <c r="H46" s="200"/>
      <c r="I46" s="100">
        <v>1029.048</v>
      </c>
      <c r="J46" s="96">
        <f t="shared" si="0"/>
        <v>1029.048</v>
      </c>
      <c r="L46" s="211"/>
    </row>
    <row r="47" spans="1:12" x14ac:dyDescent="0.3">
      <c r="A47" s="202"/>
      <c r="B47" s="209" t="s">
        <v>913</v>
      </c>
      <c r="C47" s="199" t="s">
        <v>916</v>
      </c>
      <c r="D47" s="202"/>
      <c r="E47" s="199" t="s">
        <v>525</v>
      </c>
      <c r="F47" s="199" t="s">
        <v>43</v>
      </c>
      <c r="G47" s="199">
        <v>1</v>
      </c>
      <c r="H47" s="200"/>
      <c r="I47" s="100">
        <v>1289.8079999999998</v>
      </c>
      <c r="J47" s="96">
        <f t="shared" si="0"/>
        <v>1289.8079999999998</v>
      </c>
      <c r="L47" s="211"/>
    </row>
    <row r="48" spans="1:12" x14ac:dyDescent="0.3">
      <c r="A48" s="202"/>
      <c r="B48" s="209" t="s">
        <v>918</v>
      </c>
      <c r="C48" s="200"/>
      <c r="D48" s="202"/>
      <c r="E48" s="199" t="s">
        <v>525</v>
      </c>
      <c r="F48" s="199" t="s">
        <v>43</v>
      </c>
      <c r="G48" s="199">
        <v>3</v>
      </c>
      <c r="H48" s="200"/>
      <c r="I48" s="100">
        <v>670.34399999999994</v>
      </c>
      <c r="J48" s="96">
        <f t="shared" si="0"/>
        <v>2011.0319999999997</v>
      </c>
      <c r="L48" s="211"/>
    </row>
    <row r="49" spans="1:12" x14ac:dyDescent="0.3">
      <c r="A49" s="202"/>
      <c r="B49" s="210" t="s">
        <v>919</v>
      </c>
      <c r="C49" s="202"/>
      <c r="D49" s="202"/>
      <c r="E49" s="202"/>
      <c r="F49" s="207"/>
      <c r="G49" s="208"/>
      <c r="H49" s="202"/>
      <c r="I49" s="100"/>
      <c r="J49" s="96">
        <f t="shared" si="0"/>
        <v>0</v>
      </c>
      <c r="L49" s="211"/>
    </row>
    <row r="50" spans="1:12" x14ac:dyDescent="0.3">
      <c r="A50" s="202"/>
      <c r="B50" s="209" t="s">
        <v>939</v>
      </c>
      <c r="C50" s="202"/>
      <c r="D50" s="202"/>
      <c r="E50" s="202"/>
      <c r="F50" s="207"/>
      <c r="G50" s="208"/>
      <c r="H50" s="202"/>
      <c r="I50" s="100"/>
      <c r="J50" s="96">
        <f t="shared" si="0"/>
        <v>0</v>
      </c>
      <c r="L50" s="211"/>
    </row>
    <row r="51" spans="1:12" x14ac:dyDescent="0.3">
      <c r="A51" s="202"/>
      <c r="B51" s="209" t="s">
        <v>920</v>
      </c>
      <c r="C51" s="199" t="s">
        <v>926</v>
      </c>
      <c r="D51" s="202"/>
      <c r="E51" s="202"/>
      <c r="F51" s="199" t="s">
        <v>43</v>
      </c>
      <c r="G51" s="199">
        <v>12</v>
      </c>
      <c r="H51" s="202"/>
      <c r="I51" s="100">
        <v>51</v>
      </c>
      <c r="J51" s="96">
        <f t="shared" si="0"/>
        <v>612</v>
      </c>
      <c r="L51" s="211"/>
    </row>
    <row r="52" spans="1:12" x14ac:dyDescent="0.3">
      <c r="A52" s="202"/>
      <c r="B52" s="209" t="s">
        <v>921</v>
      </c>
      <c r="C52" s="199" t="s">
        <v>927</v>
      </c>
      <c r="D52" s="202"/>
      <c r="E52" s="202"/>
      <c r="F52" s="199" t="s">
        <v>43</v>
      </c>
      <c r="G52" s="199">
        <v>5</v>
      </c>
      <c r="H52" s="202"/>
      <c r="I52" s="100">
        <v>60</v>
      </c>
      <c r="J52" s="96">
        <f t="shared" si="0"/>
        <v>300</v>
      </c>
      <c r="L52" s="211">
        <f t="shared" ref="L52" si="1">K52*I52</f>
        <v>0</v>
      </c>
    </row>
    <row r="53" spans="1:12" x14ac:dyDescent="0.3">
      <c r="A53" s="202"/>
      <c r="B53" s="209" t="s">
        <v>922</v>
      </c>
      <c r="C53" s="202"/>
      <c r="D53" s="202"/>
      <c r="E53" s="202"/>
      <c r="F53" s="199" t="s">
        <v>43</v>
      </c>
      <c r="G53" s="199">
        <v>4</v>
      </c>
      <c r="H53" s="202"/>
      <c r="I53" s="100">
        <v>80</v>
      </c>
      <c r="J53" s="96">
        <f t="shared" si="0"/>
        <v>320</v>
      </c>
    </row>
    <row r="54" spans="1:12" x14ac:dyDescent="0.3">
      <c r="A54" s="202"/>
      <c r="B54" s="209" t="s">
        <v>923</v>
      </c>
      <c r="C54" s="202"/>
      <c r="D54" s="202"/>
      <c r="E54" s="202"/>
      <c r="F54" s="199" t="s">
        <v>43</v>
      </c>
      <c r="G54" s="199">
        <v>10</v>
      </c>
      <c r="H54" s="202"/>
      <c r="I54" s="100">
        <v>50</v>
      </c>
      <c r="J54" s="96">
        <f t="shared" si="0"/>
        <v>500</v>
      </c>
    </row>
    <row r="55" spans="1:12" x14ac:dyDescent="0.3">
      <c r="A55" s="202"/>
      <c r="B55" s="209" t="s">
        <v>924</v>
      </c>
      <c r="C55" s="199" t="s">
        <v>940</v>
      </c>
      <c r="D55" s="202"/>
      <c r="E55" s="202"/>
      <c r="F55" s="199" t="s">
        <v>43</v>
      </c>
      <c r="G55" s="199">
        <v>20</v>
      </c>
      <c r="H55" s="202"/>
      <c r="I55" s="100">
        <v>7.16</v>
      </c>
      <c r="J55" s="96">
        <f t="shared" si="0"/>
        <v>143.19999999999999</v>
      </c>
    </row>
    <row r="56" spans="1:12" x14ac:dyDescent="0.3">
      <c r="A56" s="202"/>
      <c r="B56" s="209" t="s">
        <v>925</v>
      </c>
      <c r="C56" s="202"/>
      <c r="D56" s="202"/>
      <c r="E56" s="202"/>
      <c r="F56" s="199" t="s">
        <v>43</v>
      </c>
      <c r="G56" s="199">
        <v>7</v>
      </c>
      <c r="H56" s="202"/>
      <c r="I56" s="100">
        <v>5</v>
      </c>
      <c r="J56" s="96">
        <f t="shared" si="0"/>
        <v>35</v>
      </c>
    </row>
    <row r="57" spans="1:12" x14ac:dyDescent="0.3">
      <c r="B57" s="212" t="s">
        <v>662</v>
      </c>
      <c r="J57" s="92">
        <f>SUM(J4:J56)</f>
        <v>1231918.5119999994</v>
      </c>
    </row>
  </sheetData>
  <phoneticPr fontId="22" type="noConversion"/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B80058D-D217-4A5A-929F-1E49BBD598AA}">
  <dimension ref="A1:K523"/>
  <sheetViews>
    <sheetView topLeftCell="A85" workbookViewId="0">
      <selection activeCell="B29" sqref="B29"/>
    </sheetView>
  </sheetViews>
  <sheetFormatPr defaultRowHeight="14.4" x14ac:dyDescent="0.3"/>
  <cols>
    <col min="2" max="2" width="44.21875" customWidth="1"/>
    <col min="3" max="3" width="24.44140625" style="124" customWidth="1"/>
    <col min="5" max="5" width="11.44140625" customWidth="1"/>
    <col min="7" max="7" width="8.88671875" style="19"/>
    <col min="9" max="9" width="11.88671875" customWidth="1"/>
    <col min="10" max="10" width="14.5546875" customWidth="1"/>
  </cols>
  <sheetData>
    <row r="1" spans="1:11" ht="41.4" x14ac:dyDescent="0.3">
      <c r="A1" s="339" t="s">
        <v>1160</v>
      </c>
      <c r="B1" s="340" t="s">
        <v>9</v>
      </c>
      <c r="C1" s="341" t="s">
        <v>19</v>
      </c>
      <c r="D1" s="341" t="s">
        <v>21</v>
      </c>
      <c r="E1" s="340" t="s">
        <v>22</v>
      </c>
      <c r="F1" s="341" t="s">
        <v>23</v>
      </c>
      <c r="G1" s="340" t="s">
        <v>25</v>
      </c>
      <c r="H1" s="341" t="s">
        <v>26</v>
      </c>
      <c r="I1" s="340" t="s">
        <v>699</v>
      </c>
      <c r="J1" s="127" t="s">
        <v>122</v>
      </c>
      <c r="K1" s="3" t="s">
        <v>123</v>
      </c>
    </row>
    <row r="2" spans="1:11" x14ac:dyDescent="0.3">
      <c r="A2" s="342" t="s">
        <v>1</v>
      </c>
      <c r="B2" s="343" t="s">
        <v>2</v>
      </c>
      <c r="C2" s="344" t="s">
        <v>3</v>
      </c>
      <c r="D2" s="344" t="s">
        <v>4</v>
      </c>
      <c r="E2" s="345" t="s">
        <v>5</v>
      </c>
      <c r="F2" s="343" t="s">
        <v>6</v>
      </c>
      <c r="G2" s="344" t="s">
        <v>7</v>
      </c>
      <c r="H2" s="343" t="s">
        <v>8</v>
      </c>
      <c r="I2" s="344" t="s">
        <v>27</v>
      </c>
      <c r="J2" s="343" t="s">
        <v>28</v>
      </c>
      <c r="K2" s="344" t="s">
        <v>29</v>
      </c>
    </row>
    <row r="3" spans="1:11" ht="17.399999999999999" x14ac:dyDescent="0.3">
      <c r="A3" s="346"/>
      <c r="B3" s="347" t="s">
        <v>1447</v>
      </c>
      <c r="C3" s="432"/>
      <c r="D3" s="346"/>
      <c r="E3" s="349"/>
      <c r="F3" s="346"/>
      <c r="G3" s="403"/>
      <c r="H3" s="348"/>
      <c r="I3" s="346"/>
      <c r="J3" s="62"/>
      <c r="K3" s="62"/>
    </row>
    <row r="4" spans="1:11" x14ac:dyDescent="0.3">
      <c r="A4" s="346"/>
      <c r="B4" s="346"/>
      <c r="C4" s="432"/>
      <c r="D4" s="346"/>
      <c r="E4" s="349"/>
      <c r="F4" s="346"/>
      <c r="G4" s="403"/>
      <c r="H4" s="348"/>
      <c r="I4" s="346"/>
      <c r="J4" s="62"/>
      <c r="K4" s="62"/>
    </row>
    <row r="5" spans="1:11" x14ac:dyDescent="0.3">
      <c r="A5" s="346"/>
      <c r="B5" s="342" t="s">
        <v>1448</v>
      </c>
      <c r="C5" s="432"/>
      <c r="D5" s="346"/>
      <c r="E5" s="349"/>
      <c r="F5" s="346"/>
      <c r="G5" s="403"/>
      <c r="H5" s="348"/>
      <c r="I5" s="346"/>
      <c r="J5" s="62"/>
      <c r="K5" s="62"/>
    </row>
    <row r="6" spans="1:11" x14ac:dyDescent="0.3">
      <c r="A6" s="346"/>
      <c r="B6" s="346"/>
      <c r="C6" s="432"/>
      <c r="D6" s="346"/>
      <c r="E6" s="349"/>
      <c r="F6" s="346"/>
      <c r="G6" s="403"/>
      <c r="H6" s="348"/>
      <c r="I6" s="346"/>
      <c r="J6" s="62"/>
      <c r="K6" s="62"/>
    </row>
    <row r="7" spans="1:11" x14ac:dyDescent="0.3">
      <c r="A7" s="342" t="s">
        <v>1446</v>
      </c>
      <c r="B7" s="350" t="s">
        <v>1449</v>
      </c>
      <c r="C7" s="344" t="s">
        <v>1461</v>
      </c>
      <c r="D7" s="346"/>
      <c r="E7" s="343" t="s">
        <v>1457</v>
      </c>
      <c r="F7" s="343" t="s">
        <v>1188</v>
      </c>
      <c r="G7" s="343">
        <v>2</v>
      </c>
      <c r="H7" s="343" t="s">
        <v>1458</v>
      </c>
      <c r="I7" s="351" t="s">
        <v>1459</v>
      </c>
      <c r="J7" s="96">
        <f>'КП Веза'!$I$8</f>
        <v>160377.00000000003</v>
      </c>
      <c r="K7" s="96"/>
    </row>
    <row r="8" spans="1:11" x14ac:dyDescent="0.3">
      <c r="A8" s="342" t="s">
        <v>1430</v>
      </c>
      <c r="B8" s="350" t="s">
        <v>1450</v>
      </c>
      <c r="C8" s="432"/>
      <c r="D8" s="346"/>
      <c r="E8" s="349"/>
      <c r="F8" s="346"/>
      <c r="G8" s="403"/>
      <c r="H8" s="348"/>
      <c r="I8" s="352" t="s">
        <v>1460</v>
      </c>
      <c r="J8" s="96"/>
      <c r="K8" s="96"/>
    </row>
    <row r="9" spans="1:11" x14ac:dyDescent="0.3">
      <c r="A9" s="346"/>
      <c r="B9" s="350" t="s">
        <v>1451</v>
      </c>
      <c r="C9" s="432"/>
      <c r="D9" s="346"/>
      <c r="E9" s="349"/>
      <c r="F9" s="346"/>
      <c r="G9" s="403"/>
      <c r="H9" s="348"/>
      <c r="I9" s="346"/>
      <c r="J9" s="96"/>
      <c r="K9" s="96"/>
    </row>
    <row r="10" spans="1:11" x14ac:dyDescent="0.3">
      <c r="A10" s="346"/>
      <c r="B10" s="350" t="s">
        <v>1462</v>
      </c>
      <c r="C10" s="432"/>
      <c r="D10" s="346"/>
      <c r="E10" s="349"/>
      <c r="F10" s="346"/>
      <c r="G10" s="403"/>
      <c r="H10" s="348"/>
      <c r="I10" s="346"/>
      <c r="J10" s="96"/>
      <c r="K10" s="96"/>
    </row>
    <row r="11" spans="1:11" x14ac:dyDescent="0.3">
      <c r="A11" s="346"/>
      <c r="B11" s="350" t="s">
        <v>1463</v>
      </c>
      <c r="C11" s="432"/>
      <c r="D11" s="346"/>
      <c r="E11" s="349"/>
      <c r="F11" s="346"/>
      <c r="G11" s="403"/>
      <c r="H11" s="348"/>
      <c r="I11" s="346"/>
      <c r="J11" s="96"/>
      <c r="K11" s="96"/>
    </row>
    <row r="12" spans="1:11" x14ac:dyDescent="0.3">
      <c r="A12" s="346"/>
      <c r="B12" s="350" t="s">
        <v>1464</v>
      </c>
      <c r="C12" s="432"/>
      <c r="D12" s="346"/>
      <c r="E12" s="349"/>
      <c r="F12" s="346"/>
      <c r="G12" s="403"/>
      <c r="H12" s="348"/>
      <c r="I12" s="346"/>
      <c r="J12" s="96"/>
      <c r="K12" s="96"/>
    </row>
    <row r="13" spans="1:11" x14ac:dyDescent="0.3">
      <c r="A13" s="346"/>
      <c r="B13" s="350" t="s">
        <v>1452</v>
      </c>
      <c r="C13" s="432"/>
      <c r="D13" s="346"/>
      <c r="E13" s="349"/>
      <c r="F13" s="346"/>
      <c r="G13" s="403"/>
      <c r="H13" s="348"/>
      <c r="I13" s="346"/>
      <c r="J13" s="96"/>
      <c r="K13" s="96"/>
    </row>
    <row r="14" spans="1:11" x14ac:dyDescent="0.3">
      <c r="A14" s="346"/>
      <c r="B14" s="350" t="s">
        <v>1453</v>
      </c>
      <c r="C14" s="432"/>
      <c r="D14" s="346"/>
      <c r="E14" s="349"/>
      <c r="F14" s="346"/>
      <c r="G14" s="403"/>
      <c r="H14" s="348"/>
      <c r="I14" s="346"/>
      <c r="J14" s="96"/>
      <c r="K14" s="96"/>
    </row>
    <row r="15" spans="1:11" x14ac:dyDescent="0.3">
      <c r="A15" s="346"/>
      <c r="B15" s="350" t="s">
        <v>1454</v>
      </c>
      <c r="C15" s="432"/>
      <c r="D15" s="346"/>
      <c r="E15" s="349"/>
      <c r="F15" s="346"/>
      <c r="G15" s="403"/>
      <c r="H15" s="348"/>
      <c r="I15" s="346"/>
      <c r="J15" s="96"/>
      <c r="K15" s="96"/>
    </row>
    <row r="16" spans="1:11" x14ac:dyDescent="0.3">
      <c r="A16" s="346"/>
      <c r="B16" s="350" t="s">
        <v>1455</v>
      </c>
      <c r="C16" s="432"/>
      <c r="D16" s="346"/>
      <c r="E16" s="349"/>
      <c r="F16" s="346"/>
      <c r="G16" s="403"/>
      <c r="H16" s="348"/>
      <c r="I16" s="346"/>
      <c r="J16" s="96"/>
      <c r="K16" s="96"/>
    </row>
    <row r="17" spans="1:11" x14ac:dyDescent="0.3">
      <c r="A17" s="346"/>
      <c r="B17" s="350" t="s">
        <v>1456</v>
      </c>
      <c r="C17" s="432"/>
      <c r="D17" s="346"/>
      <c r="E17" s="349"/>
      <c r="F17" s="343" t="s">
        <v>163</v>
      </c>
      <c r="G17" s="343">
        <v>1</v>
      </c>
      <c r="H17" s="348"/>
      <c r="I17" s="346"/>
      <c r="J17" s="96">
        <f>'КП Веза'!$F$60</f>
        <v>437491.61</v>
      </c>
      <c r="K17" s="96"/>
    </row>
    <row r="18" spans="1:11" ht="30.6" x14ac:dyDescent="0.3">
      <c r="A18" s="353" t="s">
        <v>1408</v>
      </c>
      <c r="B18" s="354" t="s">
        <v>1467</v>
      </c>
      <c r="C18" s="344" t="s">
        <v>1477</v>
      </c>
      <c r="D18" s="346"/>
      <c r="E18" s="355" t="s">
        <v>1483</v>
      </c>
      <c r="F18" s="344" t="s">
        <v>1188</v>
      </c>
      <c r="G18" s="344">
        <v>1</v>
      </c>
      <c r="H18" s="344" t="s">
        <v>1493</v>
      </c>
      <c r="I18" s="340" t="s">
        <v>1495</v>
      </c>
      <c r="J18" s="96">
        <f>'КП Веза'!$F$10</f>
        <v>1272801.6000000001</v>
      </c>
      <c r="K18" s="96"/>
    </row>
    <row r="19" spans="1:11" ht="16.8" x14ac:dyDescent="0.3">
      <c r="A19" s="348"/>
      <c r="B19" s="350" t="s">
        <v>1502</v>
      </c>
      <c r="C19" s="432"/>
      <c r="D19" s="346"/>
      <c r="E19" s="356" t="s">
        <v>1484</v>
      </c>
      <c r="F19" s="346"/>
      <c r="G19" s="403"/>
      <c r="H19" s="348"/>
      <c r="I19" s="357" t="s">
        <v>1496</v>
      </c>
      <c r="J19" s="96"/>
      <c r="K19" s="96"/>
    </row>
    <row r="20" spans="1:11" x14ac:dyDescent="0.3">
      <c r="A20" s="348"/>
      <c r="B20" s="350" t="s">
        <v>1468</v>
      </c>
      <c r="C20" s="432"/>
      <c r="D20" s="346"/>
      <c r="E20" s="358" t="s">
        <v>1485</v>
      </c>
      <c r="F20" s="346"/>
      <c r="G20" s="403"/>
      <c r="H20" s="348"/>
      <c r="I20" s="356" t="s">
        <v>1497</v>
      </c>
      <c r="J20" s="96"/>
      <c r="K20" s="96"/>
    </row>
    <row r="21" spans="1:11" x14ac:dyDescent="0.3">
      <c r="A21" s="348"/>
      <c r="B21" s="350" t="s">
        <v>1503</v>
      </c>
      <c r="C21" s="432"/>
      <c r="D21" s="346"/>
      <c r="E21" s="356" t="s">
        <v>1486</v>
      </c>
      <c r="F21" s="346"/>
      <c r="G21" s="403"/>
      <c r="H21" s="348"/>
      <c r="I21" s="356" t="s">
        <v>1498</v>
      </c>
      <c r="J21" s="96"/>
      <c r="K21" s="96"/>
    </row>
    <row r="22" spans="1:11" x14ac:dyDescent="0.3">
      <c r="A22" s="348"/>
      <c r="B22" s="350" t="s">
        <v>1469</v>
      </c>
      <c r="C22" s="432"/>
      <c r="D22" s="346"/>
      <c r="E22" s="356" t="s">
        <v>1487</v>
      </c>
      <c r="F22" s="346"/>
      <c r="G22" s="403"/>
      <c r="H22" s="348"/>
      <c r="I22" s="346"/>
      <c r="J22" s="96"/>
      <c r="K22" s="96"/>
    </row>
    <row r="23" spans="1:11" x14ac:dyDescent="0.3">
      <c r="A23" s="348"/>
      <c r="B23" s="359" t="s">
        <v>1504</v>
      </c>
      <c r="C23" s="432"/>
      <c r="D23" s="346"/>
      <c r="E23" s="346"/>
      <c r="F23" s="346"/>
      <c r="G23" s="403"/>
      <c r="H23" s="348"/>
      <c r="I23" s="346"/>
      <c r="J23" s="96"/>
      <c r="K23" s="96"/>
    </row>
    <row r="24" spans="1:11" x14ac:dyDescent="0.3">
      <c r="A24" s="348"/>
      <c r="B24" s="350" t="s">
        <v>1452</v>
      </c>
      <c r="C24" s="432"/>
      <c r="D24" s="346"/>
      <c r="E24" s="346"/>
      <c r="F24" s="346"/>
      <c r="G24" s="403"/>
      <c r="H24" s="348"/>
      <c r="I24" s="346"/>
      <c r="J24" s="96"/>
      <c r="K24" s="96"/>
    </row>
    <row r="25" spans="1:11" x14ac:dyDescent="0.3">
      <c r="A25" s="348"/>
      <c r="B25" s="350" t="s">
        <v>1453</v>
      </c>
      <c r="C25" s="432"/>
      <c r="D25" s="346"/>
      <c r="E25" s="346"/>
      <c r="F25" s="346"/>
      <c r="G25" s="403"/>
      <c r="H25" s="348"/>
      <c r="I25" s="346"/>
      <c r="J25" s="96"/>
      <c r="K25" s="96"/>
    </row>
    <row r="26" spans="1:11" x14ac:dyDescent="0.3">
      <c r="A26" s="348"/>
      <c r="B26" s="350" t="s">
        <v>1454</v>
      </c>
      <c r="C26" s="432"/>
      <c r="D26" s="346"/>
      <c r="E26" s="346"/>
      <c r="F26" s="346"/>
      <c r="G26" s="403"/>
      <c r="H26" s="348"/>
      <c r="I26" s="346"/>
      <c r="J26" s="96"/>
      <c r="K26" s="96"/>
    </row>
    <row r="27" spans="1:11" x14ac:dyDescent="0.3">
      <c r="A27" s="348"/>
      <c r="B27" s="350" t="s">
        <v>1455</v>
      </c>
      <c r="C27" s="432"/>
      <c r="D27" s="346"/>
      <c r="E27" s="346"/>
      <c r="F27" s="346"/>
      <c r="G27" s="403"/>
      <c r="H27" s="348"/>
      <c r="I27" s="346"/>
      <c r="J27" s="96"/>
      <c r="K27" s="96"/>
    </row>
    <row r="28" spans="1:11" x14ac:dyDescent="0.3">
      <c r="A28" s="348"/>
      <c r="B28" s="350" t="s">
        <v>1505</v>
      </c>
      <c r="C28" s="432"/>
      <c r="D28" s="346"/>
      <c r="E28" s="346"/>
      <c r="F28" s="343" t="s">
        <v>163</v>
      </c>
      <c r="G28" s="343">
        <v>1</v>
      </c>
      <c r="H28" s="348"/>
      <c r="I28" s="346"/>
      <c r="J28" s="96">
        <f>'КП Веза'!$F$63</f>
        <v>210268.79999999999</v>
      </c>
      <c r="K28" s="96"/>
    </row>
    <row r="29" spans="1:11" x14ac:dyDescent="0.3">
      <c r="A29" s="348"/>
      <c r="B29" s="350" t="s">
        <v>1470</v>
      </c>
      <c r="C29" s="432"/>
      <c r="D29" s="346"/>
      <c r="E29" s="346"/>
      <c r="F29" s="343" t="s">
        <v>1188</v>
      </c>
      <c r="G29" s="343">
        <v>1</v>
      </c>
      <c r="H29" s="348"/>
      <c r="I29" s="346"/>
      <c r="K29" s="96"/>
    </row>
    <row r="30" spans="1:11" x14ac:dyDescent="0.3">
      <c r="A30" s="348"/>
      <c r="B30" s="350" t="s">
        <v>1471</v>
      </c>
      <c r="C30" s="344" t="s">
        <v>1478</v>
      </c>
      <c r="D30" s="346"/>
      <c r="E30" s="346"/>
      <c r="F30" s="343" t="s">
        <v>1188</v>
      </c>
      <c r="G30" s="343">
        <v>1</v>
      </c>
      <c r="H30" s="348"/>
      <c r="I30" s="346"/>
      <c r="J30" s="96"/>
      <c r="K30" s="96"/>
    </row>
    <row r="31" spans="1:11" x14ac:dyDescent="0.3">
      <c r="A31" s="348"/>
      <c r="B31" s="350" t="s">
        <v>1472</v>
      </c>
      <c r="C31" s="432"/>
      <c r="D31" s="346"/>
      <c r="E31" s="346"/>
      <c r="F31" s="346"/>
      <c r="G31" s="403"/>
      <c r="H31" s="348"/>
      <c r="I31" s="346"/>
      <c r="J31" s="96"/>
      <c r="K31" s="96"/>
    </row>
    <row r="32" spans="1:11" x14ac:dyDescent="0.3">
      <c r="A32" s="360" t="s">
        <v>1407</v>
      </c>
      <c r="B32" s="350" t="s">
        <v>1473</v>
      </c>
      <c r="C32" s="344" t="s">
        <v>1479</v>
      </c>
      <c r="D32" s="346"/>
      <c r="E32" s="356" t="s">
        <v>1488</v>
      </c>
      <c r="F32" s="343" t="s">
        <v>1188</v>
      </c>
      <c r="G32" s="343">
        <v>1</v>
      </c>
      <c r="H32" s="343" t="s">
        <v>1335</v>
      </c>
      <c r="I32" s="356" t="s">
        <v>1499</v>
      </c>
      <c r="J32" s="96"/>
      <c r="K32" s="96"/>
    </row>
    <row r="33" spans="1:11" x14ac:dyDescent="0.3">
      <c r="A33" s="348"/>
      <c r="B33" s="350" t="s">
        <v>1506</v>
      </c>
      <c r="C33" s="432"/>
      <c r="D33" s="346"/>
      <c r="E33" s="356" t="s">
        <v>1489</v>
      </c>
      <c r="F33" s="346"/>
      <c r="G33" s="403"/>
      <c r="H33" s="348"/>
      <c r="I33" s="346"/>
      <c r="J33" s="96"/>
      <c r="K33" s="96"/>
    </row>
    <row r="34" spans="1:11" x14ac:dyDescent="0.3">
      <c r="A34" s="348"/>
      <c r="B34" s="350" t="s">
        <v>1474</v>
      </c>
      <c r="C34" s="432"/>
      <c r="D34" s="346"/>
      <c r="E34" s="358" t="s">
        <v>1490</v>
      </c>
      <c r="F34" s="346"/>
      <c r="G34" s="403"/>
      <c r="H34" s="348"/>
      <c r="I34" s="346"/>
      <c r="J34" s="96"/>
      <c r="K34" s="96"/>
    </row>
    <row r="35" spans="1:11" x14ac:dyDescent="0.3">
      <c r="A35" s="348"/>
      <c r="B35" s="350" t="s">
        <v>1507</v>
      </c>
      <c r="C35" s="432"/>
      <c r="D35" s="346"/>
      <c r="E35" s="356" t="s">
        <v>1491</v>
      </c>
      <c r="F35" s="346"/>
      <c r="G35" s="403"/>
      <c r="H35" s="348"/>
      <c r="I35" s="346"/>
      <c r="J35" s="96"/>
      <c r="K35" s="96"/>
    </row>
    <row r="36" spans="1:11" x14ac:dyDescent="0.3">
      <c r="A36" s="361"/>
      <c r="B36" s="350" t="s">
        <v>1508</v>
      </c>
      <c r="C36" s="432"/>
      <c r="D36" s="346"/>
      <c r="E36" s="356" t="s">
        <v>1492</v>
      </c>
      <c r="F36" s="346"/>
      <c r="G36" s="403"/>
      <c r="H36" s="348"/>
      <c r="I36" s="346"/>
      <c r="J36" s="96"/>
      <c r="K36" s="96"/>
    </row>
    <row r="37" spans="1:11" x14ac:dyDescent="0.3">
      <c r="A37" s="362"/>
      <c r="B37" s="350" t="s">
        <v>1452</v>
      </c>
      <c r="C37" s="432"/>
      <c r="D37" s="346"/>
      <c r="E37" s="346"/>
      <c r="F37" s="346"/>
      <c r="G37" s="403"/>
      <c r="H37" s="348"/>
      <c r="I37" s="346"/>
      <c r="J37" s="96"/>
      <c r="K37" s="96"/>
    </row>
    <row r="38" spans="1:11" x14ac:dyDescent="0.3">
      <c r="A38" s="348"/>
      <c r="B38" s="350" t="s">
        <v>1455</v>
      </c>
      <c r="C38" s="432"/>
      <c r="D38" s="346"/>
      <c r="E38" s="346"/>
      <c r="F38" s="346"/>
      <c r="G38" s="403"/>
      <c r="H38" s="348"/>
      <c r="I38" s="346"/>
      <c r="J38" s="96"/>
      <c r="K38" s="96"/>
    </row>
    <row r="39" spans="1:11" x14ac:dyDescent="0.3">
      <c r="A39" s="348"/>
      <c r="B39" s="350" t="s">
        <v>1454</v>
      </c>
      <c r="C39" s="432"/>
      <c r="D39" s="346"/>
      <c r="E39" s="346"/>
      <c r="F39" s="343" t="s">
        <v>163</v>
      </c>
      <c r="G39" s="343">
        <v>2</v>
      </c>
      <c r="H39" s="348"/>
      <c r="I39" s="346"/>
      <c r="J39" s="96"/>
      <c r="K39" s="96"/>
    </row>
    <row r="40" spans="1:11" x14ac:dyDescent="0.3">
      <c r="A40" s="348"/>
      <c r="B40" s="350" t="s">
        <v>1475</v>
      </c>
      <c r="C40" s="432"/>
      <c r="D40" s="346"/>
      <c r="E40" s="346"/>
      <c r="F40" s="343" t="s">
        <v>163</v>
      </c>
      <c r="G40" s="343">
        <v>1</v>
      </c>
      <c r="H40" s="348"/>
      <c r="I40" s="346"/>
      <c r="J40" s="96"/>
      <c r="K40" s="96"/>
    </row>
    <row r="41" spans="1:11" ht="30.6" x14ac:dyDescent="0.3">
      <c r="A41" s="363" t="s">
        <v>1465</v>
      </c>
      <c r="B41" s="350" t="s">
        <v>1476</v>
      </c>
      <c r="C41" s="344" t="s">
        <v>1480</v>
      </c>
      <c r="D41" s="346"/>
      <c r="E41" s="364" t="s">
        <v>1483</v>
      </c>
      <c r="F41" s="343" t="s">
        <v>1188</v>
      </c>
      <c r="G41" s="343">
        <v>2</v>
      </c>
      <c r="H41" s="343" t="s">
        <v>1494</v>
      </c>
      <c r="I41" s="356" t="s">
        <v>1499</v>
      </c>
      <c r="J41" s="96"/>
      <c r="K41" s="96"/>
    </row>
    <row r="42" spans="1:11" x14ac:dyDescent="0.3">
      <c r="A42" s="363" t="s">
        <v>1466</v>
      </c>
      <c r="B42" s="350" t="s">
        <v>1509</v>
      </c>
      <c r="C42" s="344" t="s">
        <v>1481</v>
      </c>
      <c r="D42" s="346"/>
      <c r="E42" s="346"/>
      <c r="F42" s="346"/>
      <c r="G42" s="403"/>
      <c r="H42" s="348"/>
      <c r="I42" s="356" t="s">
        <v>1500</v>
      </c>
      <c r="J42" s="96"/>
      <c r="K42" s="96"/>
    </row>
    <row r="43" spans="1:11" x14ac:dyDescent="0.3">
      <c r="A43" s="348"/>
      <c r="B43" s="350" t="s">
        <v>1510</v>
      </c>
      <c r="C43" s="344" t="s">
        <v>1482</v>
      </c>
      <c r="D43" s="346"/>
      <c r="E43" s="346"/>
      <c r="F43" s="346"/>
      <c r="G43" s="403"/>
      <c r="H43" s="348"/>
      <c r="I43" s="356" t="s">
        <v>1501</v>
      </c>
      <c r="J43" s="96"/>
      <c r="K43" s="96"/>
    </row>
    <row r="44" spans="1:11" x14ac:dyDescent="0.3">
      <c r="A44" s="346"/>
      <c r="B44" s="350" t="s">
        <v>1455</v>
      </c>
      <c r="C44" s="432"/>
      <c r="F44" s="346"/>
      <c r="G44" s="403"/>
      <c r="H44" s="346"/>
      <c r="I44" s="356" t="s">
        <v>1515</v>
      </c>
      <c r="J44" s="96"/>
      <c r="K44" s="96"/>
    </row>
    <row r="45" spans="1:11" x14ac:dyDescent="0.3">
      <c r="A45" s="346"/>
      <c r="B45" s="350" t="s">
        <v>1511</v>
      </c>
      <c r="C45" s="432"/>
      <c r="F45" s="354" t="s">
        <v>1188</v>
      </c>
      <c r="G45" s="343">
        <v>1</v>
      </c>
      <c r="H45" s="346"/>
      <c r="I45" s="340" t="s">
        <v>1497</v>
      </c>
      <c r="J45" s="96"/>
      <c r="K45" s="96"/>
    </row>
    <row r="46" spans="1:11" x14ac:dyDescent="0.3">
      <c r="A46" s="346"/>
      <c r="B46" s="350" t="s">
        <v>1512</v>
      </c>
      <c r="C46" s="432"/>
      <c r="F46" s="365" t="s">
        <v>163</v>
      </c>
      <c r="G46" s="343">
        <v>2</v>
      </c>
      <c r="H46" s="346"/>
      <c r="I46" s="356" t="s">
        <v>1498</v>
      </c>
      <c r="J46" s="96"/>
      <c r="K46" s="96"/>
    </row>
    <row r="47" spans="1:11" x14ac:dyDescent="0.3">
      <c r="A47" s="346"/>
      <c r="B47" s="350" t="s">
        <v>1513</v>
      </c>
      <c r="C47" s="432"/>
      <c r="F47" s="365" t="s">
        <v>163</v>
      </c>
      <c r="G47" s="343">
        <v>2</v>
      </c>
      <c r="H47" s="346"/>
      <c r="I47" s="346"/>
      <c r="J47" s="96"/>
      <c r="K47" s="96"/>
    </row>
    <row r="48" spans="1:11" x14ac:dyDescent="0.3">
      <c r="A48" s="346"/>
      <c r="B48" s="350" t="s">
        <v>1514</v>
      </c>
      <c r="C48" s="432"/>
      <c r="F48" s="365" t="s">
        <v>163</v>
      </c>
      <c r="G48" s="343">
        <v>1</v>
      </c>
      <c r="H48" s="346"/>
      <c r="I48" s="346"/>
      <c r="J48" s="96"/>
      <c r="K48" s="96"/>
    </row>
    <row r="49" spans="1:11" x14ac:dyDescent="0.3">
      <c r="A49" s="346"/>
      <c r="B49" s="350" t="s">
        <v>1518</v>
      </c>
      <c r="C49" s="344" t="s">
        <v>1520</v>
      </c>
      <c r="D49" s="346"/>
      <c r="E49" s="356" t="s">
        <v>1530</v>
      </c>
      <c r="F49" s="366" t="s">
        <v>443</v>
      </c>
      <c r="G49" s="343">
        <v>1</v>
      </c>
      <c r="H49" s="343" t="s">
        <v>1533</v>
      </c>
      <c r="I49" s="346"/>
      <c r="J49" s="96"/>
      <c r="K49" s="96"/>
    </row>
    <row r="50" spans="1:11" x14ac:dyDescent="0.3">
      <c r="A50" s="367"/>
      <c r="B50" s="346"/>
      <c r="C50" s="432"/>
      <c r="D50" s="346"/>
      <c r="E50" s="348"/>
      <c r="F50" s="346"/>
      <c r="G50" s="403"/>
      <c r="H50" s="348"/>
      <c r="I50" s="346"/>
      <c r="J50" s="96"/>
      <c r="K50" s="96"/>
    </row>
    <row r="51" spans="1:11" ht="20.399999999999999" x14ac:dyDescent="0.3">
      <c r="A51" s="368" t="s">
        <v>1945</v>
      </c>
      <c r="B51" s="350" t="s">
        <v>1519</v>
      </c>
      <c r="C51" s="344" t="s">
        <v>1521</v>
      </c>
      <c r="D51" s="346"/>
      <c r="E51" s="364" t="s">
        <v>1531</v>
      </c>
      <c r="F51" s="366" t="s">
        <v>1532</v>
      </c>
      <c r="G51" s="343">
        <v>1</v>
      </c>
      <c r="H51" s="343" t="s">
        <v>1534</v>
      </c>
      <c r="I51" s="356" t="s">
        <v>1499</v>
      </c>
      <c r="J51" s="96"/>
      <c r="K51" s="96"/>
    </row>
    <row r="52" spans="1:11" ht="16.8" x14ac:dyDescent="0.3">
      <c r="A52" s="369"/>
      <c r="B52" s="350" t="s">
        <v>1538</v>
      </c>
      <c r="C52" s="344" t="s">
        <v>1522</v>
      </c>
      <c r="D52" s="346"/>
      <c r="E52" s="348"/>
      <c r="F52" s="346"/>
      <c r="G52" s="403"/>
      <c r="H52" s="348"/>
      <c r="I52" s="357" t="s">
        <v>1496</v>
      </c>
      <c r="J52" s="96"/>
      <c r="K52" s="96"/>
    </row>
    <row r="53" spans="1:11" x14ac:dyDescent="0.3">
      <c r="A53" s="346"/>
      <c r="B53" s="350" t="s">
        <v>1539</v>
      </c>
      <c r="C53" s="344" t="s">
        <v>1523</v>
      </c>
      <c r="D53" s="346"/>
      <c r="E53" s="348"/>
      <c r="F53" s="346"/>
      <c r="G53" s="403"/>
      <c r="H53" s="348"/>
      <c r="I53" s="356" t="s">
        <v>1497</v>
      </c>
      <c r="J53" s="96"/>
      <c r="K53" s="96"/>
    </row>
    <row r="54" spans="1:11" x14ac:dyDescent="0.3">
      <c r="A54" s="346"/>
      <c r="B54" s="350" t="s">
        <v>1455</v>
      </c>
      <c r="C54" s="432"/>
      <c r="D54" s="346"/>
      <c r="E54" s="348"/>
      <c r="F54" s="346"/>
      <c r="G54" s="403"/>
      <c r="H54" s="348"/>
      <c r="I54" s="356" t="s">
        <v>1498</v>
      </c>
      <c r="J54" s="96"/>
      <c r="K54" s="96"/>
    </row>
    <row r="55" spans="1:11" x14ac:dyDescent="0.3">
      <c r="A55" s="346"/>
      <c r="B55" s="350" t="s">
        <v>1511</v>
      </c>
      <c r="C55" s="432"/>
      <c r="D55" s="346"/>
      <c r="E55" s="348"/>
      <c r="F55" s="343" t="s">
        <v>1188</v>
      </c>
      <c r="G55" s="343">
        <v>1</v>
      </c>
      <c r="H55" s="348"/>
      <c r="I55" s="346"/>
      <c r="J55" s="96"/>
      <c r="K55" s="96"/>
    </row>
    <row r="56" spans="1:11" x14ac:dyDescent="0.3">
      <c r="A56" s="346"/>
      <c r="B56" s="350" t="s">
        <v>1512</v>
      </c>
      <c r="C56" s="432"/>
      <c r="D56" s="346"/>
      <c r="E56" s="348"/>
      <c r="F56" s="343" t="s">
        <v>163</v>
      </c>
      <c r="G56" s="343">
        <v>2</v>
      </c>
      <c r="H56" s="348"/>
      <c r="I56" s="346"/>
      <c r="J56" s="96"/>
      <c r="K56" s="96"/>
    </row>
    <row r="57" spans="1:11" x14ac:dyDescent="0.3">
      <c r="A57" s="346"/>
      <c r="B57" s="350" t="s">
        <v>1513</v>
      </c>
      <c r="C57" s="432"/>
      <c r="D57" s="346"/>
      <c r="E57" s="348"/>
      <c r="F57" s="343" t="s">
        <v>163</v>
      </c>
      <c r="G57" s="343">
        <v>1</v>
      </c>
      <c r="H57" s="348"/>
      <c r="I57" s="346"/>
      <c r="J57" s="96"/>
      <c r="K57" s="96"/>
    </row>
    <row r="58" spans="1:11" x14ac:dyDescent="0.3">
      <c r="A58" s="346"/>
      <c r="B58" s="350" t="s">
        <v>1514</v>
      </c>
      <c r="C58" s="432"/>
      <c r="D58" s="346"/>
      <c r="E58" s="348"/>
      <c r="F58" s="343" t="s">
        <v>163</v>
      </c>
      <c r="G58" s="343">
        <v>1</v>
      </c>
      <c r="H58" s="348"/>
      <c r="I58" s="346"/>
      <c r="J58" s="96"/>
      <c r="K58" s="96"/>
    </row>
    <row r="59" spans="1:11" x14ac:dyDescent="0.3">
      <c r="A59" s="346"/>
      <c r="B59" s="346"/>
      <c r="C59" s="432"/>
      <c r="D59" s="346"/>
      <c r="E59" s="348"/>
      <c r="F59" s="346"/>
      <c r="G59" s="403"/>
      <c r="H59" s="348"/>
      <c r="I59" s="346"/>
      <c r="J59" s="96"/>
      <c r="K59" s="96"/>
    </row>
    <row r="60" spans="1:11" x14ac:dyDescent="0.3">
      <c r="A60" s="346"/>
      <c r="B60" s="350" t="s">
        <v>1518</v>
      </c>
      <c r="C60" s="344" t="s">
        <v>1524</v>
      </c>
      <c r="D60" s="346"/>
      <c r="E60" s="356" t="s">
        <v>1530</v>
      </c>
      <c r="F60" s="343" t="s">
        <v>43</v>
      </c>
      <c r="G60" s="343">
        <v>1</v>
      </c>
      <c r="H60" s="343" t="s">
        <v>1535</v>
      </c>
      <c r="I60" s="346"/>
      <c r="J60" s="96"/>
      <c r="K60" s="96"/>
    </row>
    <row r="61" spans="1:11" x14ac:dyDescent="0.3">
      <c r="A61" s="367"/>
      <c r="B61" s="346"/>
      <c r="C61" s="432"/>
      <c r="D61" s="346"/>
      <c r="E61" s="348"/>
      <c r="F61" s="346"/>
      <c r="G61" s="403"/>
      <c r="H61" s="348"/>
      <c r="I61" s="346"/>
      <c r="J61" s="96"/>
      <c r="K61" s="96"/>
    </row>
    <row r="62" spans="1:11" ht="21.6" x14ac:dyDescent="0.3">
      <c r="A62" s="368" t="s">
        <v>1516</v>
      </c>
      <c r="B62" s="350" t="s">
        <v>1519</v>
      </c>
      <c r="C62" s="344" t="s">
        <v>1525</v>
      </c>
      <c r="D62" s="346"/>
      <c r="E62" s="370" t="s">
        <v>1531</v>
      </c>
      <c r="F62" s="343" t="s">
        <v>1188</v>
      </c>
      <c r="G62" s="343">
        <v>1</v>
      </c>
      <c r="H62" s="343" t="s">
        <v>1536</v>
      </c>
      <c r="I62" s="356" t="s">
        <v>1537</v>
      </c>
      <c r="J62" s="96"/>
      <c r="K62" s="96"/>
    </row>
    <row r="63" spans="1:11" x14ac:dyDescent="0.3">
      <c r="A63" s="371"/>
      <c r="B63" s="350" t="s">
        <v>1540</v>
      </c>
      <c r="C63" s="344" t="s">
        <v>1526</v>
      </c>
      <c r="D63" s="346"/>
      <c r="E63" s="348"/>
      <c r="F63" s="346"/>
      <c r="G63" s="403"/>
      <c r="H63" s="348"/>
      <c r="I63" s="356" t="s">
        <v>1515</v>
      </c>
      <c r="J63" s="96"/>
      <c r="K63" s="96"/>
    </row>
    <row r="64" spans="1:11" x14ac:dyDescent="0.3">
      <c r="A64" s="371"/>
      <c r="B64" s="350" t="s">
        <v>1541</v>
      </c>
      <c r="C64" s="344" t="s">
        <v>1523</v>
      </c>
      <c r="D64" s="346"/>
      <c r="E64" s="348"/>
      <c r="F64" s="346"/>
      <c r="G64" s="403"/>
      <c r="H64" s="348"/>
      <c r="I64" s="356" t="s">
        <v>1497</v>
      </c>
      <c r="J64" s="96"/>
      <c r="K64" s="96"/>
    </row>
    <row r="65" spans="1:11" x14ac:dyDescent="0.3">
      <c r="A65" s="369"/>
      <c r="B65" s="350" t="s">
        <v>1455</v>
      </c>
      <c r="C65" s="432"/>
      <c r="D65" s="346"/>
      <c r="E65" s="348"/>
      <c r="F65" s="346"/>
      <c r="G65" s="403"/>
      <c r="H65" s="348"/>
      <c r="I65" s="356" t="s">
        <v>1498</v>
      </c>
      <c r="J65" s="96"/>
      <c r="K65" s="96"/>
    </row>
    <row r="66" spans="1:11" x14ac:dyDescent="0.3">
      <c r="A66" s="346"/>
      <c r="B66" s="350" t="s">
        <v>1511</v>
      </c>
      <c r="C66" s="432"/>
      <c r="D66" s="346"/>
      <c r="E66" s="348"/>
      <c r="F66" s="343" t="s">
        <v>1188</v>
      </c>
      <c r="G66" s="343">
        <v>1</v>
      </c>
      <c r="H66" s="348"/>
      <c r="I66" s="346"/>
      <c r="J66" s="96"/>
      <c r="K66" s="96"/>
    </row>
    <row r="67" spans="1:11" x14ac:dyDescent="0.3">
      <c r="A67" s="346"/>
      <c r="B67" s="350" t="s">
        <v>1512</v>
      </c>
      <c r="C67" s="432"/>
      <c r="D67" s="346"/>
      <c r="E67" s="348"/>
      <c r="F67" s="343" t="s">
        <v>163</v>
      </c>
      <c r="G67" s="343">
        <v>2</v>
      </c>
      <c r="H67" s="348"/>
      <c r="I67" s="346"/>
      <c r="J67" s="96"/>
      <c r="K67" s="96"/>
    </row>
    <row r="68" spans="1:11" x14ac:dyDescent="0.3">
      <c r="A68" s="346"/>
      <c r="B68" s="350" t="s">
        <v>1513</v>
      </c>
      <c r="C68" s="432"/>
      <c r="D68" s="346"/>
      <c r="E68" s="348"/>
      <c r="F68" s="343" t="s">
        <v>163</v>
      </c>
      <c r="G68" s="343">
        <v>1</v>
      </c>
      <c r="H68" s="348"/>
      <c r="I68" s="346"/>
      <c r="J68" s="96"/>
      <c r="K68" s="96"/>
    </row>
    <row r="69" spans="1:11" x14ac:dyDescent="0.3">
      <c r="A69" s="346"/>
      <c r="B69" s="350" t="s">
        <v>1514</v>
      </c>
      <c r="C69" s="432"/>
      <c r="D69" s="346"/>
      <c r="E69" s="348"/>
      <c r="F69" s="343" t="s">
        <v>163</v>
      </c>
      <c r="G69" s="343">
        <v>1</v>
      </c>
      <c r="H69" s="348"/>
      <c r="I69" s="346"/>
      <c r="J69" s="96"/>
      <c r="K69" s="96"/>
    </row>
    <row r="70" spans="1:11" x14ac:dyDescent="0.3">
      <c r="A70" s="346"/>
      <c r="B70" s="346"/>
      <c r="C70" s="432"/>
      <c r="D70" s="346"/>
      <c r="E70" s="348"/>
      <c r="F70" s="346"/>
      <c r="G70" s="403"/>
      <c r="H70" s="348"/>
      <c r="I70" s="346"/>
      <c r="J70" s="96"/>
      <c r="K70" s="96"/>
    </row>
    <row r="71" spans="1:11" ht="30.6" x14ac:dyDescent="0.3">
      <c r="A71" s="342" t="s">
        <v>1517</v>
      </c>
      <c r="B71" s="350" t="s">
        <v>1476</v>
      </c>
      <c r="C71" s="344" t="s">
        <v>1527</v>
      </c>
      <c r="D71" s="346"/>
      <c r="E71" s="364" t="s">
        <v>1483</v>
      </c>
      <c r="F71" s="343" t="s">
        <v>1188</v>
      </c>
      <c r="G71" s="343">
        <v>2</v>
      </c>
      <c r="H71" s="343" t="s">
        <v>62</v>
      </c>
      <c r="I71" s="356" t="s">
        <v>1499</v>
      </c>
      <c r="J71" s="96"/>
      <c r="K71" s="96"/>
    </row>
    <row r="72" spans="1:11" x14ac:dyDescent="0.3">
      <c r="A72" s="342" t="s">
        <v>1542</v>
      </c>
      <c r="B72" s="350" t="s">
        <v>1543</v>
      </c>
      <c r="C72" s="344" t="s">
        <v>1528</v>
      </c>
      <c r="D72" s="346"/>
      <c r="E72" s="348"/>
      <c r="F72" s="346"/>
      <c r="G72" s="403"/>
      <c r="H72" s="348"/>
      <c r="I72" s="356" t="s">
        <v>1500</v>
      </c>
      <c r="J72" s="96"/>
      <c r="K72" s="96"/>
    </row>
    <row r="73" spans="1:11" x14ac:dyDescent="0.3">
      <c r="A73" s="346"/>
      <c r="B73" s="350" t="s">
        <v>1544</v>
      </c>
      <c r="C73" s="344" t="s">
        <v>1529</v>
      </c>
      <c r="D73" s="346"/>
      <c r="E73" s="348"/>
      <c r="F73" s="346"/>
      <c r="G73" s="403"/>
      <c r="H73" s="348"/>
      <c r="I73" s="356" t="s">
        <v>1501</v>
      </c>
      <c r="J73" s="96"/>
      <c r="K73" s="96"/>
    </row>
    <row r="74" spans="1:11" x14ac:dyDescent="0.3">
      <c r="A74" s="346"/>
      <c r="B74" s="350" t="s">
        <v>1455</v>
      </c>
      <c r="C74" s="432"/>
      <c r="D74" s="346"/>
      <c r="E74" s="348"/>
      <c r="F74" s="346"/>
      <c r="G74" s="403"/>
      <c r="H74" s="348"/>
      <c r="I74" s="356" t="s">
        <v>1515</v>
      </c>
      <c r="J74" s="96"/>
      <c r="K74" s="96"/>
    </row>
    <row r="75" spans="1:11" x14ac:dyDescent="0.3">
      <c r="A75" s="346"/>
      <c r="B75" s="350" t="s">
        <v>1511</v>
      </c>
      <c r="C75" s="432"/>
      <c r="F75" s="343" t="s">
        <v>1188</v>
      </c>
      <c r="G75" s="343">
        <v>1</v>
      </c>
      <c r="H75" s="346"/>
      <c r="I75" s="356" t="s">
        <v>1497</v>
      </c>
      <c r="J75" s="96"/>
      <c r="K75" s="96"/>
    </row>
    <row r="76" spans="1:11" x14ac:dyDescent="0.3">
      <c r="A76" s="346"/>
      <c r="B76" s="350" t="s">
        <v>1512</v>
      </c>
      <c r="C76" s="432"/>
      <c r="F76" s="365" t="s">
        <v>163</v>
      </c>
      <c r="G76" s="343">
        <v>2</v>
      </c>
      <c r="H76" s="346"/>
      <c r="I76" s="356" t="s">
        <v>1498</v>
      </c>
      <c r="J76" s="96"/>
      <c r="K76" s="96"/>
    </row>
    <row r="77" spans="1:11" x14ac:dyDescent="0.3">
      <c r="A77" s="346"/>
      <c r="B77" s="350" t="s">
        <v>1513</v>
      </c>
      <c r="C77" s="432"/>
      <c r="F77" s="365" t="s">
        <v>163</v>
      </c>
      <c r="G77" s="343">
        <v>2</v>
      </c>
      <c r="H77" s="346"/>
      <c r="I77" s="346"/>
      <c r="J77" s="96"/>
      <c r="K77" s="96"/>
    </row>
    <row r="78" spans="1:11" x14ac:dyDescent="0.3">
      <c r="A78" s="346"/>
      <c r="B78" s="350" t="s">
        <v>1514</v>
      </c>
      <c r="C78" s="433"/>
      <c r="F78" s="365" t="s">
        <v>163</v>
      </c>
      <c r="G78" s="343">
        <v>1</v>
      </c>
      <c r="H78" s="346"/>
      <c r="I78" s="346"/>
      <c r="J78" s="96"/>
      <c r="K78" s="96"/>
    </row>
    <row r="79" spans="1:11" ht="31.8" x14ac:dyDescent="0.3">
      <c r="A79" s="373" t="s">
        <v>1545</v>
      </c>
      <c r="B79" s="350" t="s">
        <v>1476</v>
      </c>
      <c r="C79" s="344" t="s">
        <v>1527</v>
      </c>
      <c r="D79" s="346"/>
      <c r="E79" s="370" t="s">
        <v>1483</v>
      </c>
      <c r="F79" s="343" t="s">
        <v>1188</v>
      </c>
      <c r="G79" s="343">
        <v>2</v>
      </c>
      <c r="H79" s="343" t="s">
        <v>62</v>
      </c>
      <c r="I79" s="356" t="s">
        <v>1499</v>
      </c>
      <c r="J79" s="96"/>
      <c r="K79" s="96"/>
    </row>
    <row r="80" spans="1:11" x14ac:dyDescent="0.3">
      <c r="A80" s="342" t="s">
        <v>1546</v>
      </c>
      <c r="B80" s="350" t="s">
        <v>1565</v>
      </c>
      <c r="C80" s="344" t="s">
        <v>1552</v>
      </c>
      <c r="D80" s="346"/>
      <c r="E80" s="346"/>
      <c r="F80" s="346"/>
      <c r="G80" s="403"/>
      <c r="H80" s="348"/>
      <c r="I80" s="356" t="s">
        <v>1500</v>
      </c>
      <c r="J80" s="96"/>
      <c r="K80" s="96"/>
    </row>
    <row r="81" spans="1:11" x14ac:dyDescent="0.3">
      <c r="A81" s="346"/>
      <c r="B81" s="350" t="s">
        <v>1544</v>
      </c>
      <c r="C81" s="344" t="s">
        <v>1529</v>
      </c>
      <c r="D81" s="346"/>
      <c r="E81" s="346"/>
      <c r="F81" s="346"/>
      <c r="G81" s="403"/>
      <c r="H81" s="348"/>
      <c r="I81" s="351" t="s">
        <v>1501</v>
      </c>
      <c r="J81" s="96"/>
      <c r="K81" s="96"/>
    </row>
    <row r="82" spans="1:11" x14ac:dyDescent="0.3">
      <c r="A82" s="346"/>
      <c r="B82" s="350" t="s">
        <v>1455</v>
      </c>
      <c r="C82" s="432"/>
      <c r="D82" s="346"/>
      <c r="E82" s="346"/>
      <c r="F82" s="346"/>
      <c r="G82" s="403"/>
      <c r="H82" s="348"/>
      <c r="I82" s="356" t="s">
        <v>1515</v>
      </c>
      <c r="J82" s="96"/>
      <c r="K82" s="96"/>
    </row>
    <row r="83" spans="1:11" x14ac:dyDescent="0.3">
      <c r="A83" s="346"/>
      <c r="B83" s="350" t="s">
        <v>1511</v>
      </c>
      <c r="C83" s="432"/>
      <c r="D83" s="346"/>
      <c r="E83" s="346"/>
      <c r="F83" s="343" t="s">
        <v>1188</v>
      </c>
      <c r="G83" s="343">
        <v>1</v>
      </c>
      <c r="H83" s="348"/>
      <c r="I83" s="356" t="s">
        <v>1497</v>
      </c>
      <c r="J83" s="96"/>
      <c r="K83" s="96"/>
    </row>
    <row r="84" spans="1:11" x14ac:dyDescent="0.3">
      <c r="A84" s="346"/>
      <c r="B84" s="350" t="s">
        <v>1512</v>
      </c>
      <c r="C84" s="432"/>
      <c r="D84" s="346"/>
      <c r="E84" s="346"/>
      <c r="F84" s="343" t="s">
        <v>163</v>
      </c>
      <c r="G84" s="343">
        <v>2</v>
      </c>
      <c r="H84" s="348"/>
      <c r="I84" s="356" t="s">
        <v>1498</v>
      </c>
      <c r="J84" s="96"/>
      <c r="K84" s="96"/>
    </row>
    <row r="85" spans="1:11" x14ac:dyDescent="0.3">
      <c r="A85" s="346"/>
      <c r="B85" s="350" t="s">
        <v>1513</v>
      </c>
      <c r="C85" s="432"/>
      <c r="D85" s="346"/>
      <c r="E85" s="346"/>
      <c r="F85" s="343" t="s">
        <v>163</v>
      </c>
      <c r="G85" s="343">
        <v>2</v>
      </c>
      <c r="H85" s="348"/>
      <c r="I85" s="346"/>
      <c r="J85" s="96"/>
      <c r="K85" s="96"/>
    </row>
    <row r="86" spans="1:11" x14ac:dyDescent="0.3">
      <c r="A86" s="346"/>
      <c r="B86" s="350" t="s">
        <v>1514</v>
      </c>
      <c r="C86" s="432"/>
      <c r="D86" s="346"/>
      <c r="E86" s="346"/>
      <c r="F86" s="343" t="s">
        <v>163</v>
      </c>
      <c r="G86" s="343">
        <v>1</v>
      </c>
      <c r="H86" s="348"/>
      <c r="I86" s="346"/>
      <c r="J86" s="96"/>
      <c r="K86" s="96"/>
    </row>
    <row r="87" spans="1:11" x14ac:dyDescent="0.3">
      <c r="A87" s="346"/>
      <c r="B87" s="346"/>
      <c r="C87" s="432"/>
      <c r="D87" s="346"/>
      <c r="E87" s="346"/>
      <c r="F87" s="346"/>
      <c r="G87" s="403"/>
      <c r="H87" s="348"/>
      <c r="I87" s="346"/>
      <c r="J87" s="96"/>
      <c r="K87" s="96"/>
    </row>
    <row r="88" spans="1:11" x14ac:dyDescent="0.3">
      <c r="A88" s="342" t="s">
        <v>1411</v>
      </c>
      <c r="B88" s="350" t="s">
        <v>1549</v>
      </c>
      <c r="C88" s="344" t="s">
        <v>1553</v>
      </c>
      <c r="D88" s="346"/>
      <c r="E88" s="356" t="s">
        <v>1488</v>
      </c>
      <c r="F88" s="343" t="s">
        <v>1188</v>
      </c>
      <c r="G88" s="343">
        <v>1</v>
      </c>
      <c r="H88" s="343" t="s">
        <v>1560</v>
      </c>
      <c r="I88" s="356" t="s">
        <v>1563</v>
      </c>
      <c r="J88" s="96"/>
      <c r="K88" s="96"/>
    </row>
    <row r="89" spans="1:11" x14ac:dyDescent="0.3">
      <c r="A89" s="346"/>
      <c r="B89" s="350" t="s">
        <v>1566</v>
      </c>
      <c r="C89" s="344" t="s">
        <v>1554</v>
      </c>
      <c r="D89" s="346"/>
      <c r="E89" s="356" t="s">
        <v>1489</v>
      </c>
      <c r="F89" s="346"/>
      <c r="G89" s="403"/>
      <c r="H89" s="348"/>
      <c r="I89" s="346"/>
      <c r="J89" s="96"/>
      <c r="K89" s="96"/>
    </row>
    <row r="90" spans="1:11" x14ac:dyDescent="0.3">
      <c r="A90" s="346"/>
      <c r="B90" s="350" t="s">
        <v>1455</v>
      </c>
      <c r="C90" s="432"/>
      <c r="D90" s="346"/>
      <c r="E90" s="374" t="s">
        <v>1490</v>
      </c>
      <c r="F90" s="346"/>
      <c r="G90" s="403"/>
      <c r="H90" s="348"/>
      <c r="I90" s="346"/>
      <c r="J90" s="96"/>
      <c r="K90" s="96"/>
    </row>
    <row r="91" spans="1:11" x14ac:dyDescent="0.3">
      <c r="A91" s="346"/>
      <c r="B91" s="350" t="s">
        <v>1550</v>
      </c>
      <c r="C91" s="344" t="s">
        <v>1555</v>
      </c>
      <c r="D91" s="346"/>
      <c r="E91" s="356" t="s">
        <v>1558</v>
      </c>
      <c r="F91" s="343" t="s">
        <v>163</v>
      </c>
      <c r="G91" s="343">
        <v>2</v>
      </c>
      <c r="H91" s="348"/>
      <c r="I91" s="346"/>
      <c r="J91" s="96"/>
      <c r="K91" s="96"/>
    </row>
    <row r="92" spans="1:11" x14ac:dyDescent="0.3">
      <c r="A92" s="346"/>
      <c r="B92" s="346"/>
      <c r="C92" s="432"/>
      <c r="D92" s="346"/>
      <c r="E92" s="356" t="s">
        <v>1492</v>
      </c>
      <c r="F92" s="346"/>
      <c r="G92" s="403"/>
      <c r="H92" s="348"/>
      <c r="I92" s="346"/>
      <c r="J92" s="96"/>
      <c r="K92" s="96"/>
    </row>
    <row r="93" spans="1:11" x14ac:dyDescent="0.3">
      <c r="A93" s="346"/>
      <c r="B93" s="346"/>
      <c r="C93" s="432"/>
      <c r="D93" s="346"/>
      <c r="E93" s="346"/>
      <c r="F93" s="346"/>
      <c r="G93" s="403"/>
      <c r="H93" s="348"/>
      <c r="I93" s="346"/>
      <c r="J93" s="96"/>
      <c r="K93" s="96"/>
    </row>
    <row r="94" spans="1:11" x14ac:dyDescent="0.3">
      <c r="A94" s="342" t="s">
        <v>1412</v>
      </c>
      <c r="B94" s="350" t="s">
        <v>1551</v>
      </c>
      <c r="C94" s="344" t="s">
        <v>1556</v>
      </c>
      <c r="D94" s="346"/>
      <c r="E94" s="356" t="s">
        <v>1488</v>
      </c>
      <c r="F94" s="343" t="s">
        <v>1559</v>
      </c>
      <c r="G94" s="343">
        <v>1</v>
      </c>
      <c r="H94" s="343" t="s">
        <v>1561</v>
      </c>
      <c r="I94" s="356" t="s">
        <v>1499</v>
      </c>
      <c r="J94" s="318"/>
      <c r="K94" s="96"/>
    </row>
    <row r="95" spans="1:11" x14ac:dyDescent="0.3">
      <c r="A95" s="346"/>
      <c r="B95" s="350" t="s">
        <v>1567</v>
      </c>
      <c r="C95" s="432"/>
      <c r="D95" s="346"/>
      <c r="E95" s="346"/>
      <c r="F95" s="346"/>
      <c r="G95" s="403"/>
      <c r="H95" s="348"/>
      <c r="I95" s="346"/>
      <c r="J95" s="96"/>
      <c r="K95" s="96"/>
    </row>
    <row r="96" spans="1:11" x14ac:dyDescent="0.3">
      <c r="A96" s="367"/>
      <c r="B96" s="350" t="s">
        <v>1568</v>
      </c>
      <c r="C96" s="432"/>
      <c r="D96" s="346"/>
      <c r="E96" s="346"/>
      <c r="F96" s="346"/>
      <c r="G96" s="403"/>
      <c r="H96" s="348"/>
      <c r="I96" s="346"/>
      <c r="J96" s="96"/>
      <c r="K96" s="96"/>
    </row>
    <row r="97" spans="1:11" x14ac:dyDescent="0.3">
      <c r="A97" s="369"/>
      <c r="B97" s="350" t="s">
        <v>1455</v>
      </c>
      <c r="C97" s="432"/>
      <c r="D97" s="346"/>
      <c r="E97" s="346"/>
      <c r="F97" s="346"/>
      <c r="G97" s="403"/>
      <c r="H97" s="348"/>
      <c r="I97" s="346"/>
      <c r="J97" s="96"/>
      <c r="K97" s="96"/>
    </row>
    <row r="98" spans="1:11" x14ac:dyDescent="0.3">
      <c r="A98" s="346"/>
      <c r="B98" s="350" t="s">
        <v>1512</v>
      </c>
      <c r="C98" s="344" t="s">
        <v>1569</v>
      </c>
      <c r="D98" s="346"/>
      <c r="E98" s="346"/>
      <c r="F98" s="343" t="s">
        <v>163</v>
      </c>
      <c r="G98" s="343">
        <v>2</v>
      </c>
      <c r="H98" s="348"/>
      <c r="I98" s="346"/>
      <c r="J98" s="96"/>
      <c r="K98" s="96"/>
    </row>
    <row r="99" spans="1:11" x14ac:dyDescent="0.3">
      <c r="A99" s="346"/>
      <c r="B99" s="346"/>
      <c r="C99" s="432"/>
      <c r="D99" s="346"/>
      <c r="E99" s="346"/>
      <c r="F99" s="346"/>
      <c r="G99" s="403"/>
      <c r="H99" s="348"/>
      <c r="I99" s="346"/>
      <c r="J99" s="96"/>
      <c r="K99" s="96"/>
    </row>
    <row r="100" spans="1:11" x14ac:dyDescent="0.3">
      <c r="A100" s="342" t="s">
        <v>1547</v>
      </c>
      <c r="B100" s="350" t="s">
        <v>1549</v>
      </c>
      <c r="C100" s="344" t="s">
        <v>1557</v>
      </c>
      <c r="D100" s="346"/>
      <c r="E100" s="356" t="s">
        <v>1488</v>
      </c>
      <c r="F100" s="343" t="s">
        <v>1188</v>
      </c>
      <c r="G100" s="343">
        <v>1</v>
      </c>
      <c r="H100" s="343" t="s">
        <v>1562</v>
      </c>
      <c r="I100" s="356" t="s">
        <v>1570</v>
      </c>
      <c r="J100" s="96"/>
      <c r="K100" s="96"/>
    </row>
    <row r="101" spans="1:11" x14ac:dyDescent="0.3">
      <c r="A101" s="346"/>
      <c r="B101" s="350" t="s">
        <v>1571</v>
      </c>
      <c r="C101" s="344" t="s">
        <v>1554</v>
      </c>
      <c r="D101" s="375"/>
      <c r="E101" s="346"/>
      <c r="F101" s="346"/>
      <c r="G101" s="403"/>
      <c r="H101" s="348"/>
      <c r="I101" s="346"/>
      <c r="J101" s="96"/>
      <c r="K101" s="96"/>
    </row>
    <row r="102" spans="1:11" x14ac:dyDescent="0.3">
      <c r="A102" s="346"/>
      <c r="B102" s="354" t="s">
        <v>1455</v>
      </c>
      <c r="C102" s="344"/>
      <c r="D102" s="346"/>
      <c r="E102" s="346"/>
      <c r="F102" s="346"/>
      <c r="G102" s="403"/>
      <c r="H102" s="348"/>
      <c r="I102" s="346"/>
      <c r="J102" s="96"/>
      <c r="K102" s="96"/>
    </row>
    <row r="103" spans="1:11" x14ac:dyDescent="0.3">
      <c r="A103" s="346"/>
      <c r="B103" s="350" t="s">
        <v>1550</v>
      </c>
      <c r="C103" s="344" t="s">
        <v>1574</v>
      </c>
      <c r="D103" s="346"/>
      <c r="E103" s="346"/>
      <c r="F103" s="343" t="s">
        <v>163</v>
      </c>
      <c r="G103" s="343">
        <v>2</v>
      </c>
      <c r="H103" s="348"/>
      <c r="I103" s="346"/>
      <c r="J103" s="96"/>
      <c r="K103" s="96"/>
    </row>
    <row r="104" spans="1:11" x14ac:dyDescent="0.3">
      <c r="A104" s="346"/>
      <c r="B104" s="346"/>
      <c r="C104" s="432"/>
      <c r="D104" s="346"/>
      <c r="E104" s="346"/>
      <c r="F104" s="346"/>
      <c r="G104" s="403"/>
      <c r="H104" s="348"/>
      <c r="I104" s="346"/>
      <c r="J104" s="96"/>
      <c r="K104" s="96"/>
    </row>
    <row r="105" spans="1:11" x14ac:dyDescent="0.3">
      <c r="A105" s="342" t="s">
        <v>1548</v>
      </c>
      <c r="B105" s="350" t="s">
        <v>1549</v>
      </c>
      <c r="C105" s="344" t="s">
        <v>1572</v>
      </c>
      <c r="D105" s="346"/>
      <c r="E105" s="356" t="s">
        <v>1488</v>
      </c>
      <c r="F105" s="343" t="s">
        <v>1188</v>
      </c>
      <c r="G105" s="343">
        <v>1</v>
      </c>
      <c r="H105" s="343" t="s">
        <v>1562</v>
      </c>
      <c r="I105" s="356" t="s">
        <v>1564</v>
      </c>
      <c r="J105" s="96"/>
      <c r="K105" s="96"/>
    </row>
    <row r="106" spans="1:11" x14ac:dyDescent="0.3">
      <c r="A106" s="346"/>
      <c r="B106" s="350" t="s">
        <v>1573</v>
      </c>
      <c r="C106" s="344" t="s">
        <v>1554</v>
      </c>
      <c r="D106" s="346"/>
      <c r="E106" s="346"/>
      <c r="F106" s="346"/>
      <c r="G106" s="403"/>
      <c r="H106" s="348"/>
      <c r="I106" s="346"/>
      <c r="J106" s="96"/>
      <c r="K106" s="96"/>
    </row>
    <row r="107" spans="1:11" x14ac:dyDescent="0.3">
      <c r="A107" s="346"/>
      <c r="B107" s="350" t="s">
        <v>1455</v>
      </c>
      <c r="C107" s="432"/>
      <c r="D107" s="346"/>
      <c r="E107" s="346"/>
      <c r="F107" s="346"/>
      <c r="G107" s="403"/>
      <c r="H107" s="348"/>
      <c r="I107" s="346"/>
      <c r="J107" s="96"/>
      <c r="K107" s="96"/>
    </row>
    <row r="108" spans="1:11" x14ac:dyDescent="0.3">
      <c r="A108" s="346"/>
      <c r="B108" s="350" t="s">
        <v>1550</v>
      </c>
      <c r="C108" s="344" t="s">
        <v>1555</v>
      </c>
      <c r="D108" s="346"/>
      <c r="E108" s="346"/>
      <c r="F108" s="343" t="s">
        <v>163</v>
      </c>
      <c r="G108" s="343">
        <v>2</v>
      </c>
      <c r="H108" s="348"/>
      <c r="I108" s="346"/>
      <c r="J108" s="96"/>
      <c r="K108" s="96"/>
    </row>
    <row r="109" spans="1:11" x14ac:dyDescent="0.3">
      <c r="A109" s="346"/>
      <c r="B109" s="346"/>
      <c r="C109" s="432"/>
      <c r="D109" s="346"/>
      <c r="E109" s="346"/>
      <c r="F109" s="346"/>
      <c r="G109" s="403"/>
      <c r="H109" s="348"/>
      <c r="I109" s="346"/>
      <c r="J109" s="96"/>
      <c r="K109" s="96"/>
    </row>
    <row r="110" spans="1:11" x14ac:dyDescent="0.3">
      <c r="A110" s="342" t="s">
        <v>1414</v>
      </c>
      <c r="B110" s="350" t="s">
        <v>1549</v>
      </c>
      <c r="C110" s="344" t="s">
        <v>1580</v>
      </c>
      <c r="D110" s="346"/>
      <c r="E110" s="356" t="s">
        <v>1488</v>
      </c>
      <c r="F110" s="343" t="s">
        <v>1188</v>
      </c>
      <c r="G110" s="343">
        <v>1</v>
      </c>
      <c r="H110" s="343" t="s">
        <v>1176</v>
      </c>
      <c r="I110" s="356" t="s">
        <v>1591</v>
      </c>
      <c r="J110" s="96"/>
      <c r="K110" s="96"/>
    </row>
    <row r="111" spans="1:11" x14ac:dyDescent="0.3">
      <c r="A111" s="348"/>
      <c r="B111" s="350" t="s">
        <v>1592</v>
      </c>
      <c r="C111" s="340" t="s">
        <v>1554</v>
      </c>
      <c r="D111" s="346"/>
      <c r="E111" s="346"/>
      <c r="F111" s="346"/>
      <c r="G111" s="403"/>
      <c r="H111" s="348"/>
      <c r="I111" s="346"/>
      <c r="J111" s="96"/>
      <c r="K111" s="96"/>
    </row>
    <row r="112" spans="1:11" x14ac:dyDescent="0.3">
      <c r="A112" s="348"/>
      <c r="B112" s="350" t="s">
        <v>1455</v>
      </c>
      <c r="C112" s="432"/>
      <c r="D112" s="346"/>
      <c r="E112" s="346"/>
      <c r="F112" s="346"/>
      <c r="G112" s="403"/>
      <c r="H112" s="348"/>
      <c r="I112" s="346"/>
      <c r="J112" s="96"/>
      <c r="K112" s="96"/>
    </row>
    <row r="113" spans="1:11" x14ac:dyDescent="0.3">
      <c r="A113" s="348"/>
      <c r="B113" s="350" t="s">
        <v>1550</v>
      </c>
      <c r="C113" s="344" t="s">
        <v>1555</v>
      </c>
      <c r="D113" s="346"/>
      <c r="E113" s="346"/>
      <c r="F113" s="343" t="s">
        <v>163</v>
      </c>
      <c r="G113" s="343">
        <v>2</v>
      </c>
      <c r="H113" s="348"/>
      <c r="I113" s="346"/>
      <c r="J113" s="96"/>
      <c r="K113" s="96"/>
    </row>
    <row r="114" spans="1:11" x14ac:dyDescent="0.3">
      <c r="A114" s="342" t="s">
        <v>1575</v>
      </c>
      <c r="B114" s="350" t="s">
        <v>1549</v>
      </c>
      <c r="C114" s="344" t="s">
        <v>1557</v>
      </c>
      <c r="D114" s="346"/>
      <c r="E114" s="356" t="s">
        <v>1488</v>
      </c>
      <c r="F114" s="343" t="s">
        <v>1188</v>
      </c>
      <c r="G114" s="343">
        <v>1</v>
      </c>
      <c r="H114" s="343" t="s">
        <v>1176</v>
      </c>
      <c r="I114" s="356" t="s">
        <v>1593</v>
      </c>
      <c r="J114" s="96"/>
      <c r="K114" s="96"/>
    </row>
    <row r="115" spans="1:11" x14ac:dyDescent="0.3">
      <c r="A115" s="348"/>
      <c r="B115" s="350" t="s">
        <v>1594</v>
      </c>
      <c r="C115" s="340" t="s">
        <v>1554</v>
      </c>
      <c r="D115" s="346"/>
      <c r="E115" s="356" t="s">
        <v>1489</v>
      </c>
      <c r="F115" s="346"/>
      <c r="G115" s="403"/>
      <c r="H115" s="348"/>
      <c r="I115" s="346"/>
      <c r="J115" s="96"/>
      <c r="K115" s="96"/>
    </row>
    <row r="116" spans="1:11" x14ac:dyDescent="0.3">
      <c r="A116" s="348"/>
      <c r="B116" s="350" t="s">
        <v>1455</v>
      </c>
      <c r="C116" s="432"/>
      <c r="D116" s="346"/>
      <c r="E116" s="374" t="s">
        <v>1490</v>
      </c>
      <c r="F116" s="346"/>
      <c r="G116" s="403"/>
      <c r="H116" s="348"/>
      <c r="I116" s="346"/>
      <c r="J116" s="96"/>
      <c r="K116" s="96"/>
    </row>
    <row r="117" spans="1:11" x14ac:dyDescent="0.3">
      <c r="A117" s="348"/>
      <c r="B117" s="350" t="s">
        <v>1550</v>
      </c>
      <c r="C117" s="344" t="s">
        <v>1555</v>
      </c>
      <c r="D117" s="346"/>
      <c r="E117" s="356" t="s">
        <v>1585</v>
      </c>
      <c r="F117" s="343" t="s">
        <v>163</v>
      </c>
      <c r="G117" s="343">
        <v>2</v>
      </c>
      <c r="H117" s="348"/>
      <c r="I117" s="346"/>
      <c r="J117" s="96"/>
      <c r="K117" s="96"/>
    </row>
    <row r="118" spans="1:11" x14ac:dyDescent="0.3">
      <c r="A118" s="348"/>
      <c r="B118" s="346"/>
      <c r="C118" s="432"/>
      <c r="D118" s="346"/>
      <c r="E118" s="356" t="s">
        <v>1586</v>
      </c>
      <c r="F118" s="346"/>
      <c r="G118" s="403"/>
      <c r="H118" s="348"/>
      <c r="I118" s="346"/>
      <c r="J118" s="96"/>
      <c r="K118" s="96"/>
    </row>
    <row r="119" spans="1:11" x14ac:dyDescent="0.3">
      <c r="A119" s="348"/>
      <c r="B119" s="346"/>
      <c r="C119" s="432"/>
      <c r="D119" s="346"/>
      <c r="E119" s="346"/>
      <c r="F119" s="346"/>
      <c r="G119" s="403"/>
      <c r="H119" s="348"/>
      <c r="I119" s="346"/>
      <c r="J119" s="96"/>
      <c r="K119" s="96"/>
    </row>
    <row r="120" spans="1:11" x14ac:dyDescent="0.3">
      <c r="A120" s="342" t="s">
        <v>1415</v>
      </c>
      <c r="B120" s="350" t="s">
        <v>1549</v>
      </c>
      <c r="C120" s="344" t="s">
        <v>1581</v>
      </c>
      <c r="D120" s="346"/>
      <c r="E120" s="356" t="s">
        <v>1488</v>
      </c>
      <c r="F120" s="343" t="s">
        <v>1188</v>
      </c>
      <c r="G120" s="343">
        <v>1</v>
      </c>
      <c r="H120" s="343" t="s">
        <v>1588</v>
      </c>
      <c r="I120" s="356" t="s">
        <v>1591</v>
      </c>
      <c r="J120" s="96"/>
      <c r="K120" s="96"/>
    </row>
    <row r="121" spans="1:11" x14ac:dyDescent="0.3">
      <c r="A121" s="348"/>
      <c r="B121" s="350" t="s">
        <v>1595</v>
      </c>
      <c r="C121" s="340" t="s">
        <v>1554</v>
      </c>
      <c r="D121" s="346"/>
      <c r="E121" s="346"/>
      <c r="F121" s="346"/>
      <c r="G121" s="403"/>
      <c r="H121" s="348"/>
      <c r="I121" s="346"/>
      <c r="J121" s="96"/>
      <c r="K121" s="96"/>
    </row>
    <row r="122" spans="1:11" x14ac:dyDescent="0.3">
      <c r="A122" s="348"/>
      <c r="B122" s="350" t="s">
        <v>1455</v>
      </c>
      <c r="C122" s="432"/>
      <c r="D122" s="346"/>
      <c r="E122" s="346"/>
      <c r="F122" s="346"/>
      <c r="G122" s="403"/>
      <c r="H122" s="348"/>
      <c r="I122" s="346"/>
      <c r="J122" s="96"/>
      <c r="K122" s="96"/>
    </row>
    <row r="123" spans="1:11" x14ac:dyDescent="0.3">
      <c r="A123" s="348"/>
      <c r="B123" s="350" t="s">
        <v>1550</v>
      </c>
      <c r="C123" s="344" t="s">
        <v>1555</v>
      </c>
      <c r="D123" s="346"/>
      <c r="E123" s="346"/>
      <c r="F123" s="343" t="s">
        <v>163</v>
      </c>
      <c r="G123" s="343">
        <v>2</v>
      </c>
      <c r="H123" s="348"/>
      <c r="I123" s="346"/>
      <c r="J123" s="96"/>
      <c r="K123" s="96"/>
    </row>
    <row r="124" spans="1:11" x14ac:dyDescent="0.3">
      <c r="A124" s="348"/>
      <c r="B124" s="346"/>
      <c r="C124" s="432"/>
      <c r="D124" s="346"/>
      <c r="E124" s="346"/>
      <c r="F124" s="346"/>
      <c r="G124" s="403"/>
      <c r="H124" s="348"/>
      <c r="I124" s="346"/>
      <c r="J124" s="96"/>
      <c r="K124" s="96"/>
    </row>
    <row r="125" spans="1:11" x14ac:dyDescent="0.3">
      <c r="A125" s="342" t="s">
        <v>1417</v>
      </c>
      <c r="B125" s="350" t="s">
        <v>1551</v>
      </c>
      <c r="C125" s="344" t="s">
        <v>1582</v>
      </c>
      <c r="D125" s="346"/>
      <c r="E125" s="356" t="s">
        <v>1488</v>
      </c>
      <c r="F125" s="343" t="s">
        <v>1559</v>
      </c>
      <c r="G125" s="343">
        <v>1</v>
      </c>
      <c r="H125" s="343" t="s">
        <v>1589</v>
      </c>
      <c r="I125" s="356" t="s">
        <v>1495</v>
      </c>
      <c r="J125" s="96"/>
      <c r="K125" s="96"/>
    </row>
    <row r="126" spans="1:11" x14ac:dyDescent="0.3">
      <c r="A126" s="348"/>
      <c r="B126" s="350" t="s">
        <v>1596</v>
      </c>
      <c r="C126" s="432"/>
      <c r="D126" s="346"/>
      <c r="E126" s="346"/>
      <c r="F126" s="346"/>
      <c r="G126" s="403"/>
      <c r="H126" s="348"/>
      <c r="I126" s="346"/>
      <c r="J126" s="96"/>
      <c r="K126" s="96"/>
    </row>
    <row r="127" spans="1:11" x14ac:dyDescent="0.3">
      <c r="A127" s="361"/>
      <c r="B127" s="350" t="s">
        <v>1577</v>
      </c>
      <c r="C127" s="432"/>
      <c r="D127" s="346"/>
      <c r="E127" s="346"/>
      <c r="F127" s="346"/>
      <c r="G127" s="403"/>
      <c r="H127" s="348"/>
      <c r="I127" s="346"/>
      <c r="J127" s="96"/>
      <c r="K127" s="96"/>
    </row>
    <row r="128" spans="1:11" x14ac:dyDescent="0.3">
      <c r="A128" s="378"/>
      <c r="B128" s="379" t="s">
        <v>1455</v>
      </c>
      <c r="C128" s="432"/>
      <c r="D128" s="346"/>
      <c r="E128" s="346"/>
      <c r="F128" s="346"/>
      <c r="G128" s="403"/>
      <c r="H128" s="348"/>
      <c r="I128" s="346"/>
      <c r="J128" s="96"/>
      <c r="K128" s="96"/>
    </row>
    <row r="129" spans="1:11" x14ac:dyDescent="0.3">
      <c r="A129" s="378"/>
      <c r="B129" s="379" t="s">
        <v>1512</v>
      </c>
      <c r="C129" s="344" t="s">
        <v>1583</v>
      </c>
      <c r="D129" s="346"/>
      <c r="E129" s="346"/>
      <c r="F129" s="343" t="s">
        <v>163</v>
      </c>
      <c r="G129" s="343" t="s">
        <v>1587</v>
      </c>
      <c r="H129" s="348"/>
      <c r="I129" s="346"/>
      <c r="J129" s="96"/>
      <c r="K129" s="96"/>
    </row>
    <row r="130" spans="1:11" x14ac:dyDescent="0.3">
      <c r="A130" s="378"/>
      <c r="B130" s="380"/>
      <c r="C130" s="432"/>
      <c r="D130" s="346"/>
      <c r="E130" s="346"/>
      <c r="F130" s="346"/>
      <c r="G130" s="403"/>
      <c r="H130" s="348"/>
      <c r="I130" s="346"/>
      <c r="J130" s="96"/>
      <c r="K130" s="96"/>
    </row>
    <row r="131" spans="1:11" x14ac:dyDescent="0.3">
      <c r="A131" s="368" t="s">
        <v>1576</v>
      </c>
      <c r="B131" s="350" t="s">
        <v>1597</v>
      </c>
      <c r="C131" s="340" t="s">
        <v>1598</v>
      </c>
      <c r="D131" s="346"/>
      <c r="E131" s="356" t="s">
        <v>1530</v>
      </c>
      <c r="F131" s="343" t="s">
        <v>1188</v>
      </c>
      <c r="G131" s="343">
        <v>1</v>
      </c>
      <c r="H131" s="348"/>
      <c r="I131" s="356" t="s">
        <v>1590</v>
      </c>
      <c r="J131" s="96"/>
      <c r="K131" s="96"/>
    </row>
    <row r="132" spans="1:11" x14ac:dyDescent="0.3">
      <c r="A132" s="362"/>
      <c r="B132" s="350" t="s">
        <v>1578</v>
      </c>
      <c r="C132" s="340" t="s">
        <v>1584</v>
      </c>
      <c r="D132" s="346"/>
      <c r="E132" s="346"/>
      <c r="F132" s="346"/>
      <c r="G132" s="403"/>
      <c r="H132" s="348"/>
      <c r="I132" s="346"/>
      <c r="J132" s="96"/>
      <c r="K132" s="96"/>
    </row>
    <row r="133" spans="1:11" x14ac:dyDescent="0.3">
      <c r="A133" s="348"/>
      <c r="B133" s="350" t="s">
        <v>1579</v>
      </c>
      <c r="C133" s="432"/>
      <c r="D133" s="346"/>
      <c r="E133" s="346"/>
      <c r="F133" s="346"/>
      <c r="G133" s="403"/>
      <c r="H133" s="348"/>
      <c r="I133" s="346"/>
      <c r="J133" s="96"/>
      <c r="K133" s="96"/>
    </row>
    <row r="134" spans="1:11" x14ac:dyDescent="0.3">
      <c r="A134" s="348"/>
      <c r="B134" s="350" t="s">
        <v>1455</v>
      </c>
      <c r="C134" s="432"/>
      <c r="D134" s="346"/>
      <c r="E134" s="346"/>
      <c r="F134" s="346"/>
      <c r="G134" s="403"/>
      <c r="H134" s="348"/>
      <c r="I134" s="346"/>
      <c r="J134" s="96"/>
      <c r="K134" s="96"/>
    </row>
    <row r="135" spans="1:11" x14ac:dyDescent="0.3">
      <c r="A135" s="348"/>
      <c r="B135" s="350" t="s">
        <v>1600</v>
      </c>
      <c r="C135" s="344" t="s">
        <v>1603</v>
      </c>
      <c r="F135" s="356" t="s">
        <v>163</v>
      </c>
      <c r="G135" s="356">
        <v>1</v>
      </c>
      <c r="H135" s="346"/>
      <c r="I135" s="346"/>
      <c r="J135" s="96"/>
      <c r="K135" s="96"/>
    </row>
    <row r="136" spans="1:11" x14ac:dyDescent="0.3">
      <c r="A136" s="348"/>
      <c r="B136" s="346"/>
      <c r="C136" s="432"/>
      <c r="F136" s="346"/>
      <c r="G136" s="403"/>
      <c r="H136" s="346"/>
      <c r="I136" s="346"/>
      <c r="J136" s="96"/>
      <c r="K136" s="96"/>
    </row>
    <row r="137" spans="1:11" x14ac:dyDescent="0.3">
      <c r="A137" s="342" t="s">
        <v>1599</v>
      </c>
      <c r="B137" s="350" t="s">
        <v>1601</v>
      </c>
      <c r="C137" s="344" t="s">
        <v>1604</v>
      </c>
      <c r="F137" s="356" t="s">
        <v>1188</v>
      </c>
      <c r="G137" s="356">
        <v>1</v>
      </c>
      <c r="H137" s="346"/>
      <c r="I137" s="356" t="s">
        <v>1591</v>
      </c>
      <c r="J137" s="96"/>
      <c r="K137" s="96"/>
    </row>
    <row r="138" spans="1:11" x14ac:dyDescent="0.3">
      <c r="A138" s="348"/>
      <c r="B138" s="350" t="s">
        <v>1605</v>
      </c>
      <c r="C138" s="432"/>
      <c r="F138" s="346"/>
      <c r="G138" s="403"/>
      <c r="H138" s="346"/>
      <c r="I138" s="346"/>
      <c r="J138" s="96"/>
      <c r="K138" s="96"/>
    </row>
    <row r="139" spans="1:11" x14ac:dyDescent="0.3">
      <c r="A139" s="348"/>
      <c r="B139" s="350" t="s">
        <v>1455</v>
      </c>
      <c r="C139" s="432"/>
      <c r="F139" s="346"/>
      <c r="G139" s="403"/>
      <c r="H139" s="346"/>
      <c r="I139" s="346"/>
      <c r="J139" s="96"/>
      <c r="K139" s="96"/>
    </row>
    <row r="140" spans="1:11" x14ac:dyDescent="0.3">
      <c r="A140" s="348"/>
      <c r="B140" s="350" t="s">
        <v>1602</v>
      </c>
      <c r="C140" s="432"/>
      <c r="F140" s="346"/>
      <c r="G140" s="403"/>
      <c r="H140" s="346"/>
      <c r="I140" s="346"/>
      <c r="J140" s="96"/>
      <c r="K140" s="96"/>
    </row>
    <row r="141" spans="1:11" x14ac:dyDescent="0.3">
      <c r="A141" s="348"/>
      <c r="B141" s="350" t="s">
        <v>1624</v>
      </c>
      <c r="C141" s="432"/>
      <c r="D141" s="346"/>
      <c r="E141" s="348"/>
      <c r="F141" s="346"/>
      <c r="G141" s="403"/>
      <c r="H141" s="346"/>
      <c r="I141" s="346"/>
      <c r="J141" s="96"/>
      <c r="K141" s="96"/>
    </row>
    <row r="142" spans="1:11" x14ac:dyDescent="0.3">
      <c r="A142" s="348"/>
      <c r="B142" s="350" t="s">
        <v>1606</v>
      </c>
      <c r="C142" s="432"/>
      <c r="D142" s="346"/>
      <c r="E142" s="348"/>
      <c r="F142" s="346"/>
      <c r="G142" s="403"/>
      <c r="H142" s="346"/>
      <c r="I142" s="346"/>
      <c r="J142" s="96"/>
      <c r="K142" s="96"/>
    </row>
    <row r="143" spans="1:11" x14ac:dyDescent="0.3">
      <c r="A143" s="348"/>
      <c r="B143" s="350" t="s">
        <v>1607</v>
      </c>
      <c r="C143" s="432"/>
      <c r="D143" s="346"/>
      <c r="E143" s="348"/>
      <c r="F143" s="346"/>
      <c r="G143" s="403"/>
      <c r="H143" s="346"/>
      <c r="I143" s="346"/>
      <c r="J143" s="96"/>
      <c r="K143" s="96"/>
    </row>
    <row r="144" spans="1:11" x14ac:dyDescent="0.3">
      <c r="A144" s="361"/>
      <c r="B144" s="350" t="s">
        <v>1608</v>
      </c>
      <c r="C144" s="432"/>
      <c r="D144" s="346"/>
      <c r="E144" s="348"/>
      <c r="F144" s="346"/>
      <c r="G144" s="403"/>
      <c r="H144" s="346"/>
      <c r="I144" s="346"/>
      <c r="J144" s="96"/>
      <c r="K144" s="96"/>
    </row>
    <row r="145" spans="1:11" x14ac:dyDescent="0.3">
      <c r="A145" s="362"/>
      <c r="B145" s="350" t="s">
        <v>1625</v>
      </c>
      <c r="C145" s="432"/>
      <c r="D145" s="346"/>
      <c r="E145" s="348"/>
      <c r="F145" s="381" t="s">
        <v>1619</v>
      </c>
      <c r="G145" s="343">
        <v>1</v>
      </c>
      <c r="H145" s="346"/>
      <c r="I145" s="346"/>
      <c r="J145" s="96"/>
      <c r="K145" s="96"/>
    </row>
    <row r="146" spans="1:11" x14ac:dyDescent="0.3">
      <c r="A146" s="348"/>
      <c r="B146" s="350" t="s">
        <v>1609</v>
      </c>
      <c r="C146" s="432"/>
      <c r="D146" s="346"/>
      <c r="E146" s="348"/>
      <c r="F146" s="343" t="s">
        <v>1188</v>
      </c>
      <c r="G146" s="343">
        <v>1</v>
      </c>
      <c r="H146" s="346"/>
      <c r="I146" s="346"/>
      <c r="J146" s="96"/>
      <c r="K146" s="96"/>
    </row>
    <row r="147" spans="1:11" x14ac:dyDescent="0.3">
      <c r="A147" s="348"/>
      <c r="B147" s="350" t="s">
        <v>1626</v>
      </c>
      <c r="C147" s="432"/>
      <c r="D147" s="346"/>
      <c r="E147" s="348"/>
      <c r="F147" s="343" t="s">
        <v>1188</v>
      </c>
      <c r="G147" s="343">
        <v>6</v>
      </c>
      <c r="H147" s="346"/>
      <c r="I147" s="346"/>
      <c r="J147" s="96"/>
      <c r="K147" s="96"/>
    </row>
    <row r="148" spans="1:11" x14ac:dyDescent="0.3">
      <c r="A148" s="348"/>
      <c r="B148" s="350" t="s">
        <v>1610</v>
      </c>
      <c r="C148" s="432"/>
      <c r="D148" s="346"/>
      <c r="E148" s="348"/>
      <c r="F148" s="346"/>
      <c r="G148" s="403"/>
      <c r="H148" s="346"/>
      <c r="I148" s="346"/>
      <c r="J148" s="96"/>
      <c r="K148" s="96"/>
    </row>
    <row r="149" spans="1:11" x14ac:dyDescent="0.3">
      <c r="A149" s="348"/>
      <c r="B149" s="350" t="s">
        <v>1627</v>
      </c>
      <c r="C149" s="432"/>
      <c r="D149" s="346"/>
      <c r="E149" s="348"/>
      <c r="F149" s="346"/>
      <c r="G149" s="403"/>
      <c r="H149" s="346"/>
      <c r="I149" s="346"/>
      <c r="J149" s="96"/>
      <c r="K149" s="96"/>
    </row>
    <row r="150" spans="1:11" ht="30.6" x14ac:dyDescent="0.3">
      <c r="A150" s="342" t="s">
        <v>1640</v>
      </c>
      <c r="B150" s="377" t="s">
        <v>1611</v>
      </c>
      <c r="C150" s="432"/>
      <c r="D150" s="346"/>
      <c r="E150" s="364" t="s">
        <v>1483</v>
      </c>
      <c r="F150" s="343" t="s">
        <v>1188</v>
      </c>
      <c r="G150" s="343">
        <v>1</v>
      </c>
      <c r="H150" s="356" t="s">
        <v>1621</v>
      </c>
      <c r="I150" s="356" t="s">
        <v>1564</v>
      </c>
      <c r="J150" s="96"/>
      <c r="K150" s="96"/>
    </row>
    <row r="151" spans="1:11" x14ac:dyDescent="0.3">
      <c r="A151" s="348"/>
      <c r="B151" s="350" t="s">
        <v>1612</v>
      </c>
      <c r="C151" s="432"/>
      <c r="D151" s="346"/>
      <c r="E151" s="348"/>
      <c r="F151" s="346"/>
      <c r="G151" s="403"/>
      <c r="H151" s="346"/>
      <c r="I151" s="356" t="s">
        <v>1622</v>
      </c>
      <c r="J151" s="96"/>
      <c r="K151" s="96"/>
    </row>
    <row r="152" spans="1:11" x14ac:dyDescent="0.3">
      <c r="A152" s="348"/>
      <c r="B152" s="350" t="s">
        <v>1628</v>
      </c>
      <c r="C152" s="432"/>
      <c r="D152" s="346"/>
      <c r="E152" s="348"/>
      <c r="F152" s="346"/>
      <c r="G152" s="403"/>
      <c r="H152" s="346"/>
      <c r="I152" s="356" t="s">
        <v>1623</v>
      </c>
      <c r="J152" s="96"/>
      <c r="K152" s="96"/>
    </row>
    <row r="153" spans="1:11" x14ac:dyDescent="0.3">
      <c r="A153" s="348"/>
      <c r="B153" s="350" t="s">
        <v>1629</v>
      </c>
      <c r="C153" s="432"/>
      <c r="D153" s="346"/>
      <c r="E153" s="348"/>
      <c r="F153" s="346"/>
      <c r="G153" s="403"/>
      <c r="H153" s="346"/>
      <c r="I153" s="356" t="s">
        <v>1515</v>
      </c>
      <c r="J153" s="96"/>
      <c r="K153" s="96"/>
    </row>
    <row r="154" spans="1:11" x14ac:dyDescent="0.3">
      <c r="A154" s="348"/>
      <c r="B154" s="350" t="s">
        <v>1613</v>
      </c>
      <c r="C154" s="432"/>
      <c r="D154" s="346"/>
      <c r="E154" s="348"/>
      <c r="F154" s="346"/>
      <c r="G154" s="403"/>
      <c r="H154" s="346"/>
      <c r="I154" s="356" t="s">
        <v>1497</v>
      </c>
      <c r="J154" s="96"/>
      <c r="K154" s="96"/>
    </row>
    <row r="155" spans="1:11" x14ac:dyDescent="0.3">
      <c r="A155" s="348"/>
      <c r="B155" s="350" t="s">
        <v>1614</v>
      </c>
      <c r="C155" s="432"/>
      <c r="D155" s="346"/>
      <c r="E155" s="348"/>
      <c r="F155" s="346"/>
      <c r="G155" s="403"/>
      <c r="H155" s="346"/>
      <c r="I155" s="356" t="s">
        <v>1498</v>
      </c>
      <c r="J155" s="96"/>
      <c r="K155" s="96"/>
    </row>
    <row r="156" spans="1:11" x14ac:dyDescent="0.3">
      <c r="A156" s="348"/>
      <c r="B156" s="350" t="s">
        <v>1455</v>
      </c>
      <c r="C156" s="432"/>
      <c r="D156" s="346"/>
      <c r="E156" s="348"/>
      <c r="F156" s="346"/>
      <c r="G156" s="403"/>
      <c r="H156" s="346"/>
      <c r="I156" s="346"/>
      <c r="J156" s="96"/>
      <c r="K156" s="96"/>
    </row>
    <row r="157" spans="1:11" x14ac:dyDescent="0.3">
      <c r="A157" s="348"/>
      <c r="B157" s="350" t="s">
        <v>1615</v>
      </c>
      <c r="C157" s="432"/>
      <c r="D157" s="346"/>
      <c r="E157" s="348"/>
      <c r="F157" s="343" t="s">
        <v>163</v>
      </c>
      <c r="G157" s="343">
        <v>1</v>
      </c>
      <c r="H157" s="346"/>
      <c r="I157" s="346"/>
      <c r="J157" s="96"/>
      <c r="K157" s="96"/>
    </row>
    <row r="158" spans="1:11" x14ac:dyDescent="0.3">
      <c r="A158" s="348"/>
      <c r="B158" s="350" t="s">
        <v>1616</v>
      </c>
      <c r="C158" s="432"/>
      <c r="D158" s="346"/>
      <c r="E158" s="348"/>
      <c r="F158" s="343" t="s">
        <v>163</v>
      </c>
      <c r="G158" s="343">
        <v>1</v>
      </c>
      <c r="H158" s="346"/>
      <c r="I158" s="346"/>
      <c r="J158" s="96"/>
      <c r="K158" s="96"/>
    </row>
    <row r="159" spans="1:11" x14ac:dyDescent="0.3">
      <c r="A159" s="348"/>
      <c r="B159" s="350" t="s">
        <v>1617</v>
      </c>
      <c r="C159" s="432"/>
      <c r="D159" s="346"/>
      <c r="E159" s="348"/>
      <c r="F159" s="343" t="s">
        <v>163</v>
      </c>
      <c r="G159" s="343">
        <v>1</v>
      </c>
      <c r="H159" s="346"/>
      <c r="I159" s="346"/>
      <c r="J159" s="96"/>
      <c r="K159" s="96"/>
    </row>
    <row r="160" spans="1:11" x14ac:dyDescent="0.3">
      <c r="A160" s="348"/>
      <c r="B160" s="350" t="s">
        <v>1630</v>
      </c>
      <c r="C160" s="432"/>
      <c r="D160" s="346"/>
      <c r="E160" s="348"/>
      <c r="F160" s="343" t="s">
        <v>1620</v>
      </c>
      <c r="G160" s="343">
        <v>15</v>
      </c>
      <c r="H160" s="346"/>
      <c r="I160" s="346"/>
      <c r="J160" s="96"/>
      <c r="K160" s="96"/>
    </row>
    <row r="161" spans="1:11" x14ac:dyDescent="0.3">
      <c r="A161" s="348"/>
      <c r="B161" s="382" t="s">
        <v>1631</v>
      </c>
      <c r="C161" s="432"/>
      <c r="D161" s="346"/>
      <c r="E161" s="348"/>
      <c r="F161" s="343" t="s">
        <v>1620</v>
      </c>
      <c r="G161" s="343">
        <v>15</v>
      </c>
      <c r="H161" s="346"/>
      <c r="I161" s="346"/>
      <c r="J161" s="96"/>
      <c r="K161" s="96"/>
    </row>
    <row r="162" spans="1:11" x14ac:dyDescent="0.3">
      <c r="A162" s="361"/>
      <c r="B162" s="350" t="s">
        <v>1632</v>
      </c>
      <c r="C162" s="432"/>
      <c r="D162" s="346"/>
      <c r="E162" s="348"/>
      <c r="F162" s="346"/>
      <c r="G162" s="403"/>
      <c r="H162" s="346"/>
      <c r="I162" s="346"/>
      <c r="J162" s="96"/>
      <c r="K162" s="96"/>
    </row>
    <row r="163" spans="1:11" x14ac:dyDescent="0.3">
      <c r="A163" s="383"/>
      <c r="B163" s="350" t="s">
        <v>1633</v>
      </c>
      <c r="C163" s="432"/>
      <c r="D163" s="346"/>
      <c r="E163" s="348"/>
      <c r="F163" s="343" t="s">
        <v>1620</v>
      </c>
      <c r="G163" s="343">
        <v>15</v>
      </c>
      <c r="H163" s="346"/>
      <c r="I163" s="346"/>
      <c r="J163" s="96"/>
      <c r="K163" s="96"/>
    </row>
    <row r="164" spans="1:11" x14ac:dyDescent="0.3">
      <c r="A164" s="362"/>
      <c r="B164" s="384" t="s">
        <v>1618</v>
      </c>
      <c r="C164" s="432"/>
      <c r="D164" s="346"/>
      <c r="E164" s="348"/>
      <c r="F164" s="343" t="s">
        <v>1620</v>
      </c>
      <c r="G164" s="343">
        <v>15</v>
      </c>
      <c r="H164" s="346"/>
      <c r="I164" s="346"/>
      <c r="J164" s="96"/>
      <c r="K164" s="96"/>
    </row>
    <row r="165" spans="1:11" ht="15.6" x14ac:dyDescent="0.3">
      <c r="A165" s="348"/>
      <c r="B165" s="385" t="s">
        <v>1634</v>
      </c>
      <c r="C165" s="432"/>
      <c r="D165" s="346"/>
      <c r="E165" s="348"/>
      <c r="F165" s="343" t="s">
        <v>1620</v>
      </c>
      <c r="G165" s="343">
        <v>35</v>
      </c>
      <c r="H165" s="346"/>
      <c r="I165" s="346"/>
      <c r="J165" s="96"/>
      <c r="K165" s="96"/>
    </row>
    <row r="166" spans="1:11" x14ac:dyDescent="0.3">
      <c r="A166" s="348"/>
      <c r="B166" s="354" t="s">
        <v>1635</v>
      </c>
      <c r="C166" s="432"/>
      <c r="D166" s="346"/>
      <c r="E166" s="348"/>
      <c r="F166" s="344" t="s">
        <v>805</v>
      </c>
      <c r="G166" s="344">
        <v>0.1</v>
      </c>
      <c r="H166" s="346"/>
      <c r="I166" s="346"/>
      <c r="J166" s="96"/>
      <c r="K166" s="96"/>
    </row>
    <row r="167" spans="1:11" ht="30.6" x14ac:dyDescent="0.3">
      <c r="A167" s="342" t="s">
        <v>1639</v>
      </c>
      <c r="B167" s="377" t="s">
        <v>1611</v>
      </c>
      <c r="C167" s="433"/>
      <c r="E167" s="364" t="s">
        <v>1483</v>
      </c>
      <c r="F167" s="343" t="s">
        <v>1188</v>
      </c>
      <c r="G167" s="343">
        <v>1</v>
      </c>
      <c r="H167" s="356" t="s">
        <v>1638</v>
      </c>
      <c r="I167" s="356" t="s">
        <v>1591</v>
      </c>
      <c r="J167" s="96"/>
      <c r="K167" s="96"/>
    </row>
    <row r="168" spans="1:11" x14ac:dyDescent="0.3">
      <c r="A168" s="348"/>
      <c r="B168" s="350" t="s">
        <v>1612</v>
      </c>
      <c r="C168" s="432"/>
      <c r="E168" s="348"/>
      <c r="F168" s="346"/>
      <c r="G168" s="403"/>
      <c r="H168" s="346"/>
      <c r="I168" s="356" t="s">
        <v>1622</v>
      </c>
      <c r="J168" s="96"/>
      <c r="K168" s="96"/>
    </row>
    <row r="169" spans="1:11" x14ac:dyDescent="0.3">
      <c r="A169" s="348"/>
      <c r="B169" s="350" t="s">
        <v>1636</v>
      </c>
      <c r="C169" s="432"/>
      <c r="E169" s="348"/>
      <c r="F169" s="346"/>
      <c r="G169" s="403"/>
      <c r="H169" s="346"/>
      <c r="I169" s="356" t="s">
        <v>1623</v>
      </c>
      <c r="J169" s="96"/>
      <c r="K169" s="96"/>
    </row>
    <row r="170" spans="1:11" x14ac:dyDescent="0.3">
      <c r="A170" s="348"/>
      <c r="B170" s="350" t="s">
        <v>1637</v>
      </c>
      <c r="C170" s="433"/>
      <c r="E170" s="348"/>
      <c r="F170" s="346"/>
      <c r="G170" s="403"/>
      <c r="H170" s="346"/>
      <c r="I170" s="343" t="s">
        <v>1515</v>
      </c>
      <c r="J170" s="96"/>
      <c r="K170" s="96"/>
    </row>
    <row r="171" spans="1:11" x14ac:dyDescent="0.3">
      <c r="A171" s="449" t="s">
        <v>1641</v>
      </c>
      <c r="B171" s="350" t="s">
        <v>1613</v>
      </c>
      <c r="C171" s="432"/>
      <c r="D171" s="346"/>
      <c r="E171" s="348"/>
      <c r="F171" s="346"/>
      <c r="G171" s="403"/>
      <c r="H171" s="346"/>
      <c r="I171" s="356" t="s">
        <v>1497</v>
      </c>
      <c r="J171" s="96"/>
      <c r="K171" s="96"/>
    </row>
    <row r="172" spans="1:11" x14ac:dyDescent="0.3">
      <c r="A172" s="450"/>
      <c r="B172" s="350" t="s">
        <v>1614</v>
      </c>
      <c r="C172" s="432"/>
      <c r="D172" s="346"/>
      <c r="E172" s="348"/>
      <c r="F172" s="346"/>
      <c r="G172" s="403"/>
      <c r="H172" s="346"/>
      <c r="I172" s="356" t="s">
        <v>1498</v>
      </c>
      <c r="J172" s="96"/>
      <c r="K172" s="96"/>
    </row>
    <row r="173" spans="1:11" x14ac:dyDescent="0.3">
      <c r="A173" s="346"/>
      <c r="B173" s="350" t="s">
        <v>1455</v>
      </c>
      <c r="C173" s="432"/>
      <c r="D173" s="346"/>
      <c r="E173" s="348"/>
      <c r="F173" s="346"/>
      <c r="G173" s="403"/>
      <c r="H173" s="346"/>
      <c r="I173" s="346"/>
      <c r="J173" s="96"/>
      <c r="K173" s="96"/>
    </row>
    <row r="174" spans="1:11" x14ac:dyDescent="0.3">
      <c r="A174" s="346"/>
      <c r="B174" s="350" t="s">
        <v>1615</v>
      </c>
      <c r="C174" s="432"/>
      <c r="D174" s="346"/>
      <c r="E174" s="348"/>
      <c r="F174" s="343" t="s">
        <v>163</v>
      </c>
      <c r="G174" s="343">
        <v>1</v>
      </c>
      <c r="H174" s="346"/>
      <c r="I174" s="346"/>
      <c r="J174" s="96"/>
      <c r="K174" s="96"/>
    </row>
    <row r="175" spans="1:11" x14ac:dyDescent="0.3">
      <c r="A175" s="346"/>
      <c r="B175" s="350" t="s">
        <v>1616</v>
      </c>
      <c r="C175" s="432"/>
      <c r="D175" s="346"/>
      <c r="E175" s="348"/>
      <c r="F175" s="343" t="s">
        <v>163</v>
      </c>
      <c r="G175" s="343">
        <v>1</v>
      </c>
      <c r="H175" s="346"/>
      <c r="I175" s="346"/>
      <c r="J175" s="96"/>
      <c r="K175" s="96"/>
    </row>
    <row r="176" spans="1:11" x14ac:dyDescent="0.3">
      <c r="A176" s="346"/>
      <c r="B176" s="350" t="s">
        <v>1617</v>
      </c>
      <c r="C176" s="432"/>
      <c r="D176" s="346"/>
      <c r="E176" s="348"/>
      <c r="F176" s="343" t="s">
        <v>163</v>
      </c>
      <c r="G176" s="343">
        <v>1</v>
      </c>
      <c r="H176" s="346"/>
      <c r="I176" s="346"/>
      <c r="J176" s="96"/>
      <c r="K176" s="96"/>
    </row>
    <row r="177" spans="1:11" x14ac:dyDescent="0.3">
      <c r="A177" s="346"/>
      <c r="B177" s="350" t="s">
        <v>1649</v>
      </c>
      <c r="C177" s="432"/>
      <c r="D177" s="346"/>
      <c r="E177" s="348"/>
      <c r="F177" s="343" t="s">
        <v>1620</v>
      </c>
      <c r="G177" s="343" t="s">
        <v>1645</v>
      </c>
      <c r="H177" s="346"/>
      <c r="I177" s="346"/>
      <c r="J177" s="96"/>
      <c r="K177" s="96"/>
    </row>
    <row r="178" spans="1:11" x14ac:dyDescent="0.3">
      <c r="A178" s="346"/>
      <c r="B178" s="382" t="s">
        <v>1631</v>
      </c>
      <c r="C178" s="432"/>
      <c r="D178" s="346"/>
      <c r="E178" s="348"/>
      <c r="F178" s="343" t="s">
        <v>1620</v>
      </c>
      <c r="G178" s="343">
        <v>15</v>
      </c>
      <c r="H178" s="346"/>
      <c r="I178" s="346"/>
      <c r="J178" s="96"/>
      <c r="K178" s="96"/>
    </row>
    <row r="179" spans="1:11" x14ac:dyDescent="0.3">
      <c r="A179" s="346"/>
      <c r="B179" s="350" t="s">
        <v>1632</v>
      </c>
      <c r="C179" s="432"/>
      <c r="D179" s="346"/>
      <c r="E179" s="348"/>
      <c r="F179" s="346"/>
      <c r="G179" s="403"/>
      <c r="H179" s="346"/>
      <c r="I179" s="346"/>
      <c r="J179" s="96"/>
      <c r="K179" s="96"/>
    </row>
    <row r="180" spans="1:11" x14ac:dyDescent="0.3">
      <c r="A180" s="346"/>
      <c r="B180" s="350" t="s">
        <v>1633</v>
      </c>
      <c r="C180" s="432"/>
      <c r="D180" s="346"/>
      <c r="E180" s="348"/>
      <c r="F180" s="343" t="s">
        <v>1620</v>
      </c>
      <c r="G180" s="343">
        <v>15</v>
      </c>
      <c r="H180" s="346"/>
      <c r="I180" s="346"/>
      <c r="J180" s="96"/>
      <c r="K180" s="96"/>
    </row>
    <row r="181" spans="1:11" x14ac:dyDescent="0.3">
      <c r="A181" s="346"/>
      <c r="B181" s="384" t="s">
        <v>1618</v>
      </c>
      <c r="C181" s="432"/>
      <c r="D181" s="346"/>
      <c r="E181" s="348"/>
      <c r="F181" s="343" t="s">
        <v>1620</v>
      </c>
      <c r="G181" s="343">
        <v>15</v>
      </c>
      <c r="H181" s="346"/>
      <c r="I181" s="346"/>
      <c r="J181" s="96"/>
      <c r="K181" s="96"/>
    </row>
    <row r="182" spans="1:11" ht="15.6" x14ac:dyDescent="0.3">
      <c r="A182" s="346"/>
      <c r="B182" s="385" t="s">
        <v>1634</v>
      </c>
      <c r="C182" s="432"/>
      <c r="D182" s="346"/>
      <c r="E182" s="348"/>
      <c r="F182" s="343" t="s">
        <v>1620</v>
      </c>
      <c r="G182" s="343">
        <v>35</v>
      </c>
      <c r="H182" s="346"/>
      <c r="I182" s="346"/>
      <c r="J182" s="96"/>
      <c r="K182" s="96"/>
    </row>
    <row r="183" spans="1:11" x14ac:dyDescent="0.3">
      <c r="A183" s="346"/>
      <c r="B183" s="350" t="s">
        <v>1635</v>
      </c>
      <c r="C183" s="432"/>
      <c r="D183" s="346"/>
      <c r="E183" s="348"/>
      <c r="F183" s="343" t="s">
        <v>805</v>
      </c>
      <c r="G183" s="343">
        <v>0.1</v>
      </c>
      <c r="H183" s="346"/>
      <c r="I183" s="346"/>
      <c r="J183" s="96"/>
      <c r="K183" s="96"/>
    </row>
    <row r="184" spans="1:11" ht="31.8" x14ac:dyDescent="0.3">
      <c r="A184" s="342" t="s">
        <v>1642</v>
      </c>
      <c r="B184" s="350" t="s">
        <v>1611</v>
      </c>
      <c r="C184" s="432"/>
      <c r="D184" s="346"/>
      <c r="E184" s="370" t="s">
        <v>1483</v>
      </c>
      <c r="F184" s="343" t="s">
        <v>1188</v>
      </c>
      <c r="G184" s="343">
        <v>4</v>
      </c>
      <c r="H184" s="356" t="s">
        <v>1646</v>
      </c>
      <c r="I184" s="356" t="s">
        <v>1591</v>
      </c>
      <c r="J184" s="96"/>
      <c r="K184" s="96"/>
    </row>
    <row r="185" spans="1:11" x14ac:dyDescent="0.3">
      <c r="A185" s="346"/>
      <c r="B185" s="350" t="s">
        <v>1643</v>
      </c>
      <c r="C185" s="432"/>
      <c r="D185" s="346"/>
      <c r="E185" s="348"/>
      <c r="F185" s="346"/>
      <c r="G185" s="403"/>
      <c r="H185" s="346"/>
      <c r="I185" s="356" t="s">
        <v>1647</v>
      </c>
      <c r="J185" s="96"/>
      <c r="K185" s="96"/>
    </row>
    <row r="186" spans="1:11" x14ac:dyDescent="0.3">
      <c r="A186" s="346"/>
      <c r="B186" s="350" t="s">
        <v>1628</v>
      </c>
      <c r="C186" s="432"/>
      <c r="D186" s="346"/>
      <c r="E186" s="348"/>
      <c r="F186" s="346"/>
      <c r="G186" s="403"/>
      <c r="H186" s="346"/>
      <c r="I186" s="356" t="s">
        <v>1623</v>
      </c>
      <c r="J186" s="96"/>
      <c r="K186" s="96"/>
    </row>
    <row r="187" spans="1:11" x14ac:dyDescent="0.3">
      <c r="A187" s="346"/>
      <c r="B187" s="350" t="s">
        <v>1650</v>
      </c>
      <c r="C187" s="432"/>
      <c r="D187" s="346"/>
      <c r="E187" s="348"/>
      <c r="F187" s="346"/>
      <c r="G187" s="403"/>
      <c r="H187" s="346"/>
      <c r="I187" s="356" t="s">
        <v>1515</v>
      </c>
      <c r="J187" s="96"/>
      <c r="K187" s="96"/>
    </row>
    <row r="188" spans="1:11" x14ac:dyDescent="0.3">
      <c r="A188" s="346"/>
      <c r="B188" s="350" t="s">
        <v>1455</v>
      </c>
      <c r="C188" s="432"/>
      <c r="D188" s="346"/>
      <c r="E188" s="348"/>
      <c r="F188" s="346"/>
      <c r="G188" s="403"/>
      <c r="H188" s="346"/>
      <c r="I188" s="356" t="s">
        <v>1497</v>
      </c>
      <c r="J188" s="96"/>
      <c r="K188" s="96"/>
    </row>
    <row r="189" spans="1:11" x14ac:dyDescent="0.3">
      <c r="A189" s="346"/>
      <c r="B189" s="350" t="s">
        <v>1615</v>
      </c>
      <c r="C189" s="432"/>
      <c r="D189" s="346"/>
      <c r="E189" s="348"/>
      <c r="F189" s="343" t="s">
        <v>163</v>
      </c>
      <c r="G189" s="343">
        <v>1</v>
      </c>
      <c r="H189" s="346"/>
      <c r="I189" s="356" t="s">
        <v>1498</v>
      </c>
      <c r="J189" s="96"/>
      <c r="K189" s="96"/>
    </row>
    <row r="190" spans="1:11" x14ac:dyDescent="0.3">
      <c r="A190" s="346"/>
      <c r="B190" s="350" t="s">
        <v>1616</v>
      </c>
      <c r="C190" s="432"/>
      <c r="D190" s="346"/>
      <c r="E190" s="348"/>
      <c r="F190" s="343" t="s">
        <v>163</v>
      </c>
      <c r="G190" s="343">
        <v>1</v>
      </c>
      <c r="H190" s="346"/>
      <c r="I190" s="346"/>
      <c r="J190" s="96"/>
      <c r="K190" s="96"/>
    </row>
    <row r="191" spans="1:11" x14ac:dyDescent="0.3">
      <c r="A191" s="346"/>
      <c r="B191" s="350" t="s">
        <v>1644</v>
      </c>
      <c r="C191" s="432"/>
      <c r="D191" s="346"/>
      <c r="E191" s="348"/>
      <c r="F191" s="343" t="s">
        <v>163</v>
      </c>
      <c r="G191" s="343">
        <v>1</v>
      </c>
      <c r="H191" s="346"/>
      <c r="I191" s="346"/>
      <c r="J191" s="96"/>
      <c r="K191" s="96"/>
    </row>
    <row r="192" spans="1:11" x14ac:dyDescent="0.3">
      <c r="A192" s="387" t="s">
        <v>1655</v>
      </c>
      <c r="B192" s="350" t="s">
        <v>1651</v>
      </c>
      <c r="C192" s="432"/>
      <c r="D192" s="346"/>
      <c r="E192" s="348"/>
      <c r="F192" s="343" t="s">
        <v>1620</v>
      </c>
      <c r="G192" s="343">
        <v>64</v>
      </c>
      <c r="H192" s="346"/>
      <c r="I192" s="356" t="s">
        <v>1648</v>
      </c>
      <c r="J192" s="96"/>
      <c r="K192" s="96"/>
    </row>
    <row r="193" spans="1:11" x14ac:dyDescent="0.3">
      <c r="A193" s="388"/>
      <c r="B193" s="386" t="s">
        <v>1652</v>
      </c>
      <c r="C193" s="432"/>
      <c r="D193" s="346"/>
      <c r="E193" s="348"/>
      <c r="F193" s="343" t="s">
        <v>1620</v>
      </c>
      <c r="G193" s="343">
        <v>64</v>
      </c>
      <c r="H193" s="346"/>
      <c r="I193" s="346"/>
      <c r="J193" s="96"/>
      <c r="K193" s="96"/>
    </row>
    <row r="194" spans="1:11" x14ac:dyDescent="0.3">
      <c r="A194" s="388"/>
      <c r="B194" s="379" t="s">
        <v>1632</v>
      </c>
      <c r="C194" s="432"/>
      <c r="D194" s="346"/>
      <c r="E194" s="348"/>
      <c r="F194" s="346"/>
      <c r="G194" s="403"/>
      <c r="H194" s="346"/>
      <c r="I194" s="346"/>
      <c r="J194" s="96"/>
      <c r="K194" s="96"/>
    </row>
    <row r="195" spans="1:11" x14ac:dyDescent="0.3">
      <c r="A195" s="369"/>
      <c r="B195" s="350" t="s">
        <v>1654</v>
      </c>
      <c r="C195" s="433"/>
      <c r="E195" s="380"/>
      <c r="F195" s="343" t="s">
        <v>1620</v>
      </c>
      <c r="G195" s="343">
        <v>64</v>
      </c>
      <c r="H195" s="346"/>
      <c r="I195" s="346"/>
      <c r="J195" s="96"/>
      <c r="K195" s="96"/>
    </row>
    <row r="196" spans="1:11" x14ac:dyDescent="0.3">
      <c r="A196" s="346"/>
      <c r="B196" s="384" t="s">
        <v>1653</v>
      </c>
      <c r="C196" s="433"/>
      <c r="E196" s="380"/>
      <c r="F196" s="343" t="s">
        <v>1620</v>
      </c>
      <c r="G196" s="343">
        <v>64</v>
      </c>
      <c r="H196" s="346"/>
      <c r="I196" s="346"/>
      <c r="J196" s="96"/>
      <c r="K196" s="96"/>
    </row>
    <row r="197" spans="1:11" ht="15.6" x14ac:dyDescent="0.3">
      <c r="A197" s="346"/>
      <c r="B197" s="385" t="s">
        <v>1634</v>
      </c>
      <c r="C197" s="430"/>
      <c r="E197" s="380"/>
      <c r="F197" s="343" t="s">
        <v>1620</v>
      </c>
      <c r="G197" s="343">
        <v>138</v>
      </c>
      <c r="H197" s="346"/>
      <c r="I197" s="346"/>
      <c r="J197" s="96"/>
      <c r="K197" s="96"/>
    </row>
    <row r="198" spans="1:11" x14ac:dyDescent="0.3">
      <c r="A198" s="346"/>
      <c r="B198" s="350" t="s">
        <v>1635</v>
      </c>
      <c r="C198" s="433"/>
      <c r="E198" s="380"/>
      <c r="F198" s="343" t="s">
        <v>805</v>
      </c>
      <c r="G198" s="343" t="s">
        <v>1656</v>
      </c>
      <c r="H198" s="346"/>
      <c r="I198" s="346"/>
      <c r="J198" s="96"/>
      <c r="K198" s="96"/>
    </row>
    <row r="199" spans="1:11" x14ac:dyDescent="0.3">
      <c r="A199" s="346"/>
      <c r="B199" s="346"/>
      <c r="C199" s="433"/>
      <c r="E199" s="380"/>
      <c r="F199" s="348"/>
      <c r="G199" s="403"/>
      <c r="H199" s="346"/>
      <c r="I199" s="346"/>
      <c r="J199" s="96"/>
      <c r="K199" s="96"/>
    </row>
    <row r="200" spans="1:11" x14ac:dyDescent="0.3">
      <c r="A200" s="346"/>
      <c r="B200" s="346"/>
      <c r="C200" s="433"/>
      <c r="E200" s="380"/>
      <c r="F200" s="348"/>
      <c r="G200" s="403"/>
      <c r="H200" s="346"/>
      <c r="I200" s="346"/>
      <c r="J200" s="96"/>
      <c r="K200" s="96"/>
    </row>
    <row r="201" spans="1:11" ht="31.8" x14ac:dyDescent="0.3">
      <c r="A201" s="342" t="s">
        <v>1946</v>
      </c>
      <c r="B201" s="350" t="s">
        <v>1678</v>
      </c>
      <c r="C201" s="432"/>
      <c r="D201" s="346"/>
      <c r="E201" s="370" t="s">
        <v>1483</v>
      </c>
      <c r="F201" s="343" t="s">
        <v>1188</v>
      </c>
      <c r="G201" s="343">
        <v>2</v>
      </c>
      <c r="H201" s="343" t="s">
        <v>1673</v>
      </c>
      <c r="I201" s="356" t="s">
        <v>1499</v>
      </c>
      <c r="J201" s="96"/>
      <c r="K201" s="96"/>
    </row>
    <row r="202" spans="1:11" ht="15.6" x14ac:dyDescent="0.3">
      <c r="A202" s="389" t="s">
        <v>1657</v>
      </c>
      <c r="B202" s="350" t="s">
        <v>1679</v>
      </c>
      <c r="C202" s="432"/>
      <c r="D202" s="346"/>
      <c r="E202" s="348"/>
      <c r="F202" s="346"/>
      <c r="G202" s="403"/>
      <c r="H202" s="348"/>
      <c r="I202" s="356" t="s">
        <v>1622</v>
      </c>
      <c r="J202" s="96"/>
      <c r="K202" s="96"/>
    </row>
    <row r="203" spans="1:11" x14ac:dyDescent="0.3">
      <c r="A203" s="346"/>
      <c r="B203" s="350" t="s">
        <v>1680</v>
      </c>
      <c r="C203" s="432"/>
      <c r="D203" s="346"/>
      <c r="E203" s="348"/>
      <c r="F203" s="346"/>
      <c r="G203" s="403"/>
      <c r="H203" s="348"/>
      <c r="I203" s="356" t="s">
        <v>1674</v>
      </c>
      <c r="J203" s="96"/>
      <c r="K203" s="96"/>
    </row>
    <row r="204" spans="1:11" x14ac:dyDescent="0.3">
      <c r="A204" s="346"/>
      <c r="B204" s="350" t="s">
        <v>1681</v>
      </c>
      <c r="C204" s="432"/>
      <c r="D204" s="346"/>
      <c r="E204" s="348"/>
      <c r="F204" s="346"/>
      <c r="G204" s="403"/>
      <c r="H204" s="348"/>
      <c r="I204" s="356" t="s">
        <v>1675</v>
      </c>
      <c r="J204" s="96"/>
      <c r="K204" s="96"/>
    </row>
    <row r="205" spans="1:11" x14ac:dyDescent="0.3">
      <c r="A205" s="346"/>
      <c r="B205" s="350" t="s">
        <v>1455</v>
      </c>
      <c r="C205" s="432"/>
      <c r="D205" s="346"/>
      <c r="E205" s="348"/>
      <c r="F205" s="346"/>
      <c r="G205" s="403"/>
      <c r="H205" s="348"/>
      <c r="I205" s="356" t="s">
        <v>1501</v>
      </c>
      <c r="J205" s="96"/>
      <c r="K205" s="96"/>
    </row>
    <row r="206" spans="1:11" x14ac:dyDescent="0.3">
      <c r="A206" s="372"/>
      <c r="B206" s="379" t="s">
        <v>1660</v>
      </c>
      <c r="C206" s="432"/>
      <c r="D206" s="346"/>
      <c r="E206" s="348"/>
      <c r="F206" s="343" t="s">
        <v>163</v>
      </c>
      <c r="G206" s="343">
        <v>1</v>
      </c>
      <c r="H206" s="348"/>
      <c r="I206" s="356" t="s">
        <v>1676</v>
      </c>
      <c r="J206" s="96"/>
      <c r="K206" s="96"/>
    </row>
    <row r="207" spans="1:11" x14ac:dyDescent="0.3">
      <c r="A207" s="346"/>
      <c r="B207" s="350" t="s">
        <v>1661</v>
      </c>
      <c r="C207" s="432"/>
      <c r="D207" s="346"/>
      <c r="E207" s="348"/>
      <c r="F207" s="343" t="s">
        <v>163</v>
      </c>
      <c r="G207" s="343">
        <v>1</v>
      </c>
      <c r="H207" s="348"/>
      <c r="I207" s="356" t="s">
        <v>1497</v>
      </c>
      <c r="J207" s="96"/>
      <c r="K207" s="96"/>
    </row>
    <row r="208" spans="1:11" x14ac:dyDescent="0.3">
      <c r="A208" s="346"/>
      <c r="B208" s="350" t="s">
        <v>1662</v>
      </c>
      <c r="C208" s="432"/>
      <c r="D208" s="346"/>
      <c r="E208" s="348"/>
      <c r="F208" s="343" t="s">
        <v>163</v>
      </c>
      <c r="G208" s="343">
        <v>1</v>
      </c>
      <c r="H208" s="348"/>
      <c r="I208" s="356" t="s">
        <v>1498</v>
      </c>
      <c r="J208" s="96"/>
      <c r="K208" s="96"/>
    </row>
    <row r="209" spans="1:11" x14ac:dyDescent="0.3">
      <c r="A209" s="346"/>
      <c r="B209" s="350" t="s">
        <v>1663</v>
      </c>
      <c r="C209" s="432"/>
      <c r="D209" s="346"/>
      <c r="E209" s="348"/>
      <c r="F209" s="343" t="s">
        <v>163</v>
      </c>
      <c r="G209" s="343">
        <v>1</v>
      </c>
      <c r="H209" s="348"/>
      <c r="I209" s="346"/>
      <c r="J209" s="96"/>
      <c r="K209" s="96"/>
    </row>
    <row r="210" spans="1:11" x14ac:dyDescent="0.3">
      <c r="A210" s="346"/>
      <c r="B210" s="350" t="s">
        <v>1664</v>
      </c>
      <c r="C210" s="432"/>
      <c r="D210" s="346"/>
      <c r="E210" s="348"/>
      <c r="F210" s="343" t="s">
        <v>163</v>
      </c>
      <c r="G210" s="343">
        <v>1</v>
      </c>
      <c r="H210" s="348"/>
      <c r="I210" s="346"/>
      <c r="J210" s="96"/>
      <c r="K210" s="96"/>
    </row>
    <row r="211" spans="1:11" x14ac:dyDescent="0.3">
      <c r="A211" s="346"/>
      <c r="B211" s="350" t="s">
        <v>1665</v>
      </c>
      <c r="C211" s="432"/>
      <c r="D211" s="346"/>
      <c r="E211" s="348"/>
      <c r="F211" s="343" t="s">
        <v>163</v>
      </c>
      <c r="G211" s="343">
        <v>1</v>
      </c>
      <c r="H211" s="348"/>
      <c r="I211" s="346"/>
      <c r="J211" s="96"/>
      <c r="K211" s="96"/>
    </row>
    <row r="212" spans="1:11" x14ac:dyDescent="0.3">
      <c r="A212" s="342" t="s">
        <v>1658</v>
      </c>
      <c r="B212" s="350" t="s">
        <v>1682</v>
      </c>
      <c r="C212" s="432"/>
      <c r="D212" s="346"/>
      <c r="E212" s="348"/>
      <c r="F212" s="343" t="s">
        <v>1620</v>
      </c>
      <c r="G212" s="343">
        <v>40</v>
      </c>
      <c r="H212" s="348"/>
      <c r="I212" s="356" t="s">
        <v>1677</v>
      </c>
      <c r="J212" s="96"/>
      <c r="K212" s="96"/>
    </row>
    <row r="213" spans="1:11" ht="15.6" x14ac:dyDescent="0.3">
      <c r="A213" s="389" t="s">
        <v>1659</v>
      </c>
      <c r="B213" s="382" t="s">
        <v>1683</v>
      </c>
      <c r="C213" s="432"/>
      <c r="D213" s="346"/>
      <c r="E213" s="348"/>
      <c r="F213" s="343" t="s">
        <v>1620</v>
      </c>
      <c r="G213" s="343">
        <v>40</v>
      </c>
      <c r="H213" s="348"/>
      <c r="I213" s="346"/>
      <c r="J213" s="96"/>
      <c r="K213" s="96"/>
    </row>
    <row r="214" spans="1:11" x14ac:dyDescent="0.3">
      <c r="A214" s="346"/>
      <c r="B214" s="350" t="s">
        <v>1632</v>
      </c>
      <c r="C214" s="432"/>
      <c r="D214" s="346"/>
      <c r="E214" s="348"/>
      <c r="F214" s="346"/>
      <c r="G214" s="403"/>
      <c r="H214" s="348"/>
      <c r="I214" s="346"/>
      <c r="J214" s="96"/>
      <c r="K214" s="96"/>
    </row>
    <row r="215" spans="1:11" x14ac:dyDescent="0.3">
      <c r="A215" s="346"/>
      <c r="B215" s="350" t="s">
        <v>1684</v>
      </c>
      <c r="C215" s="432"/>
      <c r="D215" s="346"/>
      <c r="E215" s="348"/>
      <c r="F215" s="343" t="s">
        <v>1620</v>
      </c>
      <c r="G215" s="343">
        <v>40</v>
      </c>
      <c r="H215" s="348"/>
      <c r="I215" s="346"/>
      <c r="J215" s="96"/>
      <c r="K215" s="96"/>
    </row>
    <row r="216" spans="1:11" x14ac:dyDescent="0.3">
      <c r="A216" s="346"/>
      <c r="B216" s="382" t="s">
        <v>1666</v>
      </c>
      <c r="C216" s="432"/>
      <c r="D216" s="346"/>
      <c r="E216" s="348"/>
      <c r="F216" s="343" t="s">
        <v>1620</v>
      </c>
      <c r="G216" s="343">
        <v>40</v>
      </c>
      <c r="H216" s="348"/>
      <c r="I216" s="346"/>
      <c r="J216" s="96"/>
      <c r="K216" s="96"/>
    </row>
    <row r="217" spans="1:11" ht="15.6" x14ac:dyDescent="0.3">
      <c r="A217" s="346"/>
      <c r="B217" s="385" t="s">
        <v>1634</v>
      </c>
      <c r="C217" s="432"/>
      <c r="D217" s="346"/>
      <c r="E217" s="348"/>
      <c r="F217" s="343" t="s">
        <v>1620</v>
      </c>
      <c r="G217" s="343">
        <v>90</v>
      </c>
      <c r="H217" s="348"/>
      <c r="I217" s="346"/>
      <c r="J217" s="96"/>
      <c r="K217" s="96"/>
    </row>
    <row r="218" spans="1:11" x14ac:dyDescent="0.3">
      <c r="A218" s="346"/>
      <c r="B218" s="350" t="s">
        <v>1635</v>
      </c>
      <c r="C218" s="432"/>
      <c r="D218" s="346"/>
      <c r="E218" s="348"/>
      <c r="F218" s="343" t="s">
        <v>805</v>
      </c>
      <c r="G218" s="343">
        <v>0.3</v>
      </c>
      <c r="H218" s="348"/>
      <c r="I218" s="346"/>
      <c r="J218" s="96"/>
      <c r="K218" s="96"/>
    </row>
    <row r="219" spans="1:11" x14ac:dyDescent="0.3">
      <c r="A219" s="346"/>
      <c r="B219" s="346"/>
      <c r="C219" s="432"/>
      <c r="D219" s="346"/>
      <c r="E219" s="348"/>
      <c r="F219" s="346"/>
      <c r="G219" s="403"/>
      <c r="H219" s="348"/>
      <c r="I219" s="346"/>
      <c r="J219" s="96"/>
      <c r="K219" s="96"/>
    </row>
    <row r="220" spans="1:11" x14ac:dyDescent="0.3">
      <c r="A220" s="367"/>
      <c r="B220" s="350" t="s">
        <v>1667</v>
      </c>
      <c r="C220" s="432"/>
      <c r="D220" s="346"/>
      <c r="E220" s="356" t="s">
        <v>1530</v>
      </c>
      <c r="F220" s="343" t="s">
        <v>163</v>
      </c>
      <c r="G220" s="343">
        <v>2</v>
      </c>
      <c r="H220" s="348"/>
      <c r="I220" s="346"/>
      <c r="J220" s="96"/>
      <c r="K220" s="96"/>
    </row>
    <row r="221" spans="1:11" x14ac:dyDescent="0.3">
      <c r="A221" s="369"/>
      <c r="B221" s="350" t="s">
        <v>1668</v>
      </c>
      <c r="C221" s="432"/>
      <c r="D221" s="346"/>
      <c r="E221" s="348"/>
      <c r="F221" s="346"/>
      <c r="G221" s="403"/>
      <c r="H221" s="348"/>
      <c r="I221" s="346"/>
      <c r="J221" s="96"/>
      <c r="K221" s="96"/>
    </row>
    <row r="222" spans="1:11" x14ac:dyDescent="0.3">
      <c r="A222" s="346"/>
      <c r="B222" s="359" t="s">
        <v>1669</v>
      </c>
      <c r="C222" s="432"/>
      <c r="D222" s="346"/>
      <c r="E222" s="348"/>
      <c r="F222" s="346"/>
      <c r="G222" s="403"/>
      <c r="H222" s="348"/>
      <c r="I222" s="346"/>
      <c r="J222" s="96"/>
      <c r="K222" s="96"/>
    </row>
    <row r="223" spans="1:11" x14ac:dyDescent="0.3">
      <c r="A223" s="346"/>
      <c r="B223" s="359" t="s">
        <v>1670</v>
      </c>
      <c r="C223" s="432"/>
      <c r="D223" s="346"/>
      <c r="E223" s="348"/>
      <c r="F223" s="343" t="s">
        <v>163</v>
      </c>
      <c r="G223" s="343">
        <v>2</v>
      </c>
      <c r="H223" s="348"/>
      <c r="I223" s="346"/>
      <c r="J223" s="96"/>
      <c r="K223" s="96"/>
    </row>
    <row r="224" spans="1:11" x14ac:dyDescent="0.3">
      <c r="A224" s="346"/>
      <c r="B224" s="350" t="s">
        <v>1671</v>
      </c>
      <c r="C224" s="344" t="s">
        <v>1672</v>
      </c>
      <c r="D224" s="346"/>
      <c r="E224" s="348"/>
      <c r="F224" s="343" t="s">
        <v>1620</v>
      </c>
      <c r="G224" s="343">
        <v>0.5</v>
      </c>
      <c r="H224" s="348"/>
      <c r="I224" s="346"/>
      <c r="J224" s="96"/>
      <c r="K224" s="96"/>
    </row>
    <row r="225" spans="1:11" x14ac:dyDescent="0.3">
      <c r="A225" s="346"/>
      <c r="B225" s="350" t="s">
        <v>1685</v>
      </c>
      <c r="C225" s="432"/>
      <c r="D225" s="346"/>
      <c r="E225" s="348"/>
      <c r="F225" s="346"/>
      <c r="G225" s="403"/>
      <c r="H225" s="348"/>
      <c r="I225" s="346"/>
      <c r="J225" s="96"/>
      <c r="K225" s="96"/>
    </row>
    <row r="226" spans="1:11" x14ac:dyDescent="0.3">
      <c r="A226" s="346"/>
      <c r="B226" s="390" t="s">
        <v>1686</v>
      </c>
      <c r="C226" s="432"/>
      <c r="F226" s="343" t="s">
        <v>1620</v>
      </c>
      <c r="G226" s="343">
        <v>0.5</v>
      </c>
      <c r="H226" s="346"/>
      <c r="I226" s="346"/>
      <c r="J226" s="96"/>
      <c r="K226" s="96"/>
    </row>
    <row r="227" spans="1:11" x14ac:dyDescent="0.3">
      <c r="A227" s="346"/>
      <c r="B227" s="350" t="s">
        <v>1687</v>
      </c>
      <c r="C227" s="344" t="s">
        <v>1689</v>
      </c>
      <c r="F227" s="348"/>
      <c r="G227" s="403"/>
      <c r="H227" s="346"/>
      <c r="I227" s="346"/>
      <c r="J227" s="96"/>
      <c r="K227" s="96"/>
    </row>
    <row r="228" spans="1:11" x14ac:dyDescent="0.3">
      <c r="A228" s="346"/>
      <c r="B228" s="350" t="s">
        <v>1688</v>
      </c>
      <c r="C228" s="432"/>
      <c r="F228" s="348"/>
      <c r="G228" s="403"/>
      <c r="H228" s="346"/>
      <c r="I228" s="346"/>
      <c r="J228" s="96"/>
      <c r="K228" s="96"/>
    </row>
    <row r="229" spans="1:11" x14ac:dyDescent="0.3">
      <c r="A229" s="346"/>
      <c r="B229" s="384" t="s">
        <v>1690</v>
      </c>
      <c r="C229" s="432"/>
      <c r="F229" s="343" t="s">
        <v>43</v>
      </c>
      <c r="G229" s="343">
        <v>2</v>
      </c>
      <c r="H229" s="346"/>
      <c r="I229" s="346"/>
      <c r="J229" s="96"/>
      <c r="K229" s="96"/>
    </row>
    <row r="230" spans="1:11" x14ac:dyDescent="0.3">
      <c r="A230" s="346"/>
      <c r="B230" s="351" t="s">
        <v>1691</v>
      </c>
      <c r="C230" s="432"/>
      <c r="F230" s="343" t="s">
        <v>43</v>
      </c>
      <c r="G230" s="343">
        <v>2</v>
      </c>
      <c r="H230" s="346"/>
      <c r="I230" s="346"/>
      <c r="J230" s="96"/>
      <c r="K230" s="96"/>
    </row>
    <row r="231" spans="1:11" x14ac:dyDescent="0.3">
      <c r="A231" s="346"/>
      <c r="B231" s="360" t="s">
        <v>1692</v>
      </c>
      <c r="C231" s="432"/>
      <c r="D231" s="346"/>
      <c r="E231" s="348"/>
      <c r="F231" s="348"/>
      <c r="G231" s="403"/>
      <c r="H231" s="346"/>
      <c r="I231" s="346"/>
      <c r="J231" s="96"/>
      <c r="K231" s="96"/>
    </row>
    <row r="232" spans="1:11" x14ac:dyDescent="0.3">
      <c r="A232" s="346"/>
      <c r="B232" s="346"/>
      <c r="C232" s="432"/>
      <c r="D232" s="346"/>
      <c r="E232" s="348"/>
      <c r="F232" s="348"/>
      <c r="G232" s="403"/>
      <c r="H232" s="346"/>
      <c r="I232" s="346"/>
      <c r="J232" s="96"/>
      <c r="K232" s="96"/>
    </row>
    <row r="233" spans="1:11" x14ac:dyDescent="0.3">
      <c r="A233" s="367"/>
      <c r="B233" s="350" t="s">
        <v>1693</v>
      </c>
      <c r="C233" s="432"/>
      <c r="D233" s="346"/>
      <c r="E233" s="356" t="s">
        <v>1488</v>
      </c>
      <c r="F233" s="348"/>
      <c r="G233" s="403"/>
      <c r="H233" s="346"/>
      <c r="I233" s="346"/>
      <c r="J233" s="96"/>
      <c r="K233" s="96"/>
    </row>
    <row r="234" spans="1:11" x14ac:dyDescent="0.3">
      <c r="A234" s="371"/>
      <c r="B234" s="350" t="s">
        <v>1694</v>
      </c>
      <c r="C234" s="432"/>
      <c r="D234" s="346"/>
      <c r="E234" s="348"/>
      <c r="F234" s="348"/>
      <c r="G234" s="403"/>
      <c r="H234" s="346"/>
      <c r="I234" s="346"/>
      <c r="J234" s="96"/>
      <c r="K234" s="96"/>
    </row>
    <row r="235" spans="1:11" x14ac:dyDescent="0.3">
      <c r="A235" s="371"/>
      <c r="B235" s="350" t="s">
        <v>1695</v>
      </c>
      <c r="C235" s="432"/>
      <c r="D235" s="346"/>
      <c r="E235" s="348"/>
      <c r="F235" s="348"/>
      <c r="G235" s="403"/>
      <c r="H235" s="346"/>
      <c r="I235" s="346"/>
      <c r="J235" s="96"/>
      <c r="K235" s="96"/>
    </row>
    <row r="236" spans="1:11" x14ac:dyDescent="0.3">
      <c r="A236" s="391"/>
      <c r="B236" s="386" t="s">
        <v>1704</v>
      </c>
      <c r="C236" s="432"/>
      <c r="D236" s="346"/>
      <c r="E236" s="348"/>
      <c r="F236" s="365" t="s">
        <v>163</v>
      </c>
      <c r="G236" s="343">
        <v>4</v>
      </c>
      <c r="H236" s="346"/>
      <c r="I236" s="346"/>
      <c r="J236" s="96"/>
      <c r="K236" s="96"/>
    </row>
    <row r="237" spans="1:11" x14ac:dyDescent="0.3">
      <c r="A237" s="369"/>
      <c r="B237" s="382" t="s">
        <v>1705</v>
      </c>
      <c r="C237" s="432"/>
      <c r="D237" s="346"/>
      <c r="E237" s="348"/>
      <c r="F237" s="343" t="s">
        <v>163</v>
      </c>
      <c r="G237" s="343">
        <v>6</v>
      </c>
      <c r="H237" s="346"/>
      <c r="I237" s="346"/>
      <c r="J237" s="96"/>
      <c r="K237" s="96"/>
    </row>
    <row r="238" spans="1:11" x14ac:dyDescent="0.3">
      <c r="A238" s="346"/>
      <c r="B238" s="382" t="s">
        <v>1706</v>
      </c>
      <c r="C238" s="432"/>
      <c r="D238" s="346"/>
      <c r="E238" s="348"/>
      <c r="F238" s="365" t="s">
        <v>163</v>
      </c>
      <c r="G238" s="343">
        <v>9</v>
      </c>
      <c r="H238" s="346"/>
      <c r="I238" s="346"/>
      <c r="J238" s="96"/>
      <c r="K238" s="96"/>
    </row>
    <row r="239" spans="1:11" x14ac:dyDescent="0.3">
      <c r="A239" s="346"/>
      <c r="B239" s="346"/>
      <c r="C239" s="432"/>
      <c r="D239" s="346"/>
      <c r="E239" s="348"/>
      <c r="F239" s="348"/>
      <c r="G239" s="403"/>
      <c r="H239" s="346"/>
      <c r="I239" s="346"/>
      <c r="J239" s="96"/>
      <c r="K239" s="96"/>
    </row>
    <row r="240" spans="1:11" x14ac:dyDescent="0.3">
      <c r="A240" s="346"/>
      <c r="B240" s="350" t="s">
        <v>1696</v>
      </c>
      <c r="C240" s="432"/>
      <c r="D240" s="346"/>
      <c r="E240" s="356" t="s">
        <v>1488</v>
      </c>
      <c r="F240" s="348"/>
      <c r="G240" s="403"/>
      <c r="H240" s="346"/>
      <c r="I240" s="346"/>
      <c r="J240" s="96"/>
      <c r="K240" s="96"/>
    </row>
    <row r="241" spans="1:11" x14ac:dyDescent="0.3">
      <c r="A241" s="346"/>
      <c r="B241" s="376" t="s">
        <v>1707</v>
      </c>
      <c r="C241" s="432"/>
      <c r="D241" s="346"/>
      <c r="E241" s="348"/>
      <c r="F241" s="392" t="s">
        <v>163</v>
      </c>
      <c r="G241" s="344">
        <v>1</v>
      </c>
      <c r="H241" s="346"/>
      <c r="I241" s="346"/>
      <c r="J241" s="96"/>
      <c r="K241" s="96"/>
    </row>
    <row r="242" spans="1:11" x14ac:dyDescent="0.3">
      <c r="A242" s="346"/>
      <c r="B242" s="384" t="s">
        <v>1708</v>
      </c>
      <c r="C242" s="432"/>
      <c r="D242" s="346"/>
      <c r="E242" s="348"/>
      <c r="F242" s="365" t="s">
        <v>163</v>
      </c>
      <c r="G242" s="343">
        <v>3</v>
      </c>
      <c r="H242" s="346"/>
      <c r="I242" s="346"/>
      <c r="J242" s="96"/>
      <c r="K242" s="96"/>
    </row>
    <row r="243" spans="1:11" x14ac:dyDescent="0.3">
      <c r="A243" s="346"/>
      <c r="B243" s="376" t="s">
        <v>1709</v>
      </c>
      <c r="C243" s="432"/>
      <c r="D243" s="346"/>
      <c r="E243" s="348"/>
      <c r="F243" s="392" t="s">
        <v>163</v>
      </c>
      <c r="G243" s="344">
        <v>6</v>
      </c>
      <c r="H243" s="346"/>
      <c r="I243" s="346"/>
      <c r="J243" s="96"/>
      <c r="K243" s="96"/>
    </row>
    <row r="244" spans="1:11" x14ac:dyDescent="0.3">
      <c r="A244" s="346"/>
      <c r="B244" s="346"/>
      <c r="C244" s="432"/>
      <c r="D244" s="346"/>
      <c r="E244" s="348"/>
      <c r="F244" s="348"/>
      <c r="G244" s="403"/>
      <c r="H244" s="346"/>
      <c r="I244" s="346"/>
      <c r="J244" s="96"/>
      <c r="K244" s="96"/>
    </row>
    <row r="245" spans="1:11" x14ac:dyDescent="0.3">
      <c r="A245" s="367"/>
      <c r="B245" s="350" t="s">
        <v>1697</v>
      </c>
      <c r="C245" s="432"/>
      <c r="D245" s="346"/>
      <c r="E245" s="356" t="s">
        <v>1703</v>
      </c>
      <c r="F245" s="348"/>
      <c r="G245" s="403"/>
      <c r="H245" s="346"/>
      <c r="I245" s="346"/>
      <c r="J245" s="96"/>
      <c r="K245" s="96"/>
    </row>
    <row r="246" spans="1:11" x14ac:dyDescent="0.3">
      <c r="A246" s="371"/>
      <c r="B246" s="354" t="s">
        <v>1710</v>
      </c>
      <c r="C246" s="432"/>
      <c r="D246" s="346"/>
      <c r="E246" s="348"/>
      <c r="F246" s="344" t="s">
        <v>163</v>
      </c>
      <c r="G246" s="344">
        <v>2</v>
      </c>
      <c r="H246" s="346"/>
      <c r="I246" s="346"/>
      <c r="J246" s="96"/>
      <c r="K246" s="96"/>
    </row>
    <row r="247" spans="1:11" x14ac:dyDescent="0.3">
      <c r="A247" s="391"/>
      <c r="B247" s="393" t="s">
        <v>1711</v>
      </c>
      <c r="C247" s="432"/>
      <c r="D247" s="346"/>
      <c r="E247" s="348"/>
      <c r="F247" s="344" t="s">
        <v>163</v>
      </c>
      <c r="G247" s="344">
        <v>1</v>
      </c>
      <c r="H247" s="346"/>
      <c r="I247" s="346"/>
      <c r="J247" s="96"/>
      <c r="K247" s="96"/>
    </row>
    <row r="248" spans="1:11" x14ac:dyDescent="0.3">
      <c r="A248" s="369"/>
      <c r="B248" s="346"/>
      <c r="C248" s="432"/>
      <c r="D248" s="346"/>
      <c r="E248" s="348"/>
      <c r="F248" s="348"/>
      <c r="G248" s="403"/>
      <c r="H248" s="346"/>
      <c r="I248" s="346"/>
      <c r="J248" s="96"/>
      <c r="K248" s="96"/>
    </row>
    <row r="249" spans="1:11" x14ac:dyDescent="0.3">
      <c r="A249" s="346"/>
      <c r="B249" s="350" t="s">
        <v>1698</v>
      </c>
      <c r="C249" s="432"/>
      <c r="D249" s="346"/>
      <c r="E249" s="356" t="s">
        <v>1530</v>
      </c>
      <c r="F249" s="348"/>
      <c r="G249" s="403"/>
      <c r="H249" s="346"/>
      <c r="I249" s="346"/>
      <c r="J249" s="96"/>
      <c r="K249" s="96"/>
    </row>
    <row r="250" spans="1:11" x14ac:dyDescent="0.3">
      <c r="A250" s="346"/>
      <c r="B250" s="359" t="s">
        <v>1699</v>
      </c>
      <c r="C250" s="432"/>
      <c r="D250" s="346"/>
      <c r="E250" s="348"/>
      <c r="F250" s="343" t="s">
        <v>163</v>
      </c>
      <c r="G250" s="343">
        <v>2</v>
      </c>
      <c r="H250" s="346"/>
      <c r="I250" s="346"/>
      <c r="J250" s="96"/>
      <c r="K250" s="96"/>
    </row>
    <row r="251" spans="1:11" x14ac:dyDescent="0.3">
      <c r="A251" s="346"/>
      <c r="B251" s="359" t="s">
        <v>1700</v>
      </c>
      <c r="C251" s="432"/>
      <c r="D251" s="346"/>
      <c r="E251" s="348"/>
      <c r="F251" s="343" t="s">
        <v>163</v>
      </c>
      <c r="G251" s="343">
        <v>1</v>
      </c>
      <c r="H251" s="346"/>
      <c r="I251" s="346"/>
      <c r="J251" s="96"/>
      <c r="K251" s="96"/>
    </row>
    <row r="252" spans="1:11" x14ac:dyDescent="0.3">
      <c r="A252" s="346"/>
      <c r="B252" s="394" t="s">
        <v>1701</v>
      </c>
      <c r="C252" s="432"/>
      <c r="D252" s="346"/>
      <c r="E252" s="348"/>
      <c r="F252" s="392" t="s">
        <v>163</v>
      </c>
      <c r="G252" s="344">
        <v>1</v>
      </c>
      <c r="H252" s="346"/>
      <c r="I252" s="346"/>
      <c r="J252" s="96"/>
      <c r="K252" s="96"/>
    </row>
    <row r="253" spans="1:11" x14ac:dyDescent="0.3">
      <c r="A253" s="346"/>
      <c r="B253" s="394" t="s">
        <v>1702</v>
      </c>
      <c r="C253" s="432"/>
      <c r="D253" s="346"/>
      <c r="E253" s="348"/>
      <c r="F253" s="392" t="s">
        <v>163</v>
      </c>
      <c r="G253" s="344">
        <v>2</v>
      </c>
      <c r="H253" s="346"/>
      <c r="I253" s="346"/>
      <c r="J253" s="96"/>
      <c r="K253" s="96"/>
    </row>
    <row r="254" spans="1:11" x14ac:dyDescent="0.3">
      <c r="A254" s="346"/>
      <c r="B254" s="346"/>
      <c r="C254" s="432"/>
      <c r="D254" s="346"/>
      <c r="E254" s="348"/>
      <c r="F254" s="348"/>
      <c r="G254" s="403"/>
      <c r="H254" s="346"/>
      <c r="I254" s="346"/>
      <c r="J254" s="96"/>
      <c r="K254" s="96"/>
    </row>
    <row r="255" spans="1:11" x14ac:dyDescent="0.3">
      <c r="A255" s="346"/>
      <c r="B255" s="350" t="s">
        <v>1667</v>
      </c>
      <c r="C255" s="432"/>
      <c r="D255" s="346"/>
      <c r="E255" s="356" t="s">
        <v>1530</v>
      </c>
      <c r="F255" s="348"/>
      <c r="G255" s="403"/>
      <c r="H255" s="346"/>
      <c r="I255" s="346"/>
      <c r="J255" s="96"/>
      <c r="K255" s="96"/>
    </row>
    <row r="256" spans="1:11" x14ac:dyDescent="0.3">
      <c r="A256" s="346"/>
      <c r="B256" s="350" t="s">
        <v>1712</v>
      </c>
      <c r="C256" s="432"/>
      <c r="D256" s="346"/>
      <c r="E256" s="348"/>
      <c r="F256" s="348"/>
      <c r="G256" s="403"/>
      <c r="H256" s="346"/>
      <c r="I256" s="346"/>
      <c r="J256" s="96"/>
      <c r="K256" s="96"/>
    </row>
    <row r="257" spans="1:11" x14ac:dyDescent="0.3">
      <c r="A257" s="346"/>
      <c r="B257" s="359" t="s">
        <v>1713</v>
      </c>
      <c r="C257" s="433"/>
      <c r="E257" s="380"/>
      <c r="F257" s="344" t="s">
        <v>163</v>
      </c>
      <c r="G257" s="344">
        <v>2</v>
      </c>
      <c r="H257" s="346"/>
      <c r="I257" s="346"/>
      <c r="J257" s="96"/>
      <c r="K257" s="96"/>
    </row>
    <row r="258" spans="1:11" x14ac:dyDescent="0.3">
      <c r="A258" s="346"/>
      <c r="B258" s="359" t="s">
        <v>1716</v>
      </c>
      <c r="C258" s="433"/>
      <c r="E258" s="380"/>
      <c r="F258" s="344" t="s">
        <v>163</v>
      </c>
      <c r="G258" s="344">
        <v>2</v>
      </c>
      <c r="H258" s="346"/>
      <c r="I258" s="346"/>
      <c r="J258" s="96"/>
      <c r="K258" s="96"/>
    </row>
    <row r="259" spans="1:11" x14ac:dyDescent="0.3">
      <c r="A259" s="346"/>
      <c r="B259" s="359" t="s">
        <v>1714</v>
      </c>
      <c r="C259" s="433"/>
      <c r="E259" s="380"/>
      <c r="F259" s="344" t="s">
        <v>163</v>
      </c>
      <c r="G259" s="344">
        <v>1</v>
      </c>
      <c r="H259" s="346"/>
      <c r="I259" s="346"/>
      <c r="J259" s="96"/>
      <c r="K259" s="96"/>
    </row>
    <row r="260" spans="1:11" x14ac:dyDescent="0.3">
      <c r="A260" s="346"/>
      <c r="B260" s="359" t="s">
        <v>1715</v>
      </c>
      <c r="C260" s="433"/>
      <c r="E260" s="380"/>
      <c r="F260" s="344" t="s">
        <v>163</v>
      </c>
      <c r="G260" s="343">
        <v>1</v>
      </c>
      <c r="H260" s="346"/>
      <c r="I260" s="346"/>
      <c r="J260" s="96"/>
      <c r="K260" s="96"/>
    </row>
    <row r="261" spans="1:11" x14ac:dyDescent="0.3">
      <c r="A261" s="346"/>
      <c r="B261" s="359" t="s">
        <v>1717</v>
      </c>
      <c r="C261" s="432"/>
      <c r="D261" s="346"/>
      <c r="E261" s="348"/>
      <c r="F261" s="358" t="s">
        <v>1039</v>
      </c>
      <c r="G261" s="343">
        <v>3</v>
      </c>
      <c r="H261" s="346"/>
      <c r="I261" s="346"/>
      <c r="J261" s="96"/>
      <c r="K261" s="96"/>
    </row>
    <row r="262" spans="1:11" x14ac:dyDescent="0.3">
      <c r="A262" s="346"/>
      <c r="B262" s="359" t="s">
        <v>1718</v>
      </c>
      <c r="C262" s="432"/>
      <c r="D262" s="346"/>
      <c r="E262" s="348"/>
      <c r="F262" s="343" t="s">
        <v>163</v>
      </c>
      <c r="G262" s="343">
        <v>1</v>
      </c>
      <c r="H262" s="346"/>
      <c r="I262" s="346"/>
      <c r="J262" s="96"/>
      <c r="K262" s="96"/>
    </row>
    <row r="263" spans="1:11" x14ac:dyDescent="0.3">
      <c r="A263" s="346"/>
      <c r="B263" s="346"/>
      <c r="C263" s="432"/>
      <c r="D263" s="346"/>
      <c r="E263" s="348"/>
      <c r="F263" s="346"/>
      <c r="G263" s="403"/>
      <c r="H263" s="346"/>
      <c r="I263" s="346"/>
      <c r="J263" s="96"/>
      <c r="K263" s="96"/>
    </row>
    <row r="264" spans="1:11" x14ac:dyDescent="0.3">
      <c r="A264" s="346"/>
      <c r="B264" s="350" t="s">
        <v>1667</v>
      </c>
      <c r="C264" s="432"/>
      <c r="D264" s="346"/>
      <c r="E264" s="356" t="s">
        <v>1530</v>
      </c>
      <c r="F264" s="346"/>
      <c r="G264" s="403"/>
      <c r="H264" s="346"/>
      <c r="I264" s="346"/>
      <c r="J264" s="96"/>
      <c r="K264" s="96"/>
    </row>
    <row r="265" spans="1:11" x14ac:dyDescent="0.3">
      <c r="A265" s="346"/>
      <c r="B265" s="350" t="s">
        <v>1730</v>
      </c>
      <c r="C265" s="432"/>
      <c r="D265" s="346"/>
      <c r="E265" s="348"/>
      <c r="F265" s="346"/>
      <c r="G265" s="403"/>
      <c r="H265" s="346"/>
      <c r="I265" s="346"/>
      <c r="J265" s="96"/>
      <c r="K265" s="96"/>
    </row>
    <row r="266" spans="1:11" x14ac:dyDescent="0.3">
      <c r="A266" s="346"/>
      <c r="B266" s="359" t="s">
        <v>1719</v>
      </c>
      <c r="C266" s="432"/>
      <c r="D266" s="346"/>
      <c r="E266" s="348"/>
      <c r="F266" s="343" t="s">
        <v>163</v>
      </c>
      <c r="G266" s="343">
        <v>2</v>
      </c>
      <c r="H266" s="346"/>
      <c r="I266" s="346"/>
      <c r="J266" s="96"/>
      <c r="K266" s="96"/>
    </row>
    <row r="267" spans="1:11" x14ac:dyDescent="0.3">
      <c r="A267" s="346"/>
      <c r="B267" s="359" t="s">
        <v>1720</v>
      </c>
      <c r="C267" s="432"/>
      <c r="D267" s="346"/>
      <c r="E267" s="348"/>
      <c r="F267" s="343" t="s">
        <v>163</v>
      </c>
      <c r="G267" s="343">
        <v>1</v>
      </c>
      <c r="H267" s="346"/>
      <c r="I267" s="346"/>
      <c r="J267" s="96"/>
      <c r="K267" s="96"/>
    </row>
    <row r="268" spans="1:11" x14ac:dyDescent="0.3">
      <c r="A268" s="346"/>
      <c r="B268" s="359" t="s">
        <v>1721</v>
      </c>
      <c r="C268" s="432"/>
      <c r="D268" s="346"/>
      <c r="E268" s="348"/>
      <c r="F268" s="343" t="s">
        <v>163</v>
      </c>
      <c r="G268" s="343">
        <v>1</v>
      </c>
      <c r="H268" s="346"/>
      <c r="I268" s="346"/>
      <c r="J268" s="96"/>
      <c r="K268" s="96"/>
    </row>
    <row r="269" spans="1:11" x14ac:dyDescent="0.3">
      <c r="A269" s="346"/>
      <c r="B269" s="346"/>
      <c r="C269" s="432"/>
      <c r="D269" s="346"/>
      <c r="E269" s="348"/>
      <c r="F269" s="346"/>
      <c r="G269" s="403"/>
      <c r="H269" s="346"/>
      <c r="I269" s="346"/>
      <c r="J269" s="96"/>
      <c r="K269" s="96"/>
    </row>
    <row r="270" spans="1:11" x14ac:dyDescent="0.3">
      <c r="A270" s="346"/>
      <c r="B270" s="350" t="s">
        <v>1731</v>
      </c>
      <c r="C270" s="432"/>
      <c r="D270" s="346"/>
      <c r="E270" s="356" t="s">
        <v>1530</v>
      </c>
      <c r="F270" s="343" t="s">
        <v>1188</v>
      </c>
      <c r="G270" s="343">
        <v>1</v>
      </c>
      <c r="H270" s="346"/>
      <c r="I270" s="346"/>
      <c r="J270" s="96"/>
      <c r="K270" s="96"/>
    </row>
    <row r="271" spans="1:11" x14ac:dyDescent="0.3">
      <c r="A271" s="346"/>
      <c r="B271" s="350" t="s">
        <v>1732</v>
      </c>
      <c r="C271" s="432"/>
      <c r="D271" s="346"/>
      <c r="E271" s="348"/>
      <c r="F271" s="346"/>
      <c r="G271" s="403"/>
      <c r="H271" s="346"/>
      <c r="I271" s="346"/>
      <c r="J271" s="96"/>
      <c r="K271" s="96"/>
    </row>
    <row r="272" spans="1:11" x14ac:dyDescent="0.3">
      <c r="A272" s="346"/>
      <c r="B272" s="359" t="s">
        <v>1722</v>
      </c>
      <c r="C272" s="432"/>
      <c r="D272" s="346"/>
      <c r="E272" s="348"/>
      <c r="F272" s="343" t="s">
        <v>163</v>
      </c>
      <c r="G272" s="343">
        <v>2</v>
      </c>
      <c r="H272" s="346"/>
      <c r="I272" s="346"/>
      <c r="J272" s="96"/>
      <c r="K272" s="96"/>
    </row>
    <row r="273" spans="1:11" x14ac:dyDescent="0.3">
      <c r="A273" s="346"/>
      <c r="B273" s="346"/>
      <c r="C273" s="432"/>
      <c r="D273" s="346"/>
      <c r="E273" s="348"/>
      <c r="F273" s="346"/>
      <c r="G273" s="403"/>
      <c r="H273" s="346"/>
      <c r="I273" s="346"/>
      <c r="J273" s="96"/>
      <c r="K273" s="96"/>
    </row>
    <row r="274" spans="1:11" x14ac:dyDescent="0.3">
      <c r="A274" s="346"/>
      <c r="B274" s="350" t="s">
        <v>1723</v>
      </c>
      <c r="C274" s="432"/>
      <c r="D274" s="346"/>
      <c r="E274" s="356" t="s">
        <v>1530</v>
      </c>
      <c r="F274" s="343" t="s">
        <v>163</v>
      </c>
      <c r="G274" s="343">
        <v>2</v>
      </c>
      <c r="H274" s="346"/>
      <c r="I274" s="346"/>
      <c r="J274" s="96"/>
      <c r="K274" s="96"/>
    </row>
    <row r="275" spans="1:11" x14ac:dyDescent="0.3">
      <c r="A275" s="346"/>
      <c r="B275" s="346"/>
      <c r="C275" s="432"/>
      <c r="D275" s="346"/>
      <c r="E275" s="348"/>
      <c r="F275" s="346"/>
      <c r="G275" s="403"/>
      <c r="H275" s="346"/>
      <c r="I275" s="346"/>
      <c r="J275" s="96"/>
      <c r="K275" s="96"/>
    </row>
    <row r="276" spans="1:11" x14ac:dyDescent="0.3">
      <c r="A276" s="346"/>
      <c r="B276" s="350" t="s">
        <v>1724</v>
      </c>
      <c r="C276" s="432"/>
      <c r="D276" s="346"/>
      <c r="E276" s="356" t="s">
        <v>1488</v>
      </c>
      <c r="F276" s="346"/>
      <c r="G276" s="403"/>
      <c r="H276" s="346"/>
      <c r="I276" s="346"/>
      <c r="J276" s="96"/>
      <c r="K276" s="96"/>
    </row>
    <row r="277" spans="1:11" x14ac:dyDescent="0.3">
      <c r="A277" s="346"/>
      <c r="B277" s="384" t="s">
        <v>1733</v>
      </c>
      <c r="C277" s="432"/>
      <c r="D277" s="346"/>
      <c r="E277" s="348"/>
      <c r="F277" s="365" t="s">
        <v>163</v>
      </c>
      <c r="G277" s="343">
        <v>1</v>
      </c>
      <c r="H277" s="346"/>
      <c r="I277" s="346"/>
      <c r="J277" s="96"/>
      <c r="K277" s="96"/>
    </row>
    <row r="278" spans="1:11" x14ac:dyDescent="0.3">
      <c r="A278" s="346"/>
      <c r="B278" s="384" t="s">
        <v>1734</v>
      </c>
      <c r="C278" s="432"/>
      <c r="D278" s="346"/>
      <c r="E278" s="348"/>
      <c r="F278" s="365" t="s">
        <v>163</v>
      </c>
      <c r="G278" s="343">
        <v>1</v>
      </c>
      <c r="H278" s="346"/>
      <c r="I278" s="346"/>
      <c r="J278" s="96"/>
      <c r="K278" s="96"/>
    </row>
    <row r="279" spans="1:11" x14ac:dyDescent="0.3">
      <c r="A279" s="346"/>
      <c r="B279" s="384" t="s">
        <v>1735</v>
      </c>
      <c r="C279" s="432"/>
      <c r="D279" s="346"/>
      <c r="E279" s="348"/>
      <c r="F279" s="365" t="s">
        <v>163</v>
      </c>
      <c r="G279" s="343">
        <v>1</v>
      </c>
      <c r="H279" s="346"/>
      <c r="I279" s="346"/>
      <c r="J279" s="96"/>
      <c r="K279" s="96"/>
    </row>
    <row r="280" spans="1:11" x14ac:dyDescent="0.3">
      <c r="A280" s="346"/>
      <c r="B280" s="346"/>
      <c r="C280" s="432"/>
      <c r="D280" s="346"/>
      <c r="E280" s="348"/>
      <c r="F280" s="346"/>
      <c r="G280" s="403"/>
      <c r="H280" s="346"/>
      <c r="I280" s="346"/>
      <c r="J280" s="96"/>
      <c r="K280" s="96"/>
    </row>
    <row r="281" spans="1:11" x14ac:dyDescent="0.3">
      <c r="A281" s="346"/>
      <c r="B281" s="350" t="s">
        <v>1725</v>
      </c>
      <c r="C281" s="344" t="s">
        <v>1672</v>
      </c>
      <c r="D281" s="346"/>
      <c r="E281" s="374" t="s">
        <v>1729</v>
      </c>
      <c r="F281" s="343" t="s">
        <v>1620</v>
      </c>
      <c r="G281" s="343">
        <v>1.6</v>
      </c>
      <c r="H281" s="346"/>
      <c r="I281" s="346"/>
      <c r="J281" s="96"/>
      <c r="K281" s="96"/>
    </row>
    <row r="282" spans="1:11" x14ac:dyDescent="0.3">
      <c r="A282" s="346"/>
      <c r="B282" s="350" t="s">
        <v>1736</v>
      </c>
      <c r="C282" s="432"/>
      <c r="D282" s="346"/>
      <c r="E282" s="348"/>
      <c r="F282" s="346"/>
      <c r="G282" s="403"/>
      <c r="H282" s="346"/>
      <c r="I282" s="346"/>
      <c r="J282" s="96"/>
      <c r="K282" s="96"/>
    </row>
    <row r="283" spans="1:11" x14ac:dyDescent="0.3">
      <c r="A283" s="346"/>
      <c r="B283" s="384" t="s">
        <v>1726</v>
      </c>
      <c r="C283" s="432"/>
      <c r="D283" s="346"/>
      <c r="E283" s="348"/>
      <c r="F283" s="343" t="s">
        <v>1620</v>
      </c>
      <c r="G283" s="343">
        <v>31</v>
      </c>
      <c r="H283" s="346"/>
      <c r="I283" s="346"/>
      <c r="J283" s="96"/>
      <c r="K283" s="96"/>
    </row>
    <row r="284" spans="1:11" x14ac:dyDescent="0.3">
      <c r="A284" s="346"/>
      <c r="B284" s="384" t="s">
        <v>1727</v>
      </c>
      <c r="C284" s="432"/>
      <c r="D284" s="346"/>
      <c r="E284" s="348"/>
      <c r="F284" s="343" t="s">
        <v>1620</v>
      </c>
      <c r="G284" s="343">
        <v>1</v>
      </c>
      <c r="H284" s="346"/>
      <c r="I284" s="346"/>
      <c r="J284" s="96"/>
      <c r="K284" s="96"/>
    </row>
    <row r="285" spans="1:11" x14ac:dyDescent="0.3">
      <c r="A285" s="367"/>
      <c r="B285" s="384" t="s">
        <v>1728</v>
      </c>
      <c r="C285" s="432"/>
      <c r="D285" s="346"/>
      <c r="E285" s="348"/>
      <c r="F285" s="343" t="s">
        <v>1620</v>
      </c>
      <c r="G285" s="343">
        <v>3.9</v>
      </c>
      <c r="H285" s="346"/>
      <c r="I285" s="346"/>
      <c r="J285" s="96"/>
      <c r="K285" s="96"/>
    </row>
    <row r="286" spans="1:11" x14ac:dyDescent="0.3">
      <c r="A286" s="369"/>
      <c r="B286" s="350" t="s">
        <v>1737</v>
      </c>
      <c r="C286" s="432"/>
      <c r="D286" s="346"/>
      <c r="E286" s="348"/>
      <c r="F286" s="343" t="s">
        <v>1620</v>
      </c>
      <c r="G286" s="343">
        <v>10.5</v>
      </c>
      <c r="H286" s="346"/>
      <c r="I286" s="346"/>
      <c r="J286" s="96"/>
      <c r="K286" s="96"/>
    </row>
    <row r="287" spans="1:11" x14ac:dyDescent="0.3">
      <c r="A287" s="346"/>
      <c r="B287" s="382" t="s">
        <v>1738</v>
      </c>
      <c r="C287" s="432"/>
      <c r="F287" s="344" t="s">
        <v>1620</v>
      </c>
      <c r="G287" s="343">
        <v>1</v>
      </c>
      <c r="H287" s="346"/>
      <c r="I287" s="346"/>
      <c r="J287" s="96"/>
      <c r="K287" s="96"/>
    </row>
    <row r="288" spans="1:11" x14ac:dyDescent="0.3">
      <c r="A288" s="346"/>
      <c r="B288" s="382" t="s">
        <v>1739</v>
      </c>
      <c r="C288" s="432"/>
      <c r="F288" s="343" t="s">
        <v>1620</v>
      </c>
      <c r="G288" s="343">
        <v>12.6</v>
      </c>
      <c r="H288" s="346"/>
      <c r="I288" s="346"/>
      <c r="J288" s="96"/>
      <c r="K288" s="96"/>
    </row>
    <row r="289" spans="1:11" x14ac:dyDescent="0.3">
      <c r="A289" s="346"/>
      <c r="B289" s="382" t="s">
        <v>1740</v>
      </c>
      <c r="C289" s="433"/>
      <c r="F289" s="365" t="s">
        <v>1620</v>
      </c>
      <c r="G289" s="343">
        <v>2.9</v>
      </c>
      <c r="H289" s="346"/>
      <c r="I289" s="346"/>
      <c r="J289" s="96"/>
      <c r="K289" s="96"/>
    </row>
    <row r="290" spans="1:11" x14ac:dyDescent="0.3">
      <c r="A290" s="346"/>
      <c r="B290" s="382" t="s">
        <v>1741</v>
      </c>
      <c r="C290" s="433"/>
      <c r="F290" s="365" t="s">
        <v>1620</v>
      </c>
      <c r="G290" s="343">
        <v>13.3</v>
      </c>
      <c r="H290" s="346"/>
      <c r="I290" s="346"/>
      <c r="J290" s="96"/>
      <c r="K290" s="96"/>
    </row>
    <row r="291" spans="1:11" x14ac:dyDescent="0.3">
      <c r="A291" s="346"/>
      <c r="B291" s="395" t="s">
        <v>1742</v>
      </c>
      <c r="C291" s="434" t="s">
        <v>1726</v>
      </c>
      <c r="D291" s="348"/>
      <c r="E291" s="346"/>
      <c r="F291" s="343" t="s">
        <v>1620</v>
      </c>
      <c r="G291" s="343">
        <v>24.4</v>
      </c>
      <c r="H291" s="62"/>
      <c r="I291" s="346"/>
      <c r="J291" s="100"/>
      <c r="K291" s="96"/>
    </row>
    <row r="292" spans="1:11" x14ac:dyDescent="0.3">
      <c r="A292" s="346"/>
      <c r="B292" s="395" t="s">
        <v>1742</v>
      </c>
      <c r="C292" s="434" t="s">
        <v>1728</v>
      </c>
      <c r="D292" s="348"/>
      <c r="E292" s="346"/>
      <c r="F292" s="343" t="s">
        <v>1620</v>
      </c>
      <c r="G292" s="343">
        <v>53</v>
      </c>
      <c r="H292" s="62"/>
      <c r="I292" s="346"/>
      <c r="J292" s="100"/>
      <c r="K292" s="96"/>
    </row>
    <row r="293" spans="1:11" x14ac:dyDescent="0.3">
      <c r="A293" s="346"/>
      <c r="B293" s="395" t="s">
        <v>1742</v>
      </c>
      <c r="C293" s="434" t="s">
        <v>1759</v>
      </c>
      <c r="D293" s="348"/>
      <c r="E293" s="346"/>
      <c r="F293" s="365" t="s">
        <v>1620</v>
      </c>
      <c r="G293" s="343">
        <v>53.5</v>
      </c>
      <c r="H293" s="62"/>
      <c r="I293" s="346"/>
      <c r="J293" s="100"/>
      <c r="K293" s="96"/>
    </row>
    <row r="294" spans="1:11" x14ac:dyDescent="0.3">
      <c r="A294" s="346"/>
      <c r="B294" s="395" t="s">
        <v>1743</v>
      </c>
      <c r="C294" s="434" t="s">
        <v>1760</v>
      </c>
      <c r="D294" s="348"/>
      <c r="E294" s="346"/>
      <c r="F294" s="365" t="s">
        <v>1620</v>
      </c>
      <c r="G294" s="343" t="s">
        <v>1766</v>
      </c>
      <c r="H294" s="62"/>
      <c r="I294" s="346"/>
      <c r="J294" s="100"/>
      <c r="K294" s="96"/>
    </row>
    <row r="295" spans="1:11" x14ac:dyDescent="0.3">
      <c r="A295" s="346"/>
      <c r="C295" s="435" t="s">
        <v>1744</v>
      </c>
      <c r="D295" s="348"/>
      <c r="E295" s="346"/>
      <c r="F295" s="343" t="s">
        <v>1620</v>
      </c>
      <c r="G295" s="343">
        <v>2.1</v>
      </c>
      <c r="H295" s="62"/>
      <c r="I295" s="346"/>
      <c r="J295" s="100"/>
      <c r="K295" s="96"/>
    </row>
    <row r="296" spans="1:11" x14ac:dyDescent="0.3">
      <c r="A296" s="367"/>
      <c r="B296" s="400"/>
      <c r="C296" s="436"/>
      <c r="D296" s="348"/>
      <c r="E296" s="346"/>
      <c r="F296" s="348"/>
      <c r="G296" s="403"/>
      <c r="H296" s="62"/>
      <c r="I296" s="346"/>
      <c r="J296" s="100"/>
      <c r="K296" s="96"/>
    </row>
    <row r="297" spans="1:11" x14ac:dyDescent="0.3">
      <c r="A297" s="396"/>
      <c r="B297" s="402" t="s">
        <v>1671</v>
      </c>
      <c r="C297" s="434"/>
      <c r="D297" s="343" t="s">
        <v>1672</v>
      </c>
      <c r="E297" s="346"/>
      <c r="F297" s="348"/>
      <c r="G297" s="403"/>
      <c r="H297" s="62"/>
      <c r="I297" s="346"/>
      <c r="J297" s="100"/>
      <c r="K297" s="96"/>
    </row>
    <row r="298" spans="1:11" x14ac:dyDescent="0.3">
      <c r="A298" s="346"/>
      <c r="B298" s="401" t="s">
        <v>1745</v>
      </c>
      <c r="C298" s="434"/>
      <c r="D298" s="348"/>
      <c r="E298" s="346"/>
      <c r="F298" s="348"/>
      <c r="G298" s="403"/>
      <c r="H298" s="62"/>
      <c r="I298" s="346"/>
      <c r="J298" s="100"/>
      <c r="K298" s="96"/>
    </row>
    <row r="299" spans="1:11" x14ac:dyDescent="0.3">
      <c r="A299" s="346"/>
      <c r="B299" s="401" t="s">
        <v>1746</v>
      </c>
      <c r="C299" s="434"/>
      <c r="D299" s="348"/>
      <c r="E299" s="346"/>
      <c r="F299" s="343" t="s">
        <v>1620</v>
      </c>
      <c r="G299" s="343">
        <v>6.5</v>
      </c>
      <c r="H299" s="62"/>
      <c r="I299" s="346"/>
      <c r="J299" s="100"/>
      <c r="K299" s="96"/>
    </row>
    <row r="300" spans="1:11" x14ac:dyDescent="0.3">
      <c r="A300" s="346"/>
      <c r="B300" s="401" t="s">
        <v>1747</v>
      </c>
      <c r="C300" s="434"/>
      <c r="D300" s="348"/>
      <c r="E300" s="346"/>
      <c r="F300" s="365" t="s">
        <v>1620</v>
      </c>
      <c r="G300" s="343">
        <v>1</v>
      </c>
      <c r="H300" s="62"/>
      <c r="I300" s="346"/>
      <c r="J300" s="100"/>
      <c r="K300" s="96"/>
    </row>
    <row r="301" spans="1:11" x14ac:dyDescent="0.3">
      <c r="A301" s="346"/>
      <c r="B301" s="401" t="s">
        <v>1748</v>
      </c>
      <c r="C301" s="434"/>
      <c r="D301" s="348"/>
      <c r="E301" s="346"/>
      <c r="F301" s="365" t="s">
        <v>1620</v>
      </c>
      <c r="G301" s="343">
        <v>3.3</v>
      </c>
      <c r="H301" s="62"/>
      <c r="I301" s="346"/>
      <c r="J301" s="100"/>
      <c r="K301" s="96"/>
    </row>
    <row r="302" spans="1:11" x14ac:dyDescent="0.3">
      <c r="A302" s="346"/>
      <c r="B302" s="401" t="s">
        <v>1749</v>
      </c>
      <c r="C302" s="434"/>
      <c r="D302" s="348"/>
      <c r="E302" s="346"/>
      <c r="F302" s="365" t="s">
        <v>1620</v>
      </c>
      <c r="G302" s="343">
        <v>4.0999999999999996</v>
      </c>
      <c r="H302" s="62"/>
      <c r="I302" s="346"/>
      <c r="J302" s="100"/>
      <c r="K302" s="96"/>
    </row>
    <row r="303" spans="1:11" x14ac:dyDescent="0.3">
      <c r="A303" s="346"/>
      <c r="B303" s="395" t="s">
        <v>1750</v>
      </c>
      <c r="C303" s="434" t="s">
        <v>1761</v>
      </c>
      <c r="D303" s="348"/>
      <c r="E303" s="346"/>
      <c r="F303" s="365" t="s">
        <v>1620</v>
      </c>
      <c r="G303" s="343">
        <v>6.5</v>
      </c>
      <c r="H303" s="62"/>
      <c r="I303" s="346"/>
      <c r="J303" s="100"/>
      <c r="K303" s="96"/>
    </row>
    <row r="304" spans="1:11" x14ac:dyDescent="0.3">
      <c r="A304" s="346"/>
      <c r="B304" s="401" t="s">
        <v>1751</v>
      </c>
      <c r="C304" s="434"/>
      <c r="D304" s="348"/>
      <c r="E304" s="346"/>
      <c r="F304" s="365" t="s">
        <v>1620</v>
      </c>
      <c r="G304" s="343">
        <v>3.9</v>
      </c>
      <c r="H304" s="62"/>
      <c r="I304" s="346"/>
      <c r="J304" s="100"/>
      <c r="K304" s="96"/>
    </row>
    <row r="305" spans="1:11" x14ac:dyDescent="0.3">
      <c r="A305" s="346"/>
      <c r="B305" s="395" t="s">
        <v>1742</v>
      </c>
      <c r="C305" s="434" t="s">
        <v>1746</v>
      </c>
      <c r="D305" s="348"/>
      <c r="E305" s="346"/>
      <c r="F305" s="365" t="s">
        <v>1620</v>
      </c>
      <c r="G305" s="343">
        <v>31</v>
      </c>
      <c r="H305" s="62"/>
      <c r="I305" s="346"/>
      <c r="J305" s="100"/>
      <c r="K305" s="96"/>
    </row>
    <row r="306" spans="1:11" x14ac:dyDescent="0.3">
      <c r="A306" s="346"/>
      <c r="B306" s="395" t="s">
        <v>1752</v>
      </c>
      <c r="C306" s="434" t="s">
        <v>1762</v>
      </c>
      <c r="D306" s="348"/>
      <c r="E306" s="346"/>
      <c r="F306" s="365" t="s">
        <v>1620</v>
      </c>
      <c r="G306" s="343">
        <v>33.799999999999997</v>
      </c>
      <c r="H306" s="62"/>
      <c r="I306" s="346"/>
      <c r="J306" s="100"/>
      <c r="K306" s="96"/>
    </row>
    <row r="307" spans="1:11" x14ac:dyDescent="0.3">
      <c r="A307" s="346"/>
      <c r="B307" s="400"/>
      <c r="C307" s="436"/>
      <c r="D307" s="348"/>
      <c r="E307" s="346"/>
      <c r="F307" s="348"/>
      <c r="G307" s="403"/>
      <c r="H307" s="62"/>
      <c r="I307" s="346"/>
      <c r="J307" s="100"/>
      <c r="K307" s="96"/>
    </row>
    <row r="308" spans="1:11" x14ac:dyDescent="0.3">
      <c r="A308" s="346"/>
      <c r="B308" s="401" t="s">
        <v>1753</v>
      </c>
      <c r="C308" s="434"/>
      <c r="D308" s="343" t="s">
        <v>1763</v>
      </c>
      <c r="E308" s="346"/>
      <c r="F308" s="348"/>
      <c r="G308" s="403"/>
      <c r="H308" s="62"/>
      <c r="I308" s="346"/>
      <c r="J308" s="100"/>
      <c r="K308" s="96"/>
    </row>
    <row r="309" spans="1:11" x14ac:dyDescent="0.3">
      <c r="A309" s="367"/>
      <c r="B309" s="401" t="s">
        <v>1754</v>
      </c>
      <c r="C309" s="434"/>
      <c r="D309" s="348"/>
      <c r="E309" s="346"/>
      <c r="F309" s="365" t="s">
        <v>1620</v>
      </c>
      <c r="G309" s="343">
        <v>2.2999999999999998</v>
      </c>
      <c r="H309" s="62"/>
      <c r="I309" s="346"/>
      <c r="J309" s="100"/>
      <c r="K309" s="96"/>
    </row>
    <row r="310" spans="1:11" x14ac:dyDescent="0.3">
      <c r="A310" s="398"/>
      <c r="B310" s="401" t="s">
        <v>1755</v>
      </c>
      <c r="C310" s="434"/>
      <c r="D310" s="348"/>
      <c r="E310" s="346"/>
      <c r="F310" s="343" t="s">
        <v>1620</v>
      </c>
      <c r="G310" s="343">
        <v>1.8</v>
      </c>
      <c r="H310" s="62"/>
      <c r="I310" s="346"/>
      <c r="J310" s="100"/>
      <c r="K310" s="96"/>
    </row>
    <row r="311" spans="1:11" x14ac:dyDescent="0.3">
      <c r="A311" s="398"/>
      <c r="B311" s="402" t="s">
        <v>1756</v>
      </c>
      <c r="C311" s="434"/>
      <c r="D311" s="348"/>
      <c r="E311" s="346"/>
      <c r="F311" s="365" t="s">
        <v>1620</v>
      </c>
      <c r="G311" s="343">
        <v>5</v>
      </c>
      <c r="H311" s="62"/>
      <c r="I311" s="346"/>
      <c r="J311" s="100"/>
      <c r="K311" s="96"/>
    </row>
    <row r="312" spans="1:11" x14ac:dyDescent="0.3">
      <c r="A312" s="397"/>
      <c r="B312" s="401" t="s">
        <v>1757</v>
      </c>
      <c r="C312" s="434"/>
      <c r="D312" s="348"/>
      <c r="E312" s="346"/>
      <c r="F312" s="343" t="s">
        <v>1620</v>
      </c>
      <c r="G312" s="343">
        <v>5.6</v>
      </c>
      <c r="H312" s="62"/>
      <c r="I312" s="346"/>
      <c r="J312" s="100"/>
      <c r="K312" s="96"/>
    </row>
    <row r="313" spans="1:11" x14ac:dyDescent="0.3">
      <c r="A313" s="346"/>
      <c r="B313" s="400"/>
      <c r="C313" s="436"/>
      <c r="D313" s="348"/>
      <c r="E313" s="346"/>
      <c r="F313" s="348"/>
      <c r="G313" s="403"/>
      <c r="H313" s="62"/>
      <c r="I313" s="346"/>
      <c r="J313" s="100"/>
      <c r="K313" s="96"/>
    </row>
    <row r="314" spans="1:11" x14ac:dyDescent="0.3">
      <c r="A314" s="346"/>
      <c r="B314" s="400"/>
      <c r="C314" s="436"/>
      <c r="D314" s="348"/>
      <c r="E314" s="346"/>
      <c r="F314" s="348"/>
      <c r="G314" s="403"/>
      <c r="H314" s="62"/>
      <c r="I314" s="346"/>
      <c r="J314" s="100"/>
      <c r="K314" s="96"/>
    </row>
    <row r="315" spans="1:11" x14ac:dyDescent="0.3">
      <c r="A315" s="346"/>
      <c r="B315" s="401" t="s">
        <v>1758</v>
      </c>
      <c r="C315" s="434"/>
      <c r="D315" s="343" t="s">
        <v>1764</v>
      </c>
      <c r="E315" s="346"/>
      <c r="F315" s="343" t="s">
        <v>163</v>
      </c>
      <c r="G315" s="343">
        <v>20</v>
      </c>
      <c r="H315" s="62"/>
      <c r="I315" s="346"/>
      <c r="J315" s="100"/>
      <c r="K315" s="96"/>
    </row>
    <row r="316" spans="1:11" x14ac:dyDescent="0.3">
      <c r="A316" s="346"/>
      <c r="B316" s="400"/>
      <c r="C316" s="436"/>
      <c r="D316" s="348"/>
      <c r="E316" s="346"/>
      <c r="F316" s="348"/>
      <c r="G316" s="403"/>
      <c r="H316" s="62"/>
      <c r="I316" s="346"/>
      <c r="J316" s="100"/>
      <c r="K316" s="96"/>
    </row>
    <row r="317" spans="1:11" x14ac:dyDescent="0.3">
      <c r="A317" s="346"/>
      <c r="B317" s="350" t="s">
        <v>1767</v>
      </c>
      <c r="F317" s="343" t="s">
        <v>805</v>
      </c>
      <c r="G317" s="343">
        <v>300</v>
      </c>
      <c r="H317" s="62"/>
      <c r="I317" s="346"/>
      <c r="J317" s="100"/>
      <c r="K317" s="96"/>
    </row>
    <row r="318" spans="1:11" x14ac:dyDescent="0.3">
      <c r="A318" s="346"/>
      <c r="B318" s="346"/>
      <c r="F318" s="348"/>
      <c r="G318" s="403"/>
      <c r="H318" s="62"/>
      <c r="I318" s="346"/>
      <c r="J318" s="100"/>
      <c r="K318" s="96"/>
    </row>
    <row r="319" spans="1:11" x14ac:dyDescent="0.3">
      <c r="A319" s="346"/>
      <c r="B319" s="346"/>
      <c r="F319" s="348"/>
      <c r="G319" s="403"/>
      <c r="H319" s="62"/>
      <c r="I319" s="346"/>
      <c r="J319" s="100"/>
      <c r="K319" s="96"/>
    </row>
    <row r="320" spans="1:11" ht="17.399999999999999" x14ac:dyDescent="0.3">
      <c r="A320" s="346"/>
      <c r="B320" s="350" t="s">
        <v>1768</v>
      </c>
      <c r="C320" s="344" t="s">
        <v>1776</v>
      </c>
      <c r="D320" s="346"/>
      <c r="E320" s="343" t="s">
        <v>1783</v>
      </c>
      <c r="F320" s="343" t="s">
        <v>917</v>
      </c>
      <c r="G320" s="343">
        <v>246.4</v>
      </c>
      <c r="H320" s="62"/>
      <c r="I320" s="346"/>
      <c r="J320" s="96"/>
      <c r="K320" s="96"/>
    </row>
    <row r="321" spans="1:11" x14ac:dyDescent="0.3">
      <c r="A321" s="346"/>
      <c r="B321" s="350" t="s">
        <v>1785</v>
      </c>
      <c r="C321" s="344" t="s">
        <v>1777</v>
      </c>
      <c r="D321" s="346"/>
      <c r="E321" s="348"/>
      <c r="F321" s="348"/>
      <c r="G321" s="403"/>
      <c r="H321" s="62"/>
      <c r="I321" s="346"/>
      <c r="J321" s="96"/>
      <c r="K321" s="96"/>
    </row>
    <row r="322" spans="1:11" x14ac:dyDescent="0.3">
      <c r="A322" s="367"/>
      <c r="B322" s="350" t="s">
        <v>1769</v>
      </c>
      <c r="C322" s="344" t="s">
        <v>1778</v>
      </c>
      <c r="D322" s="346"/>
      <c r="E322" s="348"/>
      <c r="F322" s="343" t="s">
        <v>805</v>
      </c>
      <c r="G322" s="343">
        <v>172.5</v>
      </c>
      <c r="H322" s="62"/>
      <c r="I322" s="346"/>
      <c r="J322" s="96"/>
      <c r="K322" s="96"/>
    </row>
    <row r="323" spans="1:11" x14ac:dyDescent="0.3">
      <c r="A323" s="369"/>
      <c r="B323" s="350" t="s">
        <v>1770</v>
      </c>
      <c r="C323" s="344" t="s">
        <v>1779</v>
      </c>
      <c r="D323" s="346"/>
      <c r="E323" s="348"/>
      <c r="F323" s="343" t="s">
        <v>1620</v>
      </c>
      <c r="G323" s="343">
        <v>492.8</v>
      </c>
      <c r="H323" s="62"/>
      <c r="I323" s="346"/>
      <c r="J323" s="96"/>
      <c r="K323" s="96"/>
    </row>
    <row r="324" spans="1:11" x14ac:dyDescent="0.3">
      <c r="A324" s="367"/>
      <c r="B324" s="346"/>
      <c r="C324" s="432"/>
      <c r="D324" s="346"/>
      <c r="E324" s="348"/>
      <c r="F324" s="348"/>
      <c r="G324" s="403"/>
      <c r="H324" s="62"/>
      <c r="I324" s="346"/>
      <c r="J324" s="96"/>
      <c r="K324" s="96"/>
    </row>
    <row r="325" spans="1:11" x14ac:dyDescent="0.3">
      <c r="A325" s="369"/>
      <c r="B325" s="350" t="s">
        <v>1771</v>
      </c>
      <c r="C325" s="344" t="s">
        <v>1780</v>
      </c>
      <c r="D325" s="346"/>
      <c r="E325" s="343" t="s">
        <v>1783</v>
      </c>
      <c r="F325" s="348"/>
      <c r="G325" s="403"/>
      <c r="H325" s="62"/>
      <c r="I325" s="346"/>
      <c r="J325" s="96"/>
      <c r="K325" s="96"/>
    </row>
    <row r="326" spans="1:11" ht="17.399999999999999" x14ac:dyDescent="0.3">
      <c r="A326" s="346"/>
      <c r="B326" s="350" t="s">
        <v>1772</v>
      </c>
      <c r="C326" s="432"/>
      <c r="D326" s="346"/>
      <c r="E326" s="348"/>
      <c r="F326" s="343" t="s">
        <v>917</v>
      </c>
      <c r="G326" s="343">
        <v>297</v>
      </c>
      <c r="H326" s="62"/>
      <c r="I326" s="346"/>
      <c r="J326" s="96"/>
      <c r="K326" s="96"/>
    </row>
    <row r="327" spans="1:11" x14ac:dyDescent="0.3">
      <c r="A327" s="346"/>
      <c r="B327" s="350" t="s">
        <v>1786</v>
      </c>
      <c r="C327" s="344" t="s">
        <v>1781</v>
      </c>
      <c r="D327" s="346"/>
      <c r="E327" s="348"/>
      <c r="F327" s="343" t="s">
        <v>1620</v>
      </c>
      <c r="G327" s="343">
        <v>594</v>
      </c>
      <c r="H327" s="62"/>
      <c r="I327" s="346"/>
      <c r="J327" s="96"/>
      <c r="K327" s="96"/>
    </row>
    <row r="328" spans="1:11" ht="17.399999999999999" x14ac:dyDescent="0.3">
      <c r="A328" s="346"/>
      <c r="B328" s="350" t="s">
        <v>1773</v>
      </c>
      <c r="C328" s="344" t="s">
        <v>1782</v>
      </c>
      <c r="D328" s="346"/>
      <c r="E328" s="348"/>
      <c r="F328" s="343" t="s">
        <v>917</v>
      </c>
      <c r="G328" s="343">
        <v>326.7</v>
      </c>
      <c r="H328" s="62"/>
      <c r="I328" s="346"/>
      <c r="J328" s="96"/>
      <c r="K328" s="96"/>
    </row>
    <row r="329" spans="1:11" x14ac:dyDescent="0.3">
      <c r="A329" s="346"/>
      <c r="B329" s="346"/>
      <c r="C329" s="432"/>
      <c r="D329" s="346"/>
      <c r="E329" s="348"/>
      <c r="F329" s="348"/>
      <c r="G329" s="403"/>
      <c r="H329" s="62"/>
      <c r="I329" s="346"/>
      <c r="J329" s="96"/>
      <c r="K329" s="96"/>
    </row>
    <row r="330" spans="1:11" x14ac:dyDescent="0.3">
      <c r="A330" s="346"/>
      <c r="B330" s="346"/>
      <c r="C330" s="432"/>
      <c r="D330" s="346"/>
      <c r="E330" s="348"/>
      <c r="F330" s="348"/>
      <c r="G330" s="403"/>
      <c r="H330" s="62"/>
      <c r="I330" s="346"/>
      <c r="J330" s="96"/>
      <c r="K330" s="96"/>
    </row>
    <row r="331" spans="1:11" x14ac:dyDescent="0.3">
      <c r="A331" s="346"/>
      <c r="B331" s="360" t="s">
        <v>1774</v>
      </c>
      <c r="C331" s="432"/>
      <c r="D331" s="346"/>
      <c r="E331" s="348"/>
      <c r="F331" s="348"/>
      <c r="G331" s="403"/>
      <c r="H331" s="62"/>
      <c r="I331" s="346"/>
      <c r="J331" s="96"/>
      <c r="K331" s="96"/>
    </row>
    <row r="332" spans="1:11" x14ac:dyDescent="0.3">
      <c r="A332" s="346"/>
      <c r="B332" s="346"/>
      <c r="C332" s="432"/>
      <c r="D332" s="346"/>
      <c r="E332" s="348"/>
      <c r="F332" s="348"/>
      <c r="G332" s="403"/>
      <c r="H332" s="62"/>
      <c r="I332" s="346"/>
      <c r="J332" s="96"/>
      <c r="K332" s="96"/>
    </row>
    <row r="333" spans="1:11" x14ac:dyDescent="0.3">
      <c r="A333" s="346"/>
      <c r="B333" s="350" t="s">
        <v>1693</v>
      </c>
      <c r="C333" s="432"/>
      <c r="D333" s="346"/>
      <c r="E333" s="356" t="s">
        <v>1488</v>
      </c>
      <c r="F333" s="348"/>
      <c r="G333" s="403"/>
      <c r="H333" s="62"/>
      <c r="I333" s="346"/>
      <c r="J333" s="96"/>
      <c r="K333" s="96"/>
    </row>
    <row r="334" spans="1:11" x14ac:dyDescent="0.3">
      <c r="A334" s="346"/>
      <c r="B334" s="350" t="s">
        <v>1775</v>
      </c>
      <c r="C334" s="432"/>
      <c r="D334" s="346"/>
      <c r="E334" s="348"/>
      <c r="F334" s="348"/>
      <c r="G334" s="403"/>
      <c r="H334" s="62"/>
      <c r="I334" s="346"/>
      <c r="J334" s="96"/>
      <c r="K334" s="96"/>
    </row>
    <row r="335" spans="1:11" x14ac:dyDescent="0.3">
      <c r="A335" s="346"/>
      <c r="B335" s="350" t="s">
        <v>1695</v>
      </c>
      <c r="C335" s="432"/>
      <c r="D335" s="346"/>
      <c r="E335" s="348"/>
      <c r="F335" s="348"/>
      <c r="G335" s="403"/>
      <c r="H335" s="62"/>
      <c r="I335" s="346"/>
      <c r="J335" s="96"/>
      <c r="K335" s="96"/>
    </row>
    <row r="336" spans="1:11" x14ac:dyDescent="0.3">
      <c r="A336" s="346"/>
      <c r="B336" s="382" t="s">
        <v>1704</v>
      </c>
      <c r="C336" s="432"/>
      <c r="D336" s="346"/>
      <c r="E336" s="348"/>
      <c r="F336" s="343" t="s">
        <v>163</v>
      </c>
      <c r="G336" s="343">
        <v>3</v>
      </c>
      <c r="H336" s="62"/>
      <c r="I336" s="346"/>
      <c r="J336" s="96"/>
      <c r="K336" s="96"/>
    </row>
    <row r="337" spans="1:11" x14ac:dyDescent="0.3">
      <c r="A337" s="346"/>
      <c r="B337" s="382" t="s">
        <v>1787</v>
      </c>
      <c r="C337" s="432"/>
      <c r="D337" s="346"/>
      <c r="E337" s="348"/>
      <c r="F337" s="343" t="s">
        <v>163</v>
      </c>
      <c r="G337" s="343">
        <v>5</v>
      </c>
      <c r="H337" s="62"/>
      <c r="I337" s="346"/>
      <c r="J337" s="96"/>
      <c r="K337" s="96"/>
    </row>
    <row r="338" spans="1:11" x14ac:dyDescent="0.3">
      <c r="A338" s="346"/>
      <c r="B338" s="382" t="s">
        <v>1706</v>
      </c>
      <c r="C338" s="432"/>
      <c r="D338" s="346"/>
      <c r="E338" s="348"/>
      <c r="F338" s="343" t="s">
        <v>163</v>
      </c>
      <c r="G338" s="343">
        <v>5</v>
      </c>
      <c r="H338" s="62"/>
      <c r="I338" s="346"/>
      <c r="J338" s="96"/>
      <c r="K338" s="96"/>
    </row>
    <row r="339" spans="1:11" x14ac:dyDescent="0.3">
      <c r="A339" s="346"/>
      <c r="B339" s="346"/>
      <c r="C339" s="432"/>
      <c r="D339" s="346"/>
      <c r="E339" s="348"/>
      <c r="F339" s="348"/>
      <c r="G339" s="403"/>
      <c r="H339" s="62"/>
      <c r="I339" s="346"/>
      <c r="J339" s="96"/>
      <c r="K339" s="96"/>
    </row>
    <row r="340" spans="1:11" x14ac:dyDescent="0.3">
      <c r="A340" s="346"/>
      <c r="B340" s="350" t="s">
        <v>1696</v>
      </c>
      <c r="C340" s="432"/>
      <c r="D340" s="346"/>
      <c r="E340" s="356" t="s">
        <v>1488</v>
      </c>
      <c r="F340" s="348"/>
      <c r="G340" s="403"/>
      <c r="H340" s="62"/>
      <c r="I340" s="346"/>
      <c r="J340" s="96"/>
      <c r="K340" s="96"/>
    </row>
    <row r="341" spans="1:11" x14ac:dyDescent="0.3">
      <c r="A341" s="367"/>
      <c r="B341" s="382" t="s">
        <v>1707</v>
      </c>
      <c r="C341" s="432"/>
      <c r="D341" s="346"/>
      <c r="E341" s="348"/>
      <c r="F341" s="343" t="s">
        <v>1784</v>
      </c>
      <c r="G341" s="343">
        <v>3</v>
      </c>
      <c r="H341" s="62"/>
      <c r="I341" s="346"/>
      <c r="J341" s="96"/>
      <c r="K341" s="96"/>
    </row>
    <row r="342" spans="1:11" x14ac:dyDescent="0.3">
      <c r="A342" s="369"/>
      <c r="B342" s="382" t="s">
        <v>1788</v>
      </c>
      <c r="C342" s="432"/>
      <c r="D342" s="346"/>
      <c r="E342" s="348"/>
      <c r="F342" s="343" t="s">
        <v>163</v>
      </c>
      <c r="G342" s="343">
        <v>2</v>
      </c>
      <c r="H342" s="62"/>
      <c r="I342" s="346"/>
      <c r="J342" s="96"/>
      <c r="K342" s="96"/>
    </row>
    <row r="343" spans="1:11" x14ac:dyDescent="0.3">
      <c r="A343" s="404"/>
      <c r="B343" s="386" t="s">
        <v>1789</v>
      </c>
      <c r="C343" s="432"/>
      <c r="D343" s="346"/>
      <c r="E343" s="348"/>
      <c r="F343" s="343" t="s">
        <v>163</v>
      </c>
      <c r="G343" s="343">
        <v>1</v>
      </c>
      <c r="H343" s="62"/>
      <c r="I343" s="346"/>
      <c r="J343" s="96"/>
      <c r="K343" s="96"/>
    </row>
    <row r="344" spans="1:11" x14ac:dyDescent="0.3">
      <c r="A344" s="391"/>
      <c r="B344" s="386" t="s">
        <v>1790</v>
      </c>
      <c r="C344" s="432"/>
      <c r="D344" s="346"/>
      <c r="E344" s="348"/>
      <c r="F344" s="343" t="s">
        <v>163</v>
      </c>
      <c r="G344" s="343">
        <v>1</v>
      </c>
      <c r="H344" s="62"/>
      <c r="I344" s="346"/>
      <c r="J344" s="96"/>
      <c r="K344" s="96"/>
    </row>
    <row r="345" spans="1:11" x14ac:dyDescent="0.3">
      <c r="A345" s="346"/>
      <c r="B345" s="350" t="s">
        <v>1791</v>
      </c>
      <c r="C345" s="432"/>
      <c r="E345" s="405" t="s">
        <v>1488</v>
      </c>
      <c r="F345" s="348"/>
      <c r="G345" s="403"/>
      <c r="H345" s="346"/>
      <c r="I345" s="346"/>
      <c r="J345" s="96"/>
      <c r="K345" s="96"/>
    </row>
    <row r="346" spans="1:11" x14ac:dyDescent="0.3">
      <c r="A346" s="346"/>
      <c r="B346" s="382" t="s">
        <v>1792</v>
      </c>
      <c r="C346" s="432"/>
      <c r="E346" s="380"/>
      <c r="F346" s="343" t="s">
        <v>163</v>
      </c>
      <c r="G346" s="343">
        <v>4</v>
      </c>
      <c r="H346" s="346"/>
      <c r="I346" s="346"/>
      <c r="J346" s="96"/>
      <c r="K346" s="96"/>
    </row>
    <row r="347" spans="1:11" x14ac:dyDescent="0.3">
      <c r="A347" s="346"/>
      <c r="B347" s="382" t="s">
        <v>1793</v>
      </c>
      <c r="C347" s="433"/>
      <c r="E347" s="380"/>
      <c r="F347" s="343" t="s">
        <v>163</v>
      </c>
      <c r="G347" s="343">
        <v>5</v>
      </c>
      <c r="H347" s="346"/>
      <c r="I347" s="346"/>
      <c r="J347" s="96"/>
      <c r="K347" s="96"/>
    </row>
    <row r="348" spans="1:11" x14ac:dyDescent="0.3">
      <c r="A348" s="346"/>
      <c r="B348" s="346"/>
      <c r="C348" s="433"/>
      <c r="E348" s="380"/>
      <c r="F348" s="348"/>
      <c r="G348" s="403"/>
      <c r="H348" s="346"/>
      <c r="I348" s="346"/>
      <c r="J348" s="96"/>
      <c r="K348" s="96"/>
    </row>
    <row r="349" spans="1:11" x14ac:dyDescent="0.3">
      <c r="A349" s="369"/>
      <c r="B349" s="359" t="s">
        <v>1697</v>
      </c>
      <c r="C349" s="432"/>
      <c r="D349" s="346"/>
      <c r="E349" s="356" t="s">
        <v>1530</v>
      </c>
      <c r="F349" s="348"/>
      <c r="G349" s="403"/>
      <c r="H349" s="346"/>
      <c r="I349" s="346"/>
      <c r="J349" s="96"/>
      <c r="K349" s="96"/>
    </row>
    <row r="350" spans="1:11" x14ac:dyDescent="0.3">
      <c r="A350" s="346"/>
      <c r="B350" s="406" t="s">
        <v>1794</v>
      </c>
      <c r="C350" s="432"/>
      <c r="D350" s="346"/>
      <c r="E350" s="348"/>
      <c r="F350" s="407" t="s">
        <v>163</v>
      </c>
      <c r="G350" s="344">
        <v>1</v>
      </c>
      <c r="H350" s="346"/>
      <c r="I350" s="346"/>
      <c r="J350" s="96"/>
      <c r="K350" s="96"/>
    </row>
    <row r="351" spans="1:11" x14ac:dyDescent="0.3">
      <c r="A351" s="346"/>
      <c r="B351" s="394" t="s">
        <v>1795</v>
      </c>
      <c r="C351" s="432"/>
      <c r="D351" s="346"/>
      <c r="E351" s="348"/>
      <c r="F351" s="407" t="s">
        <v>163</v>
      </c>
      <c r="G351" s="344">
        <v>1</v>
      </c>
      <c r="H351" s="346"/>
      <c r="I351" s="346"/>
      <c r="J351" s="96"/>
      <c r="K351" s="96"/>
    </row>
    <row r="352" spans="1:11" x14ac:dyDescent="0.3">
      <c r="A352" s="346"/>
      <c r="B352" s="346"/>
      <c r="C352" s="432"/>
      <c r="D352" s="346"/>
      <c r="E352" s="348"/>
      <c r="F352" s="348"/>
      <c r="G352" s="403"/>
      <c r="H352" s="346"/>
      <c r="I352" s="346"/>
      <c r="J352" s="96"/>
      <c r="K352" s="96"/>
    </row>
    <row r="353" spans="1:11" x14ac:dyDescent="0.3">
      <c r="A353" s="346"/>
      <c r="B353" s="359" t="s">
        <v>1796</v>
      </c>
      <c r="C353" s="432"/>
      <c r="D353" s="346"/>
      <c r="E353" s="356" t="s">
        <v>1530</v>
      </c>
      <c r="F353" s="348"/>
      <c r="G353" s="403"/>
      <c r="H353" s="346"/>
      <c r="I353" s="346"/>
      <c r="J353" s="96"/>
      <c r="K353" s="96"/>
    </row>
    <row r="354" spans="1:11" x14ac:dyDescent="0.3">
      <c r="A354" s="346"/>
      <c r="B354" s="359" t="s">
        <v>1797</v>
      </c>
      <c r="C354" s="432"/>
      <c r="D354" s="346"/>
      <c r="E354" s="348"/>
      <c r="F354" s="348"/>
      <c r="G354" s="403"/>
      <c r="H354" s="346"/>
      <c r="I354" s="346"/>
      <c r="J354" s="96"/>
      <c r="K354" s="96"/>
    </row>
    <row r="355" spans="1:11" x14ac:dyDescent="0.3">
      <c r="A355" s="346"/>
      <c r="B355" s="359" t="s">
        <v>1699</v>
      </c>
      <c r="C355" s="432"/>
      <c r="D355" s="346"/>
      <c r="E355" s="348"/>
      <c r="F355" s="408" t="s">
        <v>163</v>
      </c>
      <c r="G355" s="343">
        <v>4</v>
      </c>
      <c r="H355" s="346"/>
      <c r="I355" s="346"/>
      <c r="J355" s="96"/>
      <c r="K355" s="96"/>
    </row>
    <row r="356" spans="1:11" x14ac:dyDescent="0.3">
      <c r="A356" s="346"/>
      <c r="B356" s="406" t="s">
        <v>1798</v>
      </c>
      <c r="C356" s="432"/>
      <c r="D356" s="346"/>
      <c r="E356" s="348"/>
      <c r="F356" s="407" t="s">
        <v>163</v>
      </c>
      <c r="G356" s="344">
        <v>1</v>
      </c>
      <c r="H356" s="346"/>
      <c r="I356" s="346"/>
      <c r="J356" s="96"/>
      <c r="K356" s="96"/>
    </row>
    <row r="357" spans="1:11" x14ac:dyDescent="0.3">
      <c r="A357" s="346"/>
      <c r="B357" s="406" t="s">
        <v>1700</v>
      </c>
      <c r="C357" s="432"/>
      <c r="D357" s="346"/>
      <c r="E357" s="348"/>
      <c r="F357" s="407" t="s">
        <v>163</v>
      </c>
      <c r="G357" s="344">
        <v>1</v>
      </c>
      <c r="H357" s="346"/>
      <c r="I357" s="346"/>
      <c r="J357" s="96"/>
      <c r="K357" s="96"/>
    </row>
    <row r="358" spans="1:11" x14ac:dyDescent="0.3">
      <c r="A358" s="346"/>
      <c r="B358" s="359" t="s">
        <v>1701</v>
      </c>
      <c r="C358" s="432"/>
      <c r="D358" s="346"/>
      <c r="E358" s="348"/>
      <c r="F358" s="408" t="s">
        <v>163</v>
      </c>
      <c r="G358" s="343">
        <v>4</v>
      </c>
      <c r="H358" s="346"/>
      <c r="I358" s="346"/>
      <c r="J358" s="96"/>
      <c r="K358" s="96"/>
    </row>
    <row r="359" spans="1:11" x14ac:dyDescent="0.3">
      <c r="A359" s="346"/>
      <c r="B359" s="394" t="s">
        <v>1799</v>
      </c>
      <c r="C359" s="432"/>
      <c r="D359" s="346"/>
      <c r="E359" s="348"/>
      <c r="F359" s="407" t="s">
        <v>163</v>
      </c>
      <c r="G359" s="344">
        <v>1</v>
      </c>
      <c r="H359" s="346"/>
      <c r="I359" s="346"/>
      <c r="J359" s="96"/>
      <c r="K359" s="96"/>
    </row>
    <row r="360" spans="1:11" x14ac:dyDescent="0.3">
      <c r="A360" s="346"/>
      <c r="B360" s="346"/>
      <c r="C360" s="432"/>
      <c r="D360" s="346"/>
      <c r="E360" s="348"/>
      <c r="F360" s="348"/>
      <c r="G360" s="403"/>
      <c r="H360" s="346"/>
      <c r="I360" s="346"/>
      <c r="J360" s="96"/>
      <c r="K360" s="96"/>
    </row>
    <row r="361" spans="1:11" x14ac:dyDescent="0.3">
      <c r="A361" s="346"/>
      <c r="B361" s="359" t="s">
        <v>1800</v>
      </c>
      <c r="C361" s="432"/>
      <c r="D361" s="346"/>
      <c r="E361" s="356" t="s">
        <v>1530</v>
      </c>
      <c r="F361" s="348"/>
      <c r="G361" s="403"/>
      <c r="H361" s="346"/>
      <c r="I361" s="346"/>
      <c r="J361" s="96"/>
      <c r="K361" s="96"/>
    </row>
    <row r="362" spans="1:11" x14ac:dyDescent="0.3">
      <c r="A362" s="346"/>
      <c r="B362" s="394" t="s">
        <v>1801</v>
      </c>
      <c r="C362" s="432"/>
      <c r="D362" s="346"/>
      <c r="E362" s="348"/>
      <c r="F362" s="407" t="s">
        <v>163</v>
      </c>
      <c r="G362" s="344">
        <v>16</v>
      </c>
      <c r="H362" s="346"/>
      <c r="I362" s="346"/>
      <c r="J362" s="96"/>
      <c r="K362" s="96"/>
    </row>
    <row r="363" spans="1:11" x14ac:dyDescent="0.3">
      <c r="A363" s="346"/>
      <c r="B363" s="359" t="s">
        <v>1802</v>
      </c>
      <c r="C363" s="432"/>
      <c r="D363" s="346"/>
      <c r="E363" s="348"/>
      <c r="F363" s="408" t="s">
        <v>163</v>
      </c>
      <c r="G363" s="343">
        <v>4</v>
      </c>
      <c r="H363" s="346"/>
      <c r="I363" s="346"/>
      <c r="J363" s="96"/>
      <c r="K363" s="96"/>
    </row>
    <row r="364" spans="1:11" x14ac:dyDescent="0.3">
      <c r="A364" s="346"/>
      <c r="B364" s="346"/>
      <c r="C364" s="432"/>
      <c r="D364" s="346"/>
      <c r="E364" s="348"/>
      <c r="F364" s="348"/>
      <c r="G364" s="403"/>
      <c r="H364" s="346"/>
      <c r="I364" s="346"/>
      <c r="J364" s="96"/>
      <c r="K364" s="96"/>
    </row>
    <row r="365" spans="1:11" x14ac:dyDescent="0.3">
      <c r="A365" s="346"/>
      <c r="B365" s="359" t="s">
        <v>1667</v>
      </c>
      <c r="C365" s="432"/>
      <c r="D365" s="346"/>
      <c r="E365" s="356" t="s">
        <v>1530</v>
      </c>
      <c r="F365" s="348"/>
      <c r="G365" s="403"/>
      <c r="H365" s="346"/>
      <c r="I365" s="346"/>
      <c r="J365" s="96"/>
      <c r="K365" s="96"/>
    </row>
    <row r="366" spans="1:11" x14ac:dyDescent="0.3">
      <c r="A366" s="346"/>
      <c r="B366" s="359" t="s">
        <v>1806</v>
      </c>
      <c r="C366" s="432"/>
      <c r="D366" s="346"/>
      <c r="E366" s="348"/>
      <c r="F366" s="348"/>
      <c r="G366" s="403"/>
      <c r="H366" s="346"/>
      <c r="I366" s="346"/>
      <c r="J366" s="96"/>
      <c r="K366" s="96"/>
    </row>
    <row r="367" spans="1:11" x14ac:dyDescent="0.3">
      <c r="A367" s="346"/>
      <c r="B367" s="359" t="s">
        <v>1803</v>
      </c>
      <c r="C367" s="432"/>
      <c r="D367" s="346"/>
      <c r="E367" s="348"/>
      <c r="F367" s="408" t="s">
        <v>163</v>
      </c>
      <c r="G367" s="343">
        <v>2</v>
      </c>
      <c r="H367" s="346"/>
      <c r="I367" s="346"/>
      <c r="J367" s="96"/>
      <c r="K367" s="96"/>
    </row>
    <row r="368" spans="1:11" x14ac:dyDescent="0.3">
      <c r="A368" s="346"/>
      <c r="B368" s="394" t="s">
        <v>1804</v>
      </c>
      <c r="C368" s="432"/>
      <c r="D368" s="346"/>
      <c r="E368" s="348"/>
      <c r="F368" s="407" t="s">
        <v>163</v>
      </c>
      <c r="G368" s="344">
        <v>1</v>
      </c>
      <c r="H368" s="346"/>
      <c r="I368" s="346"/>
      <c r="J368" s="96"/>
      <c r="K368" s="96"/>
    </row>
    <row r="369" spans="1:11" x14ac:dyDescent="0.3">
      <c r="A369" s="346"/>
      <c r="B369" s="359" t="s">
        <v>1805</v>
      </c>
      <c r="C369" s="432"/>
      <c r="D369" s="346"/>
      <c r="E369" s="348"/>
      <c r="F369" s="408" t="s">
        <v>1784</v>
      </c>
      <c r="G369" s="343">
        <v>1</v>
      </c>
      <c r="H369" s="346"/>
      <c r="I369" s="346"/>
      <c r="J369" s="96"/>
      <c r="K369" s="96"/>
    </row>
    <row r="370" spans="1:11" x14ac:dyDescent="0.3">
      <c r="A370" s="346"/>
      <c r="B370" s="346"/>
      <c r="C370" s="432"/>
      <c r="D370" s="346"/>
      <c r="E370" s="348"/>
      <c r="F370" s="348"/>
      <c r="G370" s="403"/>
      <c r="H370" s="346"/>
      <c r="I370" s="346"/>
      <c r="J370" s="96"/>
      <c r="K370" s="96"/>
    </row>
    <row r="371" spans="1:11" x14ac:dyDescent="0.3">
      <c r="A371" s="410"/>
      <c r="B371" s="359" t="s">
        <v>1667</v>
      </c>
      <c r="C371" s="432"/>
      <c r="D371" s="346"/>
      <c r="E371" s="356" t="s">
        <v>1530</v>
      </c>
      <c r="F371" s="348"/>
      <c r="G371" s="403"/>
      <c r="H371" s="346"/>
      <c r="I371" s="346"/>
      <c r="J371" s="96"/>
      <c r="K371" s="96"/>
    </row>
    <row r="372" spans="1:11" x14ac:dyDescent="0.3">
      <c r="A372" s="411"/>
      <c r="B372" s="359" t="s">
        <v>1807</v>
      </c>
      <c r="C372" s="432"/>
      <c r="D372" s="346"/>
      <c r="E372" s="348"/>
      <c r="F372" s="348"/>
      <c r="G372" s="403"/>
      <c r="H372" s="346"/>
      <c r="I372" s="346"/>
      <c r="J372" s="96"/>
      <c r="K372" s="96"/>
    </row>
    <row r="373" spans="1:11" x14ac:dyDescent="0.3">
      <c r="B373" s="409" t="s">
        <v>1809</v>
      </c>
      <c r="C373" s="432"/>
      <c r="D373" s="346"/>
      <c r="E373" s="348"/>
      <c r="F373" s="408" t="s">
        <v>163</v>
      </c>
      <c r="G373" s="343">
        <v>4</v>
      </c>
      <c r="H373" s="346"/>
      <c r="I373" s="346"/>
      <c r="J373" s="96"/>
      <c r="K373" s="96"/>
    </row>
    <row r="374" spans="1:11" x14ac:dyDescent="0.3">
      <c r="A374" s="412"/>
      <c r="B374" s="409" t="s">
        <v>1810</v>
      </c>
      <c r="C374" s="437"/>
      <c r="F374" s="344" t="s">
        <v>163</v>
      </c>
      <c r="G374" s="344">
        <v>1</v>
      </c>
      <c r="H374" s="346"/>
      <c r="I374" s="346"/>
      <c r="J374" s="96"/>
      <c r="K374" s="96"/>
    </row>
    <row r="375" spans="1:11" x14ac:dyDescent="0.3">
      <c r="A375" s="413"/>
      <c r="B375" s="359" t="s">
        <v>1720</v>
      </c>
      <c r="C375" s="432"/>
      <c r="F375" s="344" t="s">
        <v>163</v>
      </c>
      <c r="G375" s="343">
        <v>6</v>
      </c>
      <c r="H375" s="346"/>
      <c r="I375" s="346"/>
      <c r="J375" s="96"/>
      <c r="K375" s="96"/>
    </row>
    <row r="376" spans="1:11" x14ac:dyDescent="0.3">
      <c r="A376" s="346"/>
      <c r="B376" s="359" t="s">
        <v>1811</v>
      </c>
      <c r="C376" s="432"/>
      <c r="F376" s="344" t="s">
        <v>163</v>
      </c>
      <c r="G376" s="344">
        <v>1</v>
      </c>
      <c r="H376" s="346"/>
      <c r="I376" s="346"/>
      <c r="J376" s="96"/>
      <c r="K376" s="96"/>
    </row>
    <row r="377" spans="1:11" x14ac:dyDescent="0.3">
      <c r="A377" s="346"/>
      <c r="B377" s="359" t="s">
        <v>1808</v>
      </c>
      <c r="C377" s="432"/>
      <c r="F377" s="344" t="s">
        <v>163</v>
      </c>
      <c r="G377" s="343">
        <v>1</v>
      </c>
      <c r="H377" s="346"/>
      <c r="I377" s="346"/>
      <c r="J377" s="96"/>
      <c r="K377" s="96"/>
    </row>
    <row r="378" spans="1:11" x14ac:dyDescent="0.3">
      <c r="A378" s="346"/>
      <c r="B378" s="350" t="s">
        <v>1829</v>
      </c>
      <c r="C378" s="432"/>
      <c r="D378" s="346"/>
      <c r="E378" s="356" t="s">
        <v>1530</v>
      </c>
      <c r="F378" s="343" t="s">
        <v>1188</v>
      </c>
      <c r="G378" s="343">
        <v>1</v>
      </c>
      <c r="H378" s="349"/>
      <c r="I378" s="346"/>
      <c r="J378" s="96"/>
      <c r="K378" s="96"/>
    </row>
    <row r="379" spans="1:11" x14ac:dyDescent="0.3">
      <c r="A379" s="346"/>
      <c r="B379" s="350" t="s">
        <v>1830</v>
      </c>
      <c r="C379" s="432"/>
      <c r="D379" s="346"/>
      <c r="E379" s="348"/>
      <c r="F379" s="346"/>
      <c r="G379" s="403"/>
      <c r="H379" s="349"/>
      <c r="I379" s="346"/>
      <c r="J379" s="96"/>
      <c r="K379" s="96"/>
    </row>
    <row r="380" spans="1:11" x14ac:dyDescent="0.3">
      <c r="A380" s="346"/>
      <c r="B380" s="350" t="s">
        <v>1812</v>
      </c>
      <c r="C380" s="432"/>
      <c r="D380" s="346"/>
      <c r="E380" s="348"/>
      <c r="F380" s="365" t="s">
        <v>163</v>
      </c>
      <c r="G380" s="343">
        <v>2</v>
      </c>
      <c r="H380" s="349"/>
      <c r="I380" s="346"/>
      <c r="J380" s="96"/>
      <c r="K380" s="96"/>
    </row>
    <row r="381" spans="1:11" x14ac:dyDescent="0.3">
      <c r="A381" s="346"/>
      <c r="B381" s="346"/>
      <c r="C381" s="432"/>
      <c r="D381" s="346"/>
      <c r="E381" s="348"/>
      <c r="F381" s="346"/>
      <c r="G381" s="403"/>
      <c r="H381" s="349"/>
      <c r="I381" s="346"/>
      <c r="J381" s="96"/>
      <c r="K381" s="96"/>
    </row>
    <row r="382" spans="1:11" x14ac:dyDescent="0.3">
      <c r="A382" s="367"/>
      <c r="B382" s="350" t="s">
        <v>1813</v>
      </c>
      <c r="C382" s="432"/>
      <c r="D382" s="346"/>
      <c r="E382" s="356" t="s">
        <v>1530</v>
      </c>
      <c r="F382" s="346"/>
      <c r="G382" s="403"/>
      <c r="H382" s="349"/>
      <c r="I382" s="346"/>
      <c r="J382" s="96"/>
      <c r="K382" s="96"/>
    </row>
    <row r="383" spans="1:11" x14ac:dyDescent="0.3">
      <c r="A383" s="371"/>
      <c r="B383" s="350" t="s">
        <v>1814</v>
      </c>
      <c r="C383" s="432"/>
      <c r="D383" s="346"/>
      <c r="E383" s="348"/>
      <c r="F383" s="346"/>
      <c r="G383" s="403"/>
      <c r="H383" s="349"/>
      <c r="I383" s="346"/>
      <c r="J383" s="96"/>
      <c r="K383" s="96"/>
    </row>
    <row r="384" spans="1:11" x14ac:dyDescent="0.3">
      <c r="A384" s="371"/>
      <c r="B384" s="350" t="s">
        <v>1815</v>
      </c>
      <c r="C384" s="432"/>
      <c r="D384" s="346"/>
      <c r="E384" s="348"/>
      <c r="F384" s="365" t="s">
        <v>163</v>
      </c>
      <c r="G384" s="343">
        <v>4</v>
      </c>
      <c r="H384" s="349"/>
      <c r="I384" s="346"/>
      <c r="J384" s="96"/>
      <c r="K384" s="96"/>
    </row>
    <row r="385" spans="1:11" x14ac:dyDescent="0.3">
      <c r="A385" s="391"/>
      <c r="B385" s="379" t="s">
        <v>1816</v>
      </c>
      <c r="C385" s="432"/>
      <c r="D385" s="346"/>
      <c r="E385" s="348"/>
      <c r="F385" s="365" t="s">
        <v>163</v>
      </c>
      <c r="G385" s="343">
        <v>1</v>
      </c>
      <c r="H385" s="349"/>
      <c r="I385" s="346"/>
      <c r="J385" s="96"/>
      <c r="K385" s="96"/>
    </row>
    <row r="386" spans="1:11" x14ac:dyDescent="0.3">
      <c r="A386" s="369"/>
      <c r="B386" s="350" t="s">
        <v>1817</v>
      </c>
      <c r="C386" s="432"/>
      <c r="D386" s="346"/>
      <c r="E386" s="348"/>
      <c r="F386" s="365" t="s">
        <v>163</v>
      </c>
      <c r="G386" s="343">
        <v>2</v>
      </c>
      <c r="H386" s="349"/>
      <c r="I386" s="346"/>
      <c r="J386" s="96"/>
      <c r="K386" s="96"/>
    </row>
    <row r="387" spans="1:11" x14ac:dyDescent="0.3">
      <c r="A387" s="346"/>
      <c r="B387" s="346"/>
      <c r="C387" s="432"/>
      <c r="D387" s="346"/>
      <c r="E387" s="348"/>
      <c r="F387" s="346"/>
      <c r="G387" s="403"/>
      <c r="H387" s="349"/>
      <c r="I387" s="346"/>
      <c r="J387" s="96"/>
      <c r="K387" s="96"/>
    </row>
    <row r="388" spans="1:11" x14ac:dyDescent="0.3">
      <c r="A388" s="346"/>
      <c r="B388" s="350" t="s">
        <v>1818</v>
      </c>
      <c r="C388" s="432"/>
      <c r="D388" s="346"/>
      <c r="E388" s="356" t="s">
        <v>1530</v>
      </c>
      <c r="F388" s="346"/>
      <c r="G388" s="403"/>
      <c r="H388" s="349"/>
      <c r="I388" s="346"/>
      <c r="J388" s="96"/>
      <c r="K388" s="96"/>
    </row>
    <row r="389" spans="1:11" x14ac:dyDescent="0.3">
      <c r="A389" s="346"/>
      <c r="B389" s="350" t="s">
        <v>1819</v>
      </c>
      <c r="C389" s="432"/>
      <c r="D389" s="346"/>
      <c r="E389" s="348"/>
      <c r="F389" s="346"/>
      <c r="G389" s="403"/>
      <c r="H389" s="349"/>
      <c r="I389" s="346"/>
      <c r="J389" s="96"/>
      <c r="K389" s="96"/>
    </row>
    <row r="390" spans="1:11" x14ac:dyDescent="0.3">
      <c r="A390" s="346"/>
      <c r="B390" s="384" t="s">
        <v>1820</v>
      </c>
      <c r="C390" s="432"/>
      <c r="D390" s="346"/>
      <c r="E390" s="348"/>
      <c r="F390" s="346"/>
      <c r="G390" s="403"/>
      <c r="H390" s="349"/>
      <c r="I390" s="346"/>
      <c r="J390" s="96"/>
      <c r="K390" s="96"/>
    </row>
    <row r="391" spans="1:11" x14ac:dyDescent="0.3">
      <c r="A391" s="346"/>
      <c r="B391" s="346"/>
      <c r="C391" s="432"/>
      <c r="D391" s="346"/>
      <c r="E391" s="348"/>
      <c r="F391" s="346"/>
      <c r="G391" s="403"/>
      <c r="H391" s="349"/>
      <c r="I391" s="346"/>
      <c r="J391" s="96"/>
      <c r="K391" s="96"/>
    </row>
    <row r="392" spans="1:11" x14ac:dyDescent="0.3">
      <c r="A392" s="346"/>
      <c r="B392" s="350" t="s">
        <v>1821</v>
      </c>
      <c r="C392" s="432"/>
      <c r="D392" s="346"/>
      <c r="E392" s="356" t="s">
        <v>1530</v>
      </c>
      <c r="F392" s="346"/>
      <c r="G392" s="403"/>
      <c r="H392" s="349"/>
      <c r="I392" s="346"/>
      <c r="J392" s="96"/>
      <c r="K392" s="96"/>
    </row>
    <row r="393" spans="1:11" x14ac:dyDescent="0.3">
      <c r="A393" s="346"/>
      <c r="B393" s="350" t="s">
        <v>1822</v>
      </c>
      <c r="C393" s="432"/>
      <c r="D393" s="346"/>
      <c r="E393" s="348"/>
      <c r="F393" s="346"/>
      <c r="G393" s="403"/>
      <c r="H393" s="349"/>
      <c r="I393" s="346"/>
      <c r="J393" s="96"/>
      <c r="K393" s="96"/>
    </row>
    <row r="394" spans="1:11" x14ac:dyDescent="0.3">
      <c r="A394" s="367"/>
      <c r="B394" s="384" t="s">
        <v>1823</v>
      </c>
      <c r="C394" s="432"/>
      <c r="D394" s="346"/>
      <c r="E394" s="348"/>
      <c r="F394" s="365" t="s">
        <v>163</v>
      </c>
      <c r="G394" s="343">
        <v>4</v>
      </c>
      <c r="H394" s="349"/>
      <c r="I394" s="346"/>
      <c r="J394" s="96"/>
      <c r="K394" s="96"/>
    </row>
    <row r="395" spans="1:11" x14ac:dyDescent="0.3">
      <c r="A395" s="369"/>
      <c r="B395" s="376" t="s">
        <v>1824</v>
      </c>
      <c r="C395" s="432"/>
      <c r="D395" s="346"/>
      <c r="E395" s="348"/>
      <c r="F395" s="392" t="s">
        <v>163</v>
      </c>
      <c r="G395" s="343">
        <v>2</v>
      </c>
      <c r="H395" s="349"/>
      <c r="I395" s="346"/>
      <c r="J395" s="96"/>
      <c r="K395" s="96"/>
    </row>
    <row r="396" spans="1:11" x14ac:dyDescent="0.3">
      <c r="A396" s="346"/>
      <c r="B396" s="346"/>
      <c r="C396" s="432"/>
      <c r="D396" s="346"/>
      <c r="E396" s="348"/>
      <c r="F396" s="346"/>
      <c r="G396" s="403"/>
      <c r="H396" s="349"/>
      <c r="I396" s="346"/>
      <c r="J396" s="96"/>
      <c r="K396" s="96"/>
    </row>
    <row r="397" spans="1:11" x14ac:dyDescent="0.3">
      <c r="A397" s="346"/>
      <c r="B397" s="350" t="s">
        <v>1832</v>
      </c>
      <c r="C397" s="432"/>
      <c r="D397" s="346"/>
      <c r="E397" s="374" t="s">
        <v>1827</v>
      </c>
      <c r="F397" s="343" t="s">
        <v>163</v>
      </c>
      <c r="G397" s="343">
        <v>1</v>
      </c>
      <c r="H397" s="349"/>
      <c r="I397" s="346"/>
      <c r="J397" s="96"/>
      <c r="K397" s="96"/>
    </row>
    <row r="398" spans="1:11" x14ac:dyDescent="0.3">
      <c r="A398" s="346"/>
      <c r="B398" s="384" t="s">
        <v>1831</v>
      </c>
      <c r="C398" s="432"/>
      <c r="D398" s="346"/>
      <c r="E398" s="348"/>
      <c r="F398" s="344" t="s">
        <v>163</v>
      </c>
      <c r="G398" s="343">
        <v>1</v>
      </c>
      <c r="H398" s="349"/>
      <c r="I398" s="346"/>
      <c r="J398" s="96"/>
      <c r="K398" s="96"/>
    </row>
    <row r="399" spans="1:11" x14ac:dyDescent="0.3">
      <c r="A399" s="346"/>
      <c r="B399" s="346"/>
      <c r="C399" s="432"/>
      <c r="D399" s="346"/>
      <c r="E399" s="348"/>
      <c r="F399" s="346"/>
      <c r="G399" s="403"/>
      <c r="H399" s="349"/>
      <c r="I399" s="346"/>
      <c r="J399" s="96"/>
      <c r="K399" s="96"/>
    </row>
    <row r="400" spans="1:11" x14ac:dyDescent="0.3">
      <c r="A400" s="346"/>
      <c r="B400" s="350" t="s">
        <v>1825</v>
      </c>
      <c r="C400" s="432"/>
      <c r="D400" s="346"/>
      <c r="E400" s="356" t="s">
        <v>1530</v>
      </c>
      <c r="F400" s="365" t="s">
        <v>163</v>
      </c>
      <c r="G400" s="343">
        <v>1</v>
      </c>
      <c r="H400" s="343" t="s">
        <v>1081</v>
      </c>
      <c r="I400" s="346"/>
      <c r="J400" s="96"/>
      <c r="K400" s="96"/>
    </row>
    <row r="401" spans="1:11" x14ac:dyDescent="0.3">
      <c r="A401" s="346"/>
      <c r="B401" s="384" t="s">
        <v>1826</v>
      </c>
      <c r="C401" s="432"/>
      <c r="D401" s="346"/>
      <c r="E401" s="348"/>
      <c r="F401" s="365" t="s">
        <v>163</v>
      </c>
      <c r="G401" s="343">
        <v>1</v>
      </c>
      <c r="H401" s="343" t="s">
        <v>1828</v>
      </c>
      <c r="I401" s="346"/>
      <c r="J401" s="96"/>
      <c r="K401" s="96"/>
    </row>
    <row r="402" spans="1:11" x14ac:dyDescent="0.3">
      <c r="A402" s="414"/>
      <c r="B402" s="350" t="s">
        <v>1833</v>
      </c>
      <c r="C402" s="344" t="s">
        <v>1835</v>
      </c>
      <c r="F402" s="380"/>
      <c r="G402" s="403"/>
      <c r="H402" s="349"/>
      <c r="I402" s="346"/>
      <c r="J402" s="96"/>
      <c r="K402" s="96"/>
    </row>
    <row r="403" spans="1:11" x14ac:dyDescent="0.3">
      <c r="A403" s="380"/>
      <c r="B403" s="384" t="s">
        <v>1834</v>
      </c>
      <c r="C403" s="432"/>
      <c r="F403" s="405" t="s">
        <v>163</v>
      </c>
      <c r="G403" s="343">
        <v>2</v>
      </c>
      <c r="H403" s="343" t="s">
        <v>104</v>
      </c>
      <c r="I403" s="346"/>
      <c r="J403" s="96"/>
      <c r="K403" s="96"/>
    </row>
    <row r="404" spans="1:11" x14ac:dyDescent="0.3">
      <c r="A404" s="380"/>
      <c r="B404" s="350" t="s">
        <v>1833</v>
      </c>
      <c r="C404" s="432"/>
      <c r="F404" s="380"/>
      <c r="G404" s="403"/>
      <c r="H404" s="349"/>
      <c r="I404" s="346"/>
      <c r="J404" s="96"/>
      <c r="K404" s="96"/>
    </row>
    <row r="405" spans="1:11" x14ac:dyDescent="0.3">
      <c r="A405" s="380"/>
      <c r="B405" s="384" t="s">
        <v>1748</v>
      </c>
      <c r="C405" s="432"/>
      <c r="F405" s="405" t="s">
        <v>163</v>
      </c>
      <c r="G405" s="343">
        <v>4</v>
      </c>
      <c r="H405" s="349"/>
      <c r="I405" s="346"/>
      <c r="J405" s="96"/>
      <c r="K405" s="96"/>
    </row>
    <row r="406" spans="1:11" x14ac:dyDescent="0.3">
      <c r="A406" s="346"/>
      <c r="B406" s="350" t="s">
        <v>1671</v>
      </c>
      <c r="C406" s="344" t="s">
        <v>1672</v>
      </c>
      <c r="D406" s="346"/>
      <c r="E406" s="346"/>
      <c r="F406" s="365" t="s">
        <v>1620</v>
      </c>
      <c r="G406" s="343">
        <v>1</v>
      </c>
      <c r="H406" s="346"/>
      <c r="I406" s="346"/>
      <c r="J406" s="96"/>
      <c r="K406" s="96"/>
    </row>
    <row r="407" spans="1:11" x14ac:dyDescent="0.3">
      <c r="A407" s="346"/>
      <c r="B407" s="350" t="s">
        <v>1847</v>
      </c>
      <c r="C407" s="432"/>
      <c r="D407" s="346"/>
      <c r="E407" s="346"/>
      <c r="F407" s="348"/>
      <c r="G407" s="403"/>
      <c r="H407" s="346"/>
      <c r="I407" s="346"/>
      <c r="J407" s="96"/>
      <c r="K407" s="96"/>
    </row>
    <row r="408" spans="1:11" x14ac:dyDescent="0.3">
      <c r="A408" s="346"/>
      <c r="B408" s="392" t="s">
        <v>1836</v>
      </c>
      <c r="C408" s="432"/>
      <c r="D408" s="346"/>
      <c r="E408" s="346"/>
      <c r="F408" s="392" t="s">
        <v>1620</v>
      </c>
      <c r="G408" s="344">
        <v>1</v>
      </c>
      <c r="H408" s="346"/>
      <c r="I408" s="346"/>
      <c r="J408" s="96"/>
      <c r="K408" s="96"/>
    </row>
    <row r="409" spans="1:11" x14ac:dyDescent="0.3">
      <c r="A409" s="346"/>
      <c r="B409" s="365" t="s">
        <v>1837</v>
      </c>
      <c r="C409" s="432"/>
      <c r="D409" s="346"/>
      <c r="E409" s="346"/>
      <c r="F409" s="365" t="s">
        <v>1620</v>
      </c>
      <c r="G409" s="343">
        <v>1</v>
      </c>
      <c r="H409" s="346"/>
      <c r="I409" s="346"/>
      <c r="J409" s="96"/>
      <c r="K409" s="96"/>
    </row>
    <row r="410" spans="1:11" x14ac:dyDescent="0.3">
      <c r="A410" s="367"/>
      <c r="B410" s="392" t="s">
        <v>1727</v>
      </c>
      <c r="C410" s="432"/>
      <c r="D410" s="346"/>
      <c r="E410" s="346"/>
      <c r="F410" s="392" t="s">
        <v>1620</v>
      </c>
      <c r="G410" s="344">
        <v>1</v>
      </c>
      <c r="H410" s="346"/>
      <c r="I410" s="346"/>
      <c r="J410" s="96"/>
      <c r="K410" s="96"/>
    </row>
    <row r="411" spans="1:11" x14ac:dyDescent="0.3">
      <c r="A411" s="391"/>
      <c r="B411" s="415" t="s">
        <v>1848</v>
      </c>
      <c r="C411" s="432"/>
      <c r="D411" s="346"/>
      <c r="E411" s="346"/>
      <c r="F411" s="365" t="s">
        <v>1620</v>
      </c>
      <c r="G411" s="343">
        <v>0.5</v>
      </c>
      <c r="H411" s="346"/>
      <c r="I411" s="346"/>
      <c r="J411" s="96"/>
      <c r="K411" s="96"/>
    </row>
    <row r="412" spans="1:11" x14ac:dyDescent="0.3">
      <c r="A412" s="371"/>
      <c r="B412" s="382" t="s">
        <v>1838</v>
      </c>
      <c r="C412" s="432"/>
      <c r="D412" s="346"/>
      <c r="E412" s="346"/>
      <c r="F412" s="365" t="s">
        <v>1620</v>
      </c>
      <c r="G412" s="343">
        <v>0.5</v>
      </c>
      <c r="H412" s="346"/>
      <c r="I412" s="346"/>
      <c r="J412" s="96"/>
      <c r="K412" s="96"/>
    </row>
    <row r="413" spans="1:11" x14ac:dyDescent="0.3">
      <c r="A413" s="371"/>
      <c r="B413" s="416" t="s">
        <v>1839</v>
      </c>
      <c r="C413" s="432"/>
      <c r="D413" s="346"/>
      <c r="E413" s="346"/>
      <c r="F413" s="392" t="s">
        <v>1620</v>
      </c>
      <c r="G413" s="344">
        <v>2.6</v>
      </c>
      <c r="H413" s="346"/>
      <c r="I413" s="346"/>
      <c r="J413" s="96"/>
      <c r="K413" s="96"/>
    </row>
    <row r="414" spans="1:11" x14ac:dyDescent="0.3">
      <c r="A414" s="369"/>
      <c r="B414" s="365" t="s">
        <v>1840</v>
      </c>
      <c r="C414" s="432"/>
      <c r="D414" s="346"/>
      <c r="E414" s="346"/>
      <c r="F414" s="365" t="s">
        <v>1620</v>
      </c>
      <c r="G414" s="343">
        <v>0.5</v>
      </c>
      <c r="H414" s="346"/>
      <c r="I414" s="346"/>
      <c r="J414" s="96"/>
      <c r="K414" s="96"/>
    </row>
    <row r="415" spans="1:11" x14ac:dyDescent="0.3">
      <c r="A415" s="346"/>
      <c r="B415" s="365" t="s">
        <v>1841</v>
      </c>
      <c r="C415" s="432"/>
      <c r="D415" s="346"/>
      <c r="E415" s="346"/>
      <c r="F415" s="365" t="s">
        <v>1620</v>
      </c>
      <c r="G415" s="343">
        <v>17.8</v>
      </c>
      <c r="H415" s="346"/>
      <c r="I415" s="346"/>
      <c r="J415" s="96"/>
      <c r="K415" s="96"/>
    </row>
    <row r="416" spans="1:11" x14ac:dyDescent="0.3">
      <c r="A416" s="346"/>
      <c r="B416" s="365" t="s">
        <v>1842</v>
      </c>
      <c r="C416" s="432"/>
      <c r="D416" s="346"/>
      <c r="E416" s="346"/>
      <c r="F416" s="365" t="s">
        <v>1620</v>
      </c>
      <c r="G416" s="343">
        <v>0.5</v>
      </c>
      <c r="H416" s="346"/>
      <c r="I416" s="346"/>
      <c r="J416" s="96"/>
      <c r="K416" s="96"/>
    </row>
    <row r="417" spans="1:11" x14ac:dyDescent="0.3">
      <c r="A417" s="346"/>
      <c r="B417" s="365" t="s">
        <v>1849</v>
      </c>
      <c r="C417" s="432"/>
      <c r="D417" s="346"/>
      <c r="E417" s="346"/>
      <c r="F417" s="365" t="s">
        <v>1620</v>
      </c>
      <c r="G417" s="343">
        <v>10.9</v>
      </c>
      <c r="H417" s="346"/>
      <c r="I417" s="346"/>
      <c r="J417" s="96"/>
      <c r="K417" s="96"/>
    </row>
    <row r="418" spans="1:11" x14ac:dyDescent="0.3">
      <c r="A418" s="346"/>
      <c r="B418" s="384" t="s">
        <v>1843</v>
      </c>
      <c r="C418" s="432"/>
      <c r="D418" s="346"/>
      <c r="E418" s="346"/>
      <c r="F418" s="365" t="s">
        <v>1620</v>
      </c>
      <c r="G418" s="343">
        <v>1.5</v>
      </c>
      <c r="H418" s="346"/>
      <c r="I418" s="346"/>
      <c r="J418" s="96"/>
      <c r="K418" s="96"/>
    </row>
    <row r="419" spans="1:11" x14ac:dyDescent="0.3">
      <c r="A419" s="346"/>
      <c r="B419" s="350" t="s">
        <v>1850</v>
      </c>
      <c r="C419" s="432"/>
      <c r="D419" s="346"/>
      <c r="E419" s="346"/>
      <c r="F419" s="365" t="s">
        <v>1620</v>
      </c>
      <c r="G419" s="343">
        <v>0.5</v>
      </c>
      <c r="H419" s="346"/>
      <c r="I419" s="346"/>
      <c r="J419" s="96"/>
      <c r="K419" s="96"/>
    </row>
    <row r="420" spans="1:11" x14ac:dyDescent="0.3">
      <c r="A420" s="346"/>
      <c r="B420" s="350" t="s">
        <v>1671</v>
      </c>
      <c r="C420" s="344" t="s">
        <v>1672</v>
      </c>
      <c r="D420" s="346"/>
      <c r="E420" s="346"/>
      <c r="F420" s="348"/>
      <c r="G420" s="403"/>
      <c r="H420" s="346"/>
      <c r="I420" s="346"/>
      <c r="J420" s="96"/>
      <c r="K420" s="96"/>
    </row>
    <row r="421" spans="1:11" x14ac:dyDescent="0.3">
      <c r="A421" s="346"/>
      <c r="B421" s="350" t="s">
        <v>1745</v>
      </c>
      <c r="C421" s="432"/>
      <c r="D421" s="346"/>
      <c r="E421" s="346"/>
      <c r="F421" s="348"/>
      <c r="G421" s="403"/>
      <c r="H421" s="346"/>
      <c r="I421" s="346"/>
      <c r="J421" s="96"/>
      <c r="K421" s="96"/>
    </row>
    <row r="422" spans="1:11" x14ac:dyDescent="0.3">
      <c r="A422" s="367"/>
      <c r="B422" s="365" t="s">
        <v>1746</v>
      </c>
      <c r="C422" s="432"/>
      <c r="D422" s="346"/>
      <c r="E422" s="346"/>
      <c r="F422" s="365" t="s">
        <v>1620</v>
      </c>
      <c r="G422" s="343">
        <v>103.9</v>
      </c>
      <c r="H422" s="346"/>
      <c r="I422" s="346"/>
      <c r="J422" s="96"/>
      <c r="K422" s="96"/>
    </row>
    <row r="423" spans="1:11" x14ac:dyDescent="0.3">
      <c r="A423" s="391"/>
      <c r="B423" s="415" t="s">
        <v>1747</v>
      </c>
      <c r="C423" s="432"/>
      <c r="D423" s="346"/>
      <c r="E423" s="346"/>
      <c r="F423" s="365" t="s">
        <v>1620</v>
      </c>
      <c r="G423" s="343">
        <v>70</v>
      </c>
      <c r="H423" s="346"/>
      <c r="I423" s="346"/>
      <c r="J423" s="96"/>
      <c r="K423" s="96"/>
    </row>
    <row r="424" spans="1:11" x14ac:dyDescent="0.3">
      <c r="A424" s="369"/>
      <c r="B424" s="365" t="s">
        <v>1748</v>
      </c>
      <c r="C424" s="432"/>
      <c r="D424" s="346"/>
      <c r="E424" s="346"/>
      <c r="F424" s="365" t="s">
        <v>1620</v>
      </c>
      <c r="G424" s="343">
        <v>10</v>
      </c>
      <c r="H424" s="346"/>
      <c r="I424" s="346"/>
      <c r="J424" s="96"/>
      <c r="K424" s="96"/>
    </row>
    <row r="425" spans="1:11" x14ac:dyDescent="0.3">
      <c r="A425" s="346"/>
      <c r="B425" s="384" t="s">
        <v>1749</v>
      </c>
      <c r="C425" s="432"/>
      <c r="D425" s="346"/>
      <c r="E425" s="346"/>
      <c r="F425" s="365" t="s">
        <v>1620</v>
      </c>
      <c r="G425" s="343">
        <v>106</v>
      </c>
      <c r="H425" s="346"/>
      <c r="I425" s="346"/>
      <c r="J425" s="96"/>
      <c r="K425" s="96"/>
    </row>
    <row r="426" spans="1:11" x14ac:dyDescent="0.3">
      <c r="A426" s="346"/>
      <c r="B426" s="350" t="s">
        <v>1844</v>
      </c>
      <c r="C426" s="432"/>
      <c r="D426" s="346"/>
      <c r="E426" s="346"/>
      <c r="F426" s="365" t="s">
        <v>1620</v>
      </c>
      <c r="G426" s="343">
        <v>60</v>
      </c>
      <c r="H426" s="346"/>
      <c r="I426" s="346"/>
      <c r="J426" s="96"/>
      <c r="K426" s="96"/>
    </row>
    <row r="427" spans="1:11" x14ac:dyDescent="0.3">
      <c r="A427" s="346"/>
      <c r="B427" s="365" t="s">
        <v>1845</v>
      </c>
      <c r="C427" s="432"/>
      <c r="D427" s="346"/>
      <c r="E427" s="346"/>
      <c r="F427" s="365" t="s">
        <v>1620</v>
      </c>
      <c r="G427" s="343">
        <v>1.5</v>
      </c>
      <c r="H427" s="346"/>
      <c r="I427" s="346"/>
      <c r="J427" s="96"/>
      <c r="K427" s="96"/>
    </row>
    <row r="428" spans="1:11" x14ac:dyDescent="0.3">
      <c r="A428" s="346"/>
      <c r="B428" s="365" t="s">
        <v>1846</v>
      </c>
      <c r="C428" s="432"/>
      <c r="D428" s="346"/>
      <c r="E428" s="346"/>
      <c r="F428" s="365" t="s">
        <v>1620</v>
      </c>
      <c r="G428" s="343">
        <v>5</v>
      </c>
      <c r="H428" s="346"/>
      <c r="I428" s="346"/>
      <c r="J428" s="96"/>
      <c r="K428" s="96"/>
    </row>
    <row r="429" spans="1:11" x14ac:dyDescent="0.3">
      <c r="A429" s="346"/>
      <c r="B429" s="365" t="s">
        <v>1751</v>
      </c>
      <c r="C429" s="432"/>
      <c r="D429" s="346"/>
      <c r="E429" s="346"/>
      <c r="F429" s="365" t="s">
        <v>1620</v>
      </c>
      <c r="G429" s="343">
        <v>1</v>
      </c>
      <c r="H429" s="346"/>
      <c r="I429" s="346"/>
      <c r="J429" s="96"/>
      <c r="K429" s="96"/>
    </row>
    <row r="430" spans="1:11" x14ac:dyDescent="0.3">
      <c r="A430" s="367"/>
      <c r="B430" s="350" t="s">
        <v>1851</v>
      </c>
      <c r="C430" s="432"/>
      <c r="F430" s="343" t="s">
        <v>1620</v>
      </c>
      <c r="G430" s="343">
        <v>1</v>
      </c>
      <c r="H430" s="346"/>
      <c r="I430" s="346"/>
      <c r="J430" s="96"/>
      <c r="K430" s="96"/>
    </row>
    <row r="431" spans="1:11" x14ac:dyDescent="0.3">
      <c r="A431" s="369"/>
      <c r="B431" s="384" t="s">
        <v>1852</v>
      </c>
      <c r="C431" s="432"/>
      <c r="F431" s="343" t="s">
        <v>1620</v>
      </c>
      <c r="G431" s="343">
        <v>1</v>
      </c>
      <c r="H431" s="346"/>
      <c r="I431" s="346"/>
      <c r="J431" s="96"/>
      <c r="K431" s="96"/>
    </row>
    <row r="432" spans="1:11" x14ac:dyDescent="0.3">
      <c r="A432" s="346"/>
      <c r="B432" s="384" t="s">
        <v>1853</v>
      </c>
      <c r="C432" s="432"/>
      <c r="F432" s="343" t="s">
        <v>1620</v>
      </c>
      <c r="G432" s="343">
        <v>2.5</v>
      </c>
      <c r="H432" s="346"/>
      <c r="I432" s="346"/>
      <c r="J432" s="96"/>
      <c r="K432" s="96"/>
    </row>
    <row r="433" spans="1:11" x14ac:dyDescent="0.3">
      <c r="A433" s="346"/>
      <c r="B433" s="350" t="s">
        <v>1854</v>
      </c>
      <c r="C433" s="432"/>
      <c r="F433" s="343" t="s">
        <v>1620</v>
      </c>
      <c r="G433" s="343">
        <v>1</v>
      </c>
      <c r="H433" s="346"/>
      <c r="I433" s="346"/>
      <c r="J433" s="96"/>
      <c r="K433" s="96"/>
    </row>
    <row r="434" spans="1:11" x14ac:dyDescent="0.3">
      <c r="A434" s="346"/>
      <c r="B434" s="384" t="s">
        <v>1762</v>
      </c>
      <c r="C434" s="432"/>
      <c r="F434" s="343" t="s">
        <v>1620</v>
      </c>
      <c r="G434" s="343">
        <v>5.8</v>
      </c>
      <c r="H434" s="346"/>
      <c r="I434" s="346"/>
      <c r="J434" s="96"/>
      <c r="K434" s="96"/>
    </row>
    <row r="435" spans="1:11" x14ac:dyDescent="0.3">
      <c r="A435" s="369"/>
      <c r="B435" s="395" t="s">
        <v>1855</v>
      </c>
      <c r="C435" s="434" t="s">
        <v>1746</v>
      </c>
      <c r="D435" s="348"/>
      <c r="E435" s="346"/>
      <c r="F435" s="343" t="s">
        <v>1620</v>
      </c>
      <c r="G435" s="343">
        <v>130</v>
      </c>
      <c r="H435" s="62"/>
      <c r="I435" s="431"/>
      <c r="J435" s="100"/>
      <c r="K435" s="96"/>
    </row>
    <row r="436" spans="1:11" x14ac:dyDescent="0.3">
      <c r="A436" s="346"/>
      <c r="B436" s="395" t="s">
        <v>1742</v>
      </c>
      <c r="C436" s="434" t="s">
        <v>1747</v>
      </c>
      <c r="D436" s="348"/>
      <c r="E436" s="346"/>
      <c r="F436" s="343" t="s">
        <v>1620</v>
      </c>
      <c r="G436" s="343">
        <v>90</v>
      </c>
      <c r="H436" s="62"/>
      <c r="I436" s="346"/>
      <c r="J436" s="100"/>
      <c r="K436" s="96"/>
    </row>
    <row r="437" spans="1:11" x14ac:dyDescent="0.3">
      <c r="A437" s="346"/>
      <c r="B437" s="395" t="s">
        <v>1742</v>
      </c>
      <c r="C437" s="434" t="s">
        <v>1749</v>
      </c>
      <c r="D437" s="348"/>
      <c r="E437" s="346"/>
      <c r="F437" s="343" t="s">
        <v>1620</v>
      </c>
      <c r="G437" s="343">
        <v>95</v>
      </c>
      <c r="H437" s="62"/>
      <c r="I437" s="346"/>
      <c r="J437" s="100"/>
      <c r="K437" s="96"/>
    </row>
    <row r="438" spans="1:11" x14ac:dyDescent="0.3">
      <c r="A438" s="346"/>
      <c r="B438" s="395" t="s">
        <v>1742</v>
      </c>
      <c r="C438" s="434" t="s">
        <v>1761</v>
      </c>
      <c r="D438" s="348"/>
      <c r="E438" s="346"/>
      <c r="F438" s="343" t="s">
        <v>1620</v>
      </c>
      <c r="G438" s="343">
        <v>110</v>
      </c>
      <c r="H438" s="62"/>
      <c r="I438" s="346"/>
      <c r="J438" s="100"/>
      <c r="K438" s="96"/>
    </row>
    <row r="439" spans="1:11" x14ac:dyDescent="0.3">
      <c r="A439" s="346"/>
      <c r="B439" s="395" t="s">
        <v>1742</v>
      </c>
      <c r="C439" s="434" t="s">
        <v>1846</v>
      </c>
      <c r="D439" s="348"/>
      <c r="E439" s="346"/>
      <c r="F439" s="365" t="s">
        <v>1620</v>
      </c>
      <c r="G439" s="343">
        <v>15</v>
      </c>
      <c r="H439" s="62"/>
      <c r="I439" s="346"/>
      <c r="J439" s="100"/>
      <c r="K439" s="96"/>
    </row>
    <row r="440" spans="1:11" x14ac:dyDescent="0.3">
      <c r="A440" s="346"/>
      <c r="B440" s="400"/>
      <c r="C440" s="436"/>
      <c r="D440" s="348"/>
      <c r="E440" s="346"/>
      <c r="F440" s="348"/>
      <c r="G440" s="403"/>
      <c r="H440" s="62"/>
      <c r="I440" s="346"/>
      <c r="J440" s="100"/>
      <c r="K440" s="96"/>
    </row>
    <row r="441" spans="1:11" x14ac:dyDescent="0.3">
      <c r="A441" s="346"/>
      <c r="B441" s="401" t="s">
        <v>1753</v>
      </c>
      <c r="C441" s="434"/>
      <c r="D441" s="343" t="s">
        <v>1763</v>
      </c>
      <c r="E441" s="343" t="s">
        <v>1488</v>
      </c>
      <c r="F441" s="348"/>
      <c r="G441" s="403"/>
      <c r="H441" s="62"/>
      <c r="I441" s="346"/>
      <c r="J441" s="100"/>
      <c r="K441" s="96"/>
    </row>
    <row r="442" spans="1:11" x14ac:dyDescent="0.3">
      <c r="A442" s="367"/>
      <c r="B442" s="401" t="s">
        <v>1754</v>
      </c>
      <c r="C442" s="434"/>
      <c r="D442" s="348"/>
      <c r="E442" s="346"/>
      <c r="F442" s="365" t="s">
        <v>1620</v>
      </c>
      <c r="G442" s="343">
        <v>2.2999999999999998</v>
      </c>
      <c r="H442" s="62"/>
      <c r="I442" s="346"/>
      <c r="J442" s="100"/>
      <c r="K442" s="96"/>
    </row>
    <row r="443" spans="1:11" x14ac:dyDescent="0.3">
      <c r="A443" s="369"/>
      <c r="B443" s="401" t="s">
        <v>1755</v>
      </c>
      <c r="C443" s="434"/>
      <c r="D443" s="348"/>
      <c r="E443" s="346"/>
      <c r="F443" s="365" t="s">
        <v>1620</v>
      </c>
      <c r="G443" s="343" t="s">
        <v>147</v>
      </c>
      <c r="H443" s="62"/>
      <c r="I443" s="346"/>
      <c r="J443" s="100"/>
      <c r="K443" s="96"/>
    </row>
    <row r="444" spans="1:11" x14ac:dyDescent="0.3">
      <c r="A444" s="346"/>
      <c r="B444" s="401" t="s">
        <v>1756</v>
      </c>
      <c r="C444" s="434"/>
      <c r="D444" s="348"/>
      <c r="E444" s="346"/>
      <c r="F444" s="343" t="s">
        <v>1620</v>
      </c>
      <c r="G444" s="343">
        <v>4</v>
      </c>
      <c r="H444" s="62"/>
      <c r="I444" s="346"/>
      <c r="J444" s="100"/>
      <c r="K444" s="96"/>
    </row>
    <row r="445" spans="1:11" x14ac:dyDescent="0.3">
      <c r="A445" s="346"/>
      <c r="B445" s="401" t="s">
        <v>1757</v>
      </c>
      <c r="C445" s="434"/>
      <c r="D445" s="348"/>
      <c r="E445" s="346"/>
      <c r="F445" s="365" t="s">
        <v>1620</v>
      </c>
      <c r="G445" s="343">
        <v>2.4</v>
      </c>
      <c r="H445" s="62"/>
      <c r="I445" s="346"/>
      <c r="J445" s="100"/>
      <c r="K445" s="96"/>
    </row>
    <row r="446" spans="1:11" x14ac:dyDescent="0.3">
      <c r="A446" s="346"/>
      <c r="B446" s="400"/>
      <c r="C446" s="436"/>
      <c r="D446" s="348"/>
      <c r="E446" s="346"/>
      <c r="F446" s="348"/>
      <c r="G446" s="403"/>
      <c r="H446" s="62"/>
      <c r="I446" s="346"/>
      <c r="J446" s="100"/>
      <c r="K446" s="96"/>
    </row>
    <row r="447" spans="1:11" x14ac:dyDescent="0.3">
      <c r="A447" s="346"/>
      <c r="B447" s="395" t="s">
        <v>1868</v>
      </c>
      <c r="C447" s="434" t="s">
        <v>1861</v>
      </c>
      <c r="D447" s="343" t="s">
        <v>1863</v>
      </c>
      <c r="E447" s="346"/>
      <c r="F447" s="343" t="s">
        <v>163</v>
      </c>
      <c r="G447" s="343">
        <v>1</v>
      </c>
      <c r="H447" s="62"/>
      <c r="I447" s="346"/>
      <c r="J447" s="100"/>
      <c r="K447" s="96"/>
    </row>
    <row r="448" spans="1:11" x14ac:dyDescent="0.3">
      <c r="A448" s="346"/>
      <c r="B448" s="399" t="s">
        <v>1856</v>
      </c>
      <c r="C448" s="434" t="s">
        <v>1862</v>
      </c>
      <c r="D448" s="348"/>
      <c r="E448" s="346"/>
      <c r="F448" s="343" t="s">
        <v>163</v>
      </c>
      <c r="G448" s="343">
        <v>1</v>
      </c>
      <c r="H448" s="62"/>
      <c r="I448" s="346"/>
      <c r="J448" s="100"/>
      <c r="K448" s="96"/>
    </row>
    <row r="449" spans="1:11" ht="17.399999999999999" x14ac:dyDescent="0.3">
      <c r="A449" s="346"/>
      <c r="B449" s="401" t="s">
        <v>1869</v>
      </c>
      <c r="C449" s="434"/>
      <c r="D449" s="343" t="s">
        <v>1863</v>
      </c>
      <c r="E449" s="346"/>
      <c r="F449" s="343" t="s">
        <v>917</v>
      </c>
      <c r="G449" s="343">
        <v>5.3</v>
      </c>
      <c r="H449" s="62"/>
      <c r="I449" s="346"/>
      <c r="J449" s="100"/>
      <c r="K449" s="96"/>
    </row>
    <row r="450" spans="1:11" x14ac:dyDescent="0.3">
      <c r="A450" s="346"/>
      <c r="B450" s="400"/>
      <c r="C450" s="436"/>
      <c r="D450" s="348"/>
      <c r="E450" s="346"/>
      <c r="F450" s="348"/>
      <c r="G450" s="403"/>
      <c r="H450" s="62"/>
      <c r="I450" s="346"/>
      <c r="J450" s="100"/>
      <c r="K450" s="96"/>
    </row>
    <row r="451" spans="1:11" ht="17.399999999999999" x14ac:dyDescent="0.3">
      <c r="A451" s="346"/>
      <c r="B451" s="401" t="s">
        <v>1768</v>
      </c>
      <c r="C451" s="434"/>
      <c r="D451" s="343" t="s">
        <v>1776</v>
      </c>
      <c r="E451" s="343" t="s">
        <v>1783</v>
      </c>
      <c r="F451" s="343" t="s">
        <v>917</v>
      </c>
      <c r="G451" s="343">
        <v>552.29999999999995</v>
      </c>
      <c r="H451" s="62"/>
      <c r="I451" s="346"/>
      <c r="J451" s="100"/>
      <c r="K451" s="96"/>
    </row>
    <row r="452" spans="1:11" x14ac:dyDescent="0.3">
      <c r="A452" s="346"/>
      <c r="B452" s="401" t="s">
        <v>1785</v>
      </c>
      <c r="C452" s="434"/>
      <c r="D452" s="343" t="s">
        <v>1777</v>
      </c>
      <c r="E452" s="346"/>
      <c r="F452" s="348"/>
      <c r="G452" s="403"/>
      <c r="H452" s="62"/>
      <c r="I452" s="346"/>
      <c r="J452" s="100"/>
      <c r="K452" s="96"/>
    </row>
    <row r="453" spans="1:11" x14ac:dyDescent="0.3">
      <c r="A453" s="346"/>
      <c r="B453" s="401" t="s">
        <v>1769</v>
      </c>
      <c r="C453" s="434"/>
      <c r="D453" s="343" t="s">
        <v>1778</v>
      </c>
      <c r="E453" s="346"/>
      <c r="F453" s="343" t="s">
        <v>805</v>
      </c>
      <c r="G453" s="343">
        <v>386.6</v>
      </c>
      <c r="H453" s="62"/>
      <c r="I453" s="346"/>
      <c r="J453" s="100"/>
      <c r="K453" s="96"/>
    </row>
    <row r="454" spans="1:11" x14ac:dyDescent="0.3">
      <c r="A454" s="346"/>
      <c r="B454" s="401" t="s">
        <v>1770</v>
      </c>
      <c r="C454" s="434"/>
      <c r="D454" s="343" t="s">
        <v>1779</v>
      </c>
      <c r="E454" s="346"/>
      <c r="F454" s="365" t="s">
        <v>1620</v>
      </c>
      <c r="G454" s="343">
        <v>1105</v>
      </c>
      <c r="H454" s="62"/>
      <c r="I454" s="346"/>
      <c r="J454" s="100"/>
      <c r="K454" s="96"/>
    </row>
    <row r="455" spans="1:11" x14ac:dyDescent="0.3">
      <c r="A455" s="346"/>
      <c r="B455" s="400"/>
      <c r="C455" s="436"/>
      <c r="D455" s="348"/>
      <c r="E455" s="346"/>
      <c r="F455" s="348"/>
      <c r="G455" s="403"/>
      <c r="H455" s="62"/>
      <c r="I455" s="346"/>
      <c r="J455" s="100"/>
      <c r="K455" s="96"/>
    </row>
    <row r="456" spans="1:11" ht="17.399999999999999" x14ac:dyDescent="0.3">
      <c r="A456" s="346"/>
      <c r="B456" s="401" t="s">
        <v>1857</v>
      </c>
      <c r="C456" s="434"/>
      <c r="D456" s="343" t="s">
        <v>1864</v>
      </c>
      <c r="E456" s="343" t="s">
        <v>1866</v>
      </c>
      <c r="F456" s="343" t="s">
        <v>917</v>
      </c>
      <c r="G456" s="343">
        <v>106.4</v>
      </c>
      <c r="H456" s="62"/>
      <c r="I456" s="346"/>
      <c r="J456" s="100"/>
      <c r="K456" s="96"/>
    </row>
    <row r="457" spans="1:11" x14ac:dyDescent="0.3">
      <c r="A457" s="346"/>
      <c r="B457" s="401" t="s">
        <v>1858</v>
      </c>
      <c r="C457" s="434"/>
      <c r="D457" s="343" t="s">
        <v>1865</v>
      </c>
      <c r="E457" s="343" t="s">
        <v>1867</v>
      </c>
      <c r="F457" s="365" t="s">
        <v>1620</v>
      </c>
      <c r="G457" s="343">
        <v>212.8</v>
      </c>
      <c r="H457" s="62"/>
      <c r="I457" s="346"/>
      <c r="J457" s="100"/>
      <c r="K457" s="96"/>
    </row>
    <row r="458" spans="1:11" x14ac:dyDescent="0.3">
      <c r="A458" s="367"/>
      <c r="B458" s="401" t="s">
        <v>1870</v>
      </c>
      <c r="C458" s="434"/>
      <c r="D458" s="348"/>
      <c r="E458" s="346"/>
      <c r="F458" s="343" t="s">
        <v>163</v>
      </c>
      <c r="G458" s="343">
        <v>150</v>
      </c>
      <c r="H458" s="62"/>
      <c r="I458" s="346"/>
      <c r="J458" s="100"/>
      <c r="K458" s="96"/>
    </row>
    <row r="459" spans="1:11" x14ac:dyDescent="0.3">
      <c r="A459" s="369"/>
      <c r="B459" s="401" t="s">
        <v>1859</v>
      </c>
      <c r="C459" s="434"/>
      <c r="D459" s="348"/>
      <c r="E459" s="346"/>
      <c r="F459" s="348"/>
      <c r="G459" s="403"/>
      <c r="H459" s="62"/>
      <c r="I459" s="346"/>
      <c r="J459" s="100"/>
      <c r="K459" s="96"/>
    </row>
    <row r="460" spans="1:11" x14ac:dyDescent="0.3">
      <c r="A460" s="346"/>
      <c r="B460" s="400"/>
      <c r="C460" s="436"/>
      <c r="D460" s="348"/>
      <c r="E460" s="346"/>
      <c r="F460" s="348"/>
      <c r="G460" s="403"/>
      <c r="H460" s="62"/>
      <c r="I460" s="346"/>
      <c r="J460" s="100"/>
      <c r="K460" s="96"/>
    </row>
    <row r="461" spans="1:11" x14ac:dyDescent="0.3">
      <c r="A461" s="346"/>
      <c r="B461" s="417" t="s">
        <v>1860</v>
      </c>
      <c r="C461" s="438"/>
      <c r="D461" s="343" t="s">
        <v>1764</v>
      </c>
      <c r="E461" s="343" t="s">
        <v>1765</v>
      </c>
      <c r="F461" s="343" t="s">
        <v>163</v>
      </c>
      <c r="G461" s="343">
        <v>50</v>
      </c>
      <c r="H461" s="62"/>
      <c r="I461" s="346"/>
      <c r="J461" s="100"/>
      <c r="K461" s="96"/>
    </row>
    <row r="462" spans="1:11" x14ac:dyDescent="0.3">
      <c r="A462" s="346"/>
      <c r="B462" s="395" t="s">
        <v>1767</v>
      </c>
      <c r="F462" s="343" t="s">
        <v>805</v>
      </c>
      <c r="G462" s="343">
        <v>400</v>
      </c>
      <c r="H462" s="62"/>
      <c r="I462" s="346"/>
      <c r="J462" s="100"/>
      <c r="K462" s="96"/>
    </row>
    <row r="463" spans="1:11" x14ac:dyDescent="0.3">
      <c r="A463" s="346"/>
      <c r="B463" s="418" t="s">
        <v>1873</v>
      </c>
      <c r="C463" s="432"/>
      <c r="D463" s="346"/>
      <c r="E463" s="346"/>
      <c r="F463" s="346"/>
      <c r="G463" s="403"/>
      <c r="H463" s="62"/>
      <c r="I463" s="346"/>
      <c r="J463" s="100"/>
      <c r="K463" s="96"/>
    </row>
    <row r="464" spans="1:11" x14ac:dyDescent="0.3">
      <c r="A464" s="419" t="s">
        <v>1908</v>
      </c>
      <c r="B464" s="350" t="s">
        <v>1874</v>
      </c>
      <c r="C464" s="344" t="s">
        <v>1883</v>
      </c>
      <c r="D464" s="346"/>
      <c r="E464" s="343" t="s">
        <v>1884</v>
      </c>
      <c r="F464" s="343" t="s">
        <v>1559</v>
      </c>
      <c r="G464" s="343">
        <v>5</v>
      </c>
      <c r="H464" s="343" t="s">
        <v>1886</v>
      </c>
      <c r="I464" s="356" t="s">
        <v>1564</v>
      </c>
      <c r="J464" s="96"/>
      <c r="K464" s="96"/>
    </row>
    <row r="465" spans="1:11" x14ac:dyDescent="0.3">
      <c r="A465" s="419" t="s">
        <v>1871</v>
      </c>
      <c r="B465" s="350" t="s">
        <v>1889</v>
      </c>
      <c r="C465" s="432"/>
      <c r="D465" s="346"/>
      <c r="E465" s="343" t="s">
        <v>1885</v>
      </c>
      <c r="F465" s="346"/>
      <c r="G465" s="403"/>
      <c r="H465" s="348"/>
      <c r="I465" s="346"/>
      <c r="J465" s="96"/>
      <c r="K465" s="96"/>
    </row>
    <row r="466" spans="1:11" x14ac:dyDescent="0.3">
      <c r="A466" s="346"/>
      <c r="B466" s="350" t="s">
        <v>1890</v>
      </c>
      <c r="C466" s="432"/>
      <c r="D466" s="346"/>
      <c r="E466" s="349"/>
      <c r="F466" s="346"/>
      <c r="G466" s="403"/>
      <c r="H466" s="348"/>
      <c r="I466" s="346"/>
      <c r="J466" s="96"/>
      <c r="K466" s="96"/>
    </row>
    <row r="467" spans="1:11" x14ac:dyDescent="0.3">
      <c r="A467" s="346"/>
      <c r="B467" s="350" t="s">
        <v>1875</v>
      </c>
      <c r="C467" s="432"/>
      <c r="D467" s="346"/>
      <c r="E467" s="349"/>
      <c r="F467" s="346"/>
      <c r="G467" s="403"/>
      <c r="H467" s="348"/>
      <c r="I467" s="346"/>
      <c r="J467" s="96"/>
      <c r="K467" s="96"/>
    </row>
    <row r="468" spans="1:11" x14ac:dyDescent="0.3">
      <c r="A468" s="346"/>
      <c r="B468" s="350" t="s">
        <v>1891</v>
      </c>
      <c r="C468" s="432"/>
      <c r="D468" s="346"/>
      <c r="E468" s="349"/>
      <c r="F468" s="343" t="s">
        <v>163</v>
      </c>
      <c r="G468" s="343">
        <v>2</v>
      </c>
      <c r="H468" s="348"/>
      <c r="I468" s="346"/>
      <c r="J468" s="96"/>
      <c r="K468" s="96"/>
    </row>
    <row r="469" spans="1:11" x14ac:dyDescent="0.3">
      <c r="A469" s="346"/>
      <c r="B469" s="350" t="s">
        <v>1876</v>
      </c>
      <c r="C469" s="432"/>
      <c r="D469" s="346"/>
      <c r="E469" s="349"/>
      <c r="F469" s="343" t="s">
        <v>163</v>
      </c>
      <c r="G469" s="343">
        <v>1</v>
      </c>
      <c r="H469" s="348"/>
      <c r="I469" s="346"/>
      <c r="J469" s="96"/>
      <c r="K469" s="96"/>
    </row>
    <row r="470" spans="1:11" x14ac:dyDescent="0.3">
      <c r="A470" s="421"/>
      <c r="B470" s="350" t="s">
        <v>1877</v>
      </c>
      <c r="C470" s="432"/>
      <c r="D470" s="346"/>
      <c r="E470" s="349"/>
      <c r="F470" s="343" t="s">
        <v>163</v>
      </c>
      <c r="G470" s="343">
        <v>1</v>
      </c>
      <c r="H470" s="348"/>
      <c r="I470" s="346"/>
      <c r="J470" s="96"/>
      <c r="K470" s="96"/>
    </row>
    <row r="471" spans="1:11" x14ac:dyDescent="0.3">
      <c r="A471" s="422"/>
      <c r="B471" s="350" t="s">
        <v>1455</v>
      </c>
      <c r="C471" s="432"/>
      <c r="D471" s="346"/>
      <c r="E471" s="349"/>
      <c r="F471" s="346"/>
      <c r="G471" s="403"/>
      <c r="H471" s="348"/>
      <c r="I471" s="346"/>
      <c r="J471" s="96"/>
      <c r="K471" s="96"/>
    </row>
    <row r="472" spans="1:11" x14ac:dyDescent="0.3">
      <c r="A472" s="423"/>
      <c r="B472" s="350" t="s">
        <v>1878</v>
      </c>
      <c r="C472" s="432"/>
      <c r="D472" s="346"/>
      <c r="E472" s="349"/>
      <c r="F472" s="343" t="s">
        <v>1559</v>
      </c>
      <c r="G472" s="343">
        <v>5</v>
      </c>
      <c r="H472" s="348"/>
      <c r="I472" s="346"/>
      <c r="J472" s="96"/>
      <c r="K472" s="96"/>
    </row>
    <row r="473" spans="1:11" x14ac:dyDescent="0.3">
      <c r="A473" s="424"/>
      <c r="B473" s="346"/>
      <c r="C473" s="432"/>
      <c r="D473" s="346"/>
      <c r="E473" s="349"/>
      <c r="F473" s="346"/>
      <c r="G473" s="403"/>
      <c r="H473" s="348"/>
      <c r="I473" s="346"/>
      <c r="J473" s="96"/>
      <c r="K473" s="96"/>
    </row>
    <row r="474" spans="1:11" x14ac:dyDescent="0.3">
      <c r="A474" s="342" t="s">
        <v>1872</v>
      </c>
      <c r="B474" s="360" t="s">
        <v>1879</v>
      </c>
      <c r="C474" s="432"/>
      <c r="D474" s="346"/>
      <c r="E474" s="349"/>
      <c r="F474" s="346"/>
      <c r="G474" s="403"/>
      <c r="H474" s="348"/>
      <c r="I474" s="346"/>
      <c r="J474" s="96"/>
      <c r="K474" s="96"/>
    </row>
    <row r="475" spans="1:11" x14ac:dyDescent="0.3">
      <c r="A475" s="346"/>
      <c r="B475" s="346"/>
      <c r="C475" s="432"/>
      <c r="D475" s="346"/>
      <c r="E475" s="349"/>
      <c r="F475" s="346"/>
      <c r="G475" s="403"/>
      <c r="H475" s="348"/>
      <c r="I475" s="346"/>
      <c r="J475" s="96"/>
      <c r="K475" s="96"/>
    </row>
    <row r="476" spans="1:11" x14ac:dyDescent="0.3">
      <c r="A476" s="346"/>
      <c r="B476" s="350" t="s">
        <v>1880</v>
      </c>
      <c r="C476" s="344" t="s">
        <v>90</v>
      </c>
      <c r="D476" s="346"/>
      <c r="E476" s="349"/>
      <c r="F476" s="346"/>
      <c r="G476" s="403"/>
      <c r="H476" s="348"/>
      <c r="I476" s="346"/>
      <c r="J476" s="96"/>
      <c r="K476" s="96"/>
    </row>
    <row r="477" spans="1:11" x14ac:dyDescent="0.3">
      <c r="A477" s="346"/>
      <c r="B477" s="384" t="s">
        <v>1892</v>
      </c>
      <c r="C477" s="432"/>
      <c r="D477" s="346"/>
      <c r="E477" s="349"/>
      <c r="F477" s="343" t="s">
        <v>1620</v>
      </c>
      <c r="G477" s="343">
        <v>0.5</v>
      </c>
      <c r="H477" s="343" t="s">
        <v>1887</v>
      </c>
      <c r="I477" s="346"/>
      <c r="J477" s="96"/>
      <c r="K477" s="96"/>
    </row>
    <row r="478" spans="1:11" x14ac:dyDescent="0.3">
      <c r="A478" s="346"/>
      <c r="B478" s="384" t="s">
        <v>1893</v>
      </c>
      <c r="C478" s="432"/>
      <c r="D478" s="346"/>
      <c r="E478" s="349"/>
      <c r="F478" s="343" t="s">
        <v>1620</v>
      </c>
      <c r="G478" s="343">
        <v>0.5</v>
      </c>
      <c r="H478" s="343" t="s">
        <v>600</v>
      </c>
      <c r="I478" s="346"/>
      <c r="J478" s="96"/>
      <c r="K478" s="96"/>
    </row>
    <row r="479" spans="1:11" x14ac:dyDescent="0.3">
      <c r="A479" s="346"/>
      <c r="B479" s="350" t="s">
        <v>1881</v>
      </c>
      <c r="C479" s="344" t="s">
        <v>608</v>
      </c>
      <c r="D479" s="346"/>
      <c r="E479" s="349"/>
      <c r="F479" s="346"/>
      <c r="G479" s="403"/>
      <c r="H479" s="348"/>
      <c r="I479" s="346"/>
      <c r="J479" s="96"/>
      <c r="K479" s="96"/>
    </row>
    <row r="480" spans="1:11" x14ac:dyDescent="0.3">
      <c r="A480" s="346"/>
      <c r="B480" s="384" t="s">
        <v>1894</v>
      </c>
      <c r="C480" s="432"/>
      <c r="D480" s="346"/>
      <c r="E480" s="349"/>
      <c r="F480" s="343" t="s">
        <v>1620</v>
      </c>
      <c r="G480" s="343">
        <v>20</v>
      </c>
      <c r="H480" s="343" t="s">
        <v>1888</v>
      </c>
      <c r="I480" s="346"/>
      <c r="J480" s="96"/>
      <c r="K480" s="96"/>
    </row>
    <row r="481" spans="1:11" x14ac:dyDescent="0.3">
      <c r="A481" s="346"/>
      <c r="B481" s="350" t="s">
        <v>1882</v>
      </c>
      <c r="C481" s="432"/>
      <c r="D481" s="346"/>
      <c r="E481" s="349"/>
      <c r="F481" s="346"/>
      <c r="G481" s="403"/>
      <c r="H481" s="348"/>
      <c r="I481" s="346"/>
      <c r="J481" s="96"/>
      <c r="K481" s="96"/>
    </row>
    <row r="482" spans="1:11" x14ac:dyDescent="0.3">
      <c r="A482" s="346"/>
      <c r="B482" s="420" t="s">
        <v>1902</v>
      </c>
      <c r="C482" s="432"/>
      <c r="F482" s="343" t="s">
        <v>43</v>
      </c>
      <c r="G482" s="343">
        <v>2</v>
      </c>
      <c r="H482" s="346"/>
      <c r="I482" s="346"/>
      <c r="J482" s="96"/>
      <c r="K482" s="96"/>
    </row>
    <row r="483" spans="1:11" x14ac:dyDescent="0.3">
      <c r="A483" s="346"/>
      <c r="B483" s="350" t="s">
        <v>1896</v>
      </c>
      <c r="C483" s="432"/>
      <c r="F483" s="343" t="s">
        <v>43</v>
      </c>
      <c r="G483" s="343">
        <v>4</v>
      </c>
      <c r="H483" s="346"/>
      <c r="I483" s="346"/>
      <c r="J483" s="96"/>
      <c r="K483" s="96"/>
    </row>
    <row r="484" spans="1:11" x14ac:dyDescent="0.3">
      <c r="A484" s="425" t="s">
        <v>1895</v>
      </c>
      <c r="B484" s="350" t="s">
        <v>1897</v>
      </c>
      <c r="C484" s="432"/>
      <c r="F484" s="343" t="s">
        <v>43</v>
      </c>
      <c r="G484" s="343">
        <v>2</v>
      </c>
      <c r="H484" s="346"/>
      <c r="I484" s="346"/>
      <c r="J484" s="96"/>
      <c r="K484" s="96"/>
    </row>
    <row r="485" spans="1:11" x14ac:dyDescent="0.3">
      <c r="A485" s="424"/>
      <c r="B485" s="384" t="s">
        <v>1903</v>
      </c>
      <c r="C485" s="432"/>
      <c r="F485" s="348"/>
      <c r="G485" s="403"/>
      <c r="H485" s="346"/>
      <c r="I485" s="346"/>
      <c r="J485" s="96"/>
      <c r="K485" s="96"/>
    </row>
    <row r="486" spans="1:11" x14ac:dyDescent="0.3">
      <c r="A486" s="426"/>
      <c r="B486" s="350" t="s">
        <v>1904</v>
      </c>
      <c r="C486" s="432"/>
      <c r="F486" s="343" t="s">
        <v>43</v>
      </c>
      <c r="G486" s="343">
        <v>2</v>
      </c>
      <c r="H486" s="346"/>
      <c r="I486" s="346"/>
      <c r="J486" s="96"/>
      <c r="K486" s="96"/>
    </row>
    <row r="487" spans="1:11" x14ac:dyDescent="0.3">
      <c r="A487" s="427"/>
      <c r="B487" s="346"/>
      <c r="C487" s="432"/>
      <c r="F487" s="348"/>
      <c r="G487" s="403"/>
      <c r="H487" s="346"/>
      <c r="I487" s="346"/>
      <c r="J487" s="96"/>
      <c r="K487" s="96"/>
    </row>
    <row r="488" spans="1:11" x14ac:dyDescent="0.3">
      <c r="A488" s="428"/>
      <c r="B488" s="374" t="s">
        <v>1905</v>
      </c>
      <c r="C488" s="344" t="s">
        <v>1900</v>
      </c>
      <c r="F488" s="343" t="s">
        <v>1620</v>
      </c>
      <c r="G488" s="343">
        <v>20</v>
      </c>
      <c r="H488" s="346"/>
      <c r="I488" s="346"/>
      <c r="J488" s="96"/>
      <c r="K488" s="96"/>
    </row>
    <row r="489" spans="1:11" x14ac:dyDescent="0.3">
      <c r="A489" s="425"/>
      <c r="B489" s="350" t="s">
        <v>1906</v>
      </c>
      <c r="C489" s="432"/>
      <c r="F489" s="343" t="s">
        <v>805</v>
      </c>
      <c r="G489" s="343">
        <v>0.5</v>
      </c>
      <c r="H489" s="346"/>
      <c r="I489" s="346"/>
      <c r="J489" s="96"/>
      <c r="K489" s="96"/>
    </row>
    <row r="490" spans="1:11" x14ac:dyDescent="0.3">
      <c r="A490" s="424"/>
      <c r="B490" s="350" t="s">
        <v>1907</v>
      </c>
      <c r="C490" s="432"/>
      <c r="F490" s="343" t="s">
        <v>1620</v>
      </c>
      <c r="G490" s="343">
        <v>37</v>
      </c>
      <c r="H490" s="346"/>
      <c r="I490" s="346"/>
      <c r="J490" s="96"/>
      <c r="K490" s="96"/>
    </row>
    <row r="491" spans="1:11" x14ac:dyDescent="0.3">
      <c r="A491" s="346"/>
      <c r="B491" s="350" t="s">
        <v>1898</v>
      </c>
      <c r="C491" s="344" t="s">
        <v>1901</v>
      </c>
      <c r="F491" s="343" t="s">
        <v>1909</v>
      </c>
      <c r="G491" s="343">
        <v>5.6</v>
      </c>
      <c r="H491" s="346"/>
      <c r="I491" s="346"/>
      <c r="J491" s="96"/>
      <c r="K491" s="96"/>
    </row>
    <row r="492" spans="1:11" x14ac:dyDescent="0.3">
      <c r="A492" s="346"/>
      <c r="B492" s="346"/>
      <c r="C492" s="432"/>
      <c r="F492" s="348"/>
      <c r="G492" s="403"/>
      <c r="H492" s="346"/>
      <c r="I492" s="346"/>
      <c r="J492" s="96"/>
      <c r="K492" s="96"/>
    </row>
    <row r="493" spans="1:11" x14ac:dyDescent="0.3">
      <c r="A493" s="346"/>
      <c r="B493" s="350" t="s">
        <v>1899</v>
      </c>
      <c r="C493" s="432"/>
      <c r="F493" s="343" t="s">
        <v>805</v>
      </c>
      <c r="G493" s="343">
        <v>80</v>
      </c>
      <c r="H493" s="346"/>
      <c r="I493" s="346"/>
      <c r="J493" s="96"/>
      <c r="K493" s="96"/>
    </row>
    <row r="494" spans="1:11" x14ac:dyDescent="0.3">
      <c r="A494" s="342" t="s">
        <v>1910</v>
      </c>
      <c r="B494" s="350" t="s">
        <v>1911</v>
      </c>
      <c r="C494" s="344" t="s">
        <v>1937</v>
      </c>
      <c r="D494" s="346"/>
      <c r="E494" s="374" t="s">
        <v>1926</v>
      </c>
      <c r="F494" s="348"/>
      <c r="G494" s="343">
        <v>12</v>
      </c>
      <c r="H494" s="343" t="s">
        <v>1933</v>
      </c>
      <c r="I494" s="374" t="s">
        <v>1934</v>
      </c>
      <c r="J494" s="96"/>
      <c r="K494" s="96"/>
    </row>
    <row r="495" spans="1:11" x14ac:dyDescent="0.3">
      <c r="A495" s="346"/>
      <c r="B495" s="350" t="s">
        <v>1912</v>
      </c>
      <c r="C495" s="344" t="s">
        <v>1938</v>
      </c>
      <c r="D495" s="346"/>
      <c r="E495" s="346"/>
      <c r="F495" s="348"/>
      <c r="G495" s="343">
        <v>12</v>
      </c>
      <c r="H495" s="349"/>
      <c r="I495" s="374" t="s">
        <v>1935</v>
      </c>
      <c r="J495" s="96"/>
      <c r="K495" s="96"/>
    </row>
    <row r="496" spans="1:11" x14ac:dyDescent="0.3">
      <c r="A496" s="346"/>
      <c r="B496" s="350" t="s">
        <v>1913</v>
      </c>
      <c r="C496" s="344" t="s">
        <v>1922</v>
      </c>
      <c r="D496" s="346"/>
      <c r="E496" s="346"/>
      <c r="F496" s="348"/>
      <c r="G496" s="343">
        <v>6</v>
      </c>
      <c r="H496" s="349"/>
      <c r="I496" s="374" t="s">
        <v>1936</v>
      </c>
      <c r="J496" s="96"/>
      <c r="K496" s="96"/>
    </row>
    <row r="497" spans="1:11" x14ac:dyDescent="0.3">
      <c r="A497" s="367"/>
      <c r="B497" s="346"/>
      <c r="C497" s="432"/>
      <c r="D497" s="346"/>
      <c r="E497" s="346"/>
      <c r="F497" s="348"/>
      <c r="G497" s="403"/>
      <c r="H497" s="349"/>
      <c r="I497" s="346"/>
      <c r="J497" s="96"/>
      <c r="K497" s="96"/>
    </row>
    <row r="498" spans="1:11" x14ac:dyDescent="0.3">
      <c r="A498" s="371"/>
      <c r="B498" s="363" t="s">
        <v>1914</v>
      </c>
      <c r="C498" s="432"/>
      <c r="D498" s="346"/>
      <c r="E498" s="346"/>
      <c r="F498" s="348"/>
      <c r="G498" s="403"/>
      <c r="H498" s="349"/>
      <c r="I498" s="346"/>
      <c r="J498" s="96"/>
      <c r="K498" s="96"/>
    </row>
    <row r="499" spans="1:11" x14ac:dyDescent="0.3">
      <c r="A499" s="371"/>
      <c r="B499" s="346"/>
      <c r="C499" s="432"/>
      <c r="D499" s="346"/>
      <c r="E499" s="346"/>
      <c r="F499" s="348"/>
      <c r="G499" s="403"/>
      <c r="H499" s="349"/>
      <c r="I499" s="346"/>
      <c r="J499" s="96"/>
      <c r="K499" s="96"/>
    </row>
    <row r="500" spans="1:11" x14ac:dyDescent="0.3">
      <c r="A500" s="369"/>
      <c r="B500" s="350" t="s">
        <v>1915</v>
      </c>
      <c r="C500" s="344" t="s">
        <v>90</v>
      </c>
      <c r="D500" s="346"/>
      <c r="E500" s="346"/>
      <c r="F500" s="348"/>
      <c r="G500" s="403"/>
      <c r="H500" s="349"/>
      <c r="I500" s="346"/>
      <c r="J500" s="96"/>
      <c r="K500" s="96"/>
    </row>
    <row r="501" spans="1:11" x14ac:dyDescent="0.3">
      <c r="A501" s="346"/>
      <c r="B501" s="382" t="s">
        <v>1939</v>
      </c>
      <c r="C501" s="432"/>
      <c r="D501" s="346"/>
      <c r="E501" s="346"/>
      <c r="F501" s="343" t="s">
        <v>1620</v>
      </c>
      <c r="G501" s="343">
        <v>5</v>
      </c>
      <c r="H501" s="349"/>
      <c r="I501" s="346"/>
      <c r="J501" s="96"/>
      <c r="K501" s="96"/>
    </row>
    <row r="502" spans="1:11" x14ac:dyDescent="0.3">
      <c r="A502" s="346"/>
      <c r="B502" s="382" t="s">
        <v>1916</v>
      </c>
      <c r="C502" s="432"/>
      <c r="D502" s="346"/>
      <c r="E502" s="346"/>
      <c r="F502" s="343" t="s">
        <v>1620</v>
      </c>
      <c r="G502" s="343">
        <v>52</v>
      </c>
      <c r="H502" s="349"/>
      <c r="I502" s="346"/>
      <c r="J502" s="96"/>
      <c r="K502" s="96"/>
    </row>
    <row r="503" spans="1:11" x14ac:dyDescent="0.3">
      <c r="A503" s="346"/>
      <c r="B503" s="350" t="s">
        <v>1881</v>
      </c>
      <c r="C503" s="344" t="s">
        <v>608</v>
      </c>
      <c r="D503" s="346"/>
      <c r="E503" s="346"/>
      <c r="F503" s="348"/>
      <c r="G503" s="403"/>
      <c r="H503" s="349"/>
      <c r="I503" s="346"/>
      <c r="J503" s="96"/>
      <c r="K503" s="96"/>
    </row>
    <row r="504" spans="1:11" x14ac:dyDescent="0.3">
      <c r="A504" s="346"/>
      <c r="B504" s="382" t="s">
        <v>1917</v>
      </c>
      <c r="C504" s="432"/>
      <c r="D504" s="346"/>
      <c r="E504" s="346"/>
      <c r="F504" s="343" t="s">
        <v>1620</v>
      </c>
      <c r="G504" s="343">
        <v>40</v>
      </c>
      <c r="H504" s="349"/>
      <c r="I504" s="346"/>
      <c r="J504" s="96"/>
      <c r="K504" s="96"/>
    </row>
    <row r="505" spans="1:11" x14ac:dyDescent="0.3">
      <c r="A505" s="346"/>
      <c r="B505" s="382" t="s">
        <v>1918</v>
      </c>
      <c r="C505" s="432"/>
      <c r="D505" s="346"/>
      <c r="E505" s="346"/>
      <c r="F505" s="343" t="s">
        <v>1620</v>
      </c>
      <c r="G505" s="343">
        <v>45</v>
      </c>
      <c r="H505" s="349"/>
      <c r="I505" s="346"/>
      <c r="J505" s="96"/>
      <c r="K505" s="96"/>
    </row>
    <row r="506" spans="1:11" x14ac:dyDescent="0.3">
      <c r="A506" s="346"/>
      <c r="B506" s="382" t="s">
        <v>1919</v>
      </c>
      <c r="C506" s="432"/>
      <c r="D506" s="346"/>
      <c r="E506" s="346"/>
      <c r="F506" s="343" t="s">
        <v>1620</v>
      </c>
      <c r="G506" s="343">
        <v>500</v>
      </c>
      <c r="H506" s="349"/>
      <c r="I506" s="346"/>
      <c r="J506" s="96"/>
      <c r="K506" s="96"/>
    </row>
    <row r="507" spans="1:11" x14ac:dyDescent="0.3">
      <c r="A507" s="346"/>
      <c r="B507" s="346"/>
      <c r="C507" s="432"/>
      <c r="D507" s="346"/>
      <c r="E507" s="346"/>
      <c r="F507" s="348"/>
      <c r="G507" s="403"/>
      <c r="H507" s="349"/>
      <c r="I507" s="346"/>
      <c r="J507" s="96"/>
      <c r="K507" s="96"/>
    </row>
    <row r="508" spans="1:11" x14ac:dyDescent="0.3">
      <c r="A508" s="346"/>
      <c r="B508" s="350" t="s">
        <v>1940</v>
      </c>
      <c r="C508" s="432"/>
      <c r="D508" s="346"/>
      <c r="E508" s="346"/>
      <c r="F508" s="343" t="s">
        <v>163</v>
      </c>
      <c r="G508" s="343">
        <v>24</v>
      </c>
      <c r="H508" s="349"/>
      <c r="I508" s="346"/>
      <c r="J508" s="96"/>
      <c r="K508" s="96"/>
    </row>
    <row r="509" spans="1:11" x14ac:dyDescent="0.3">
      <c r="A509" s="346"/>
      <c r="B509" s="346"/>
      <c r="C509" s="432"/>
      <c r="D509" s="346"/>
      <c r="E509" s="346"/>
      <c r="F509" s="348"/>
      <c r="G509" s="403"/>
      <c r="H509" s="349"/>
      <c r="I509" s="346"/>
      <c r="J509" s="96"/>
      <c r="K509" s="96"/>
    </row>
    <row r="510" spans="1:11" x14ac:dyDescent="0.3">
      <c r="A510" s="346"/>
      <c r="B510" s="350" t="s">
        <v>1920</v>
      </c>
      <c r="C510" s="432"/>
      <c r="D510" s="346"/>
      <c r="E510" s="346"/>
      <c r="F510" s="343" t="s">
        <v>163</v>
      </c>
      <c r="G510" s="343">
        <v>12</v>
      </c>
      <c r="H510" s="349"/>
      <c r="I510" s="346"/>
      <c r="J510" s="96"/>
      <c r="K510" s="96"/>
    </row>
    <row r="511" spans="1:11" x14ac:dyDescent="0.3">
      <c r="A511" s="346"/>
      <c r="B511" s="350" t="s">
        <v>1921</v>
      </c>
      <c r="C511" s="432"/>
      <c r="D511" s="346"/>
      <c r="E511" s="346"/>
      <c r="F511" s="348"/>
      <c r="G511" s="403"/>
      <c r="H511" s="349"/>
      <c r="I511" s="346"/>
      <c r="J511" s="96"/>
      <c r="K511" s="96"/>
    </row>
    <row r="512" spans="1:11" x14ac:dyDescent="0.3">
      <c r="A512" s="346"/>
      <c r="B512" s="346"/>
      <c r="C512" s="432"/>
      <c r="D512" s="346"/>
      <c r="E512" s="346"/>
      <c r="F512" s="348"/>
      <c r="G512" s="403"/>
      <c r="H512" s="349"/>
      <c r="I512" s="346"/>
      <c r="J512" s="96"/>
      <c r="K512" s="96"/>
    </row>
    <row r="513" spans="1:11" x14ac:dyDescent="0.3">
      <c r="A513" s="346"/>
      <c r="B513" s="350" t="s">
        <v>1941</v>
      </c>
      <c r="C513" s="344" t="s">
        <v>1923</v>
      </c>
      <c r="D513" s="346"/>
      <c r="E513" s="343" t="s">
        <v>1927</v>
      </c>
      <c r="F513" s="343" t="s">
        <v>1620</v>
      </c>
      <c r="G513" s="343">
        <v>52</v>
      </c>
      <c r="H513" s="349"/>
      <c r="I513" s="346"/>
      <c r="J513" s="96"/>
      <c r="K513" s="96"/>
    </row>
    <row r="514" spans="1:11" x14ac:dyDescent="0.3">
      <c r="A514" s="346"/>
      <c r="B514" s="346"/>
      <c r="C514" s="344" t="s">
        <v>1924</v>
      </c>
      <c r="D514" s="346"/>
      <c r="E514" s="374" t="s">
        <v>1928</v>
      </c>
      <c r="F514" s="343" t="s">
        <v>1620</v>
      </c>
      <c r="G514" s="343">
        <v>40</v>
      </c>
      <c r="H514" s="349"/>
      <c r="I514" s="346"/>
      <c r="J514" s="96"/>
      <c r="K514" s="96"/>
    </row>
    <row r="515" spans="1:11" x14ac:dyDescent="0.3">
      <c r="A515" s="346"/>
      <c r="B515" s="346"/>
      <c r="C515" s="344" t="s">
        <v>1925</v>
      </c>
      <c r="D515" s="346"/>
      <c r="E515" s="374" t="s">
        <v>1929</v>
      </c>
      <c r="F515" s="343" t="s">
        <v>1620</v>
      </c>
      <c r="G515" s="343">
        <v>45</v>
      </c>
      <c r="H515" s="349"/>
      <c r="I515" s="346"/>
      <c r="J515" s="96"/>
      <c r="K515" s="96"/>
    </row>
    <row r="516" spans="1:11" x14ac:dyDescent="0.3">
      <c r="A516" s="346"/>
      <c r="B516" s="346"/>
      <c r="C516" s="344" t="s">
        <v>1900</v>
      </c>
      <c r="D516" s="346"/>
      <c r="E516" s="374" t="s">
        <v>1930</v>
      </c>
      <c r="F516" s="348"/>
      <c r="G516" s="343">
        <v>500</v>
      </c>
      <c r="H516" s="349"/>
      <c r="I516" s="346"/>
      <c r="J516" s="96"/>
      <c r="K516" s="96"/>
    </row>
    <row r="517" spans="1:11" x14ac:dyDescent="0.3">
      <c r="A517" s="346"/>
      <c r="B517" s="346"/>
      <c r="C517" s="432"/>
      <c r="D517" s="346"/>
      <c r="E517" s="356" t="s">
        <v>1931</v>
      </c>
      <c r="F517" s="348"/>
      <c r="G517" s="403"/>
      <c r="H517" s="349"/>
      <c r="I517" s="346"/>
      <c r="J517" s="96"/>
      <c r="K517" s="96"/>
    </row>
    <row r="518" spans="1:11" x14ac:dyDescent="0.3">
      <c r="A518" s="346"/>
      <c r="B518" s="346"/>
      <c r="C518" s="432"/>
      <c r="D518" s="346"/>
      <c r="E518" s="374" t="s">
        <v>1932</v>
      </c>
      <c r="F518" s="348"/>
      <c r="G518" s="403"/>
      <c r="H518" s="349"/>
      <c r="I518" s="346"/>
      <c r="J518" s="96"/>
      <c r="K518" s="96"/>
    </row>
    <row r="519" spans="1:11" x14ac:dyDescent="0.3">
      <c r="A519" s="346"/>
      <c r="B519" s="350" t="s">
        <v>1942</v>
      </c>
      <c r="C519" s="121"/>
      <c r="D519" s="62"/>
      <c r="E519" s="62"/>
      <c r="F519" s="343" t="s">
        <v>1620</v>
      </c>
      <c r="G519" s="343">
        <v>750</v>
      </c>
      <c r="H519" s="346"/>
      <c r="I519" s="346"/>
      <c r="J519" s="96"/>
      <c r="K519" s="96"/>
    </row>
    <row r="520" spans="1:11" x14ac:dyDescent="0.3">
      <c r="A520" s="346"/>
      <c r="B520" s="350" t="s">
        <v>1906</v>
      </c>
      <c r="C520" s="121"/>
      <c r="D520" s="62"/>
      <c r="E520" s="62"/>
      <c r="F520" s="343" t="s">
        <v>805</v>
      </c>
      <c r="G520" s="343">
        <v>4</v>
      </c>
      <c r="H520" s="346"/>
      <c r="I520" s="346"/>
      <c r="J520" s="96"/>
      <c r="K520" s="96"/>
    </row>
    <row r="521" spans="1:11" x14ac:dyDescent="0.3">
      <c r="A521" s="346"/>
      <c r="B521" s="350" t="s">
        <v>1943</v>
      </c>
      <c r="C521" s="121"/>
      <c r="D521" s="62"/>
      <c r="E521" s="62"/>
      <c r="F521" s="343" t="s">
        <v>1620</v>
      </c>
      <c r="G521" s="343">
        <v>30</v>
      </c>
      <c r="H521" s="346"/>
      <c r="I521" s="346"/>
      <c r="J521" s="96"/>
      <c r="K521" s="96"/>
    </row>
    <row r="522" spans="1:11" x14ac:dyDescent="0.3">
      <c r="A522" s="346"/>
      <c r="B522" s="346"/>
      <c r="C522" s="121"/>
      <c r="D522" s="62"/>
      <c r="E522" s="62"/>
      <c r="F522" s="348"/>
      <c r="G522" s="403"/>
      <c r="H522" s="346"/>
      <c r="I522" s="346"/>
      <c r="J522" s="96"/>
      <c r="K522" s="96"/>
    </row>
    <row r="523" spans="1:11" x14ac:dyDescent="0.3">
      <c r="A523" s="346"/>
      <c r="B523" s="429" t="s">
        <v>1944</v>
      </c>
      <c r="C523" s="121"/>
      <c r="D523" s="62"/>
      <c r="E523" s="62"/>
      <c r="F523" s="343" t="s">
        <v>805</v>
      </c>
      <c r="G523" s="343">
        <v>160</v>
      </c>
      <c r="H523" s="346"/>
      <c r="I523" s="346"/>
      <c r="J523" s="96"/>
      <c r="K523" s="96"/>
    </row>
  </sheetData>
  <mergeCells count="1">
    <mergeCell ref="A171:A172"/>
  </mergeCells>
  <phoneticPr fontId="22" type="noConversion"/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E0EF388-06E4-4CB7-A0DF-049D29AA272B}">
  <dimension ref="A1:J70"/>
  <sheetViews>
    <sheetView workbookViewId="0">
      <selection activeCell="K8" sqref="K8"/>
    </sheetView>
  </sheetViews>
  <sheetFormatPr defaultRowHeight="14.4" x14ac:dyDescent="0.3"/>
  <cols>
    <col min="2" max="2" width="27.44140625" customWidth="1"/>
    <col min="5" max="5" width="10.44140625" customWidth="1"/>
    <col min="6" max="6" width="13.77734375" bestFit="1" customWidth="1"/>
    <col min="7" max="7" width="16.33203125" customWidth="1"/>
    <col min="8" max="9" width="12.6640625" bestFit="1" customWidth="1"/>
    <col min="10" max="10" width="11.6640625" bestFit="1" customWidth="1"/>
  </cols>
  <sheetData>
    <row r="1" spans="1:10" x14ac:dyDescent="0.3">
      <c r="A1" s="319" t="s">
        <v>1319</v>
      </c>
      <c r="B1" s="319" t="s">
        <v>1348</v>
      </c>
      <c r="C1" s="320" t="s">
        <v>1402</v>
      </c>
      <c r="D1" s="321" t="s">
        <v>1403</v>
      </c>
      <c r="E1" s="321" t="s">
        <v>1404</v>
      </c>
      <c r="F1" s="321" t="s">
        <v>1405</v>
      </c>
      <c r="G1" s="319" t="s">
        <v>699</v>
      </c>
    </row>
    <row r="2" spans="1:10" x14ac:dyDescent="0.3">
      <c r="A2" s="322" t="s">
        <v>1</v>
      </c>
      <c r="B2" s="323" t="s">
        <v>1349</v>
      </c>
      <c r="C2" s="326">
        <v>1</v>
      </c>
      <c r="D2" s="324" t="s">
        <v>163</v>
      </c>
      <c r="E2" s="334">
        <v>23528.400000000001</v>
      </c>
      <c r="F2" s="439">
        <v>23528.400000000001</v>
      </c>
      <c r="G2" s="440" t="s">
        <v>1406</v>
      </c>
    </row>
    <row r="3" spans="1:10" x14ac:dyDescent="0.3">
      <c r="A3" s="322" t="s">
        <v>2</v>
      </c>
      <c r="B3" s="325" t="s">
        <v>1350</v>
      </c>
      <c r="C3" s="326">
        <v>1</v>
      </c>
      <c r="D3" s="322" t="s">
        <v>163</v>
      </c>
      <c r="E3" s="335">
        <v>12516</v>
      </c>
      <c r="F3" s="441">
        <v>12516</v>
      </c>
      <c r="G3" s="442" t="s">
        <v>1406</v>
      </c>
    </row>
    <row r="4" spans="1:10" x14ac:dyDescent="0.3">
      <c r="A4" s="322" t="s">
        <v>3</v>
      </c>
      <c r="B4" s="325" t="s">
        <v>1351</v>
      </c>
      <c r="C4" s="326">
        <v>1</v>
      </c>
      <c r="D4" s="322" t="s">
        <v>163</v>
      </c>
      <c r="E4" s="335">
        <v>14943.6</v>
      </c>
      <c r="F4" s="441">
        <v>14943.6</v>
      </c>
      <c r="G4" s="442" t="s">
        <v>1406</v>
      </c>
    </row>
    <row r="5" spans="1:10" x14ac:dyDescent="0.3">
      <c r="A5" s="322" t="s">
        <v>4</v>
      </c>
      <c r="B5" s="325" t="s">
        <v>1352</v>
      </c>
      <c r="C5" s="326">
        <v>2</v>
      </c>
      <c r="D5" s="322" t="s">
        <v>163</v>
      </c>
      <c r="E5" s="335">
        <v>71358</v>
      </c>
      <c r="F5" s="441">
        <v>142716</v>
      </c>
      <c r="G5" s="442" t="s">
        <v>1406</v>
      </c>
    </row>
    <row r="6" spans="1:10" x14ac:dyDescent="0.3">
      <c r="A6" s="322" t="s">
        <v>5</v>
      </c>
      <c r="B6" s="325" t="s">
        <v>1353</v>
      </c>
      <c r="C6" s="326">
        <v>1</v>
      </c>
      <c r="D6" s="322" t="s">
        <v>163</v>
      </c>
      <c r="E6" s="335">
        <v>102488.4</v>
      </c>
      <c r="F6" s="441">
        <v>102488.4</v>
      </c>
      <c r="G6" s="442" t="s">
        <v>1406</v>
      </c>
    </row>
    <row r="7" spans="1:10" x14ac:dyDescent="0.3">
      <c r="A7" s="322" t="s">
        <v>6</v>
      </c>
      <c r="B7" s="325" t="s">
        <v>1354</v>
      </c>
      <c r="C7" s="326">
        <v>1</v>
      </c>
      <c r="D7" s="322" t="s">
        <v>163</v>
      </c>
      <c r="E7" s="335">
        <v>18530.400000000001</v>
      </c>
      <c r="F7" s="441">
        <v>18530.400000000001</v>
      </c>
      <c r="G7" s="442" t="s">
        <v>1406</v>
      </c>
    </row>
    <row r="8" spans="1:10" x14ac:dyDescent="0.3">
      <c r="A8" s="324" t="s">
        <v>7</v>
      </c>
      <c r="B8" s="323" t="s">
        <v>1355</v>
      </c>
      <c r="C8" s="326">
        <v>2</v>
      </c>
      <c r="D8" s="324" t="s">
        <v>163</v>
      </c>
      <c r="E8" s="334">
        <v>3015.6</v>
      </c>
      <c r="F8" s="439">
        <v>6031.2</v>
      </c>
      <c r="G8" s="440" t="s">
        <v>1406</v>
      </c>
      <c r="H8" s="318">
        <f>SUM(F2:F8)</f>
        <v>320754.00000000006</v>
      </c>
      <c r="I8" s="211">
        <f>H8/2</f>
        <v>160377.00000000003</v>
      </c>
    </row>
    <row r="9" spans="1:10" x14ac:dyDescent="0.3">
      <c r="A9" s="322" t="s">
        <v>8</v>
      </c>
      <c r="B9" s="323" t="s">
        <v>1432</v>
      </c>
      <c r="C9" s="326">
        <v>1</v>
      </c>
      <c r="D9" s="324" t="s">
        <v>163</v>
      </c>
      <c r="E9" s="334">
        <v>141088.88</v>
      </c>
      <c r="F9" s="334">
        <v>141088.88</v>
      </c>
      <c r="G9" s="324" t="s">
        <v>1407</v>
      </c>
    </row>
    <row r="10" spans="1:10" x14ac:dyDescent="0.3">
      <c r="A10" s="324" t="s">
        <v>27</v>
      </c>
      <c r="B10" s="323" t="s">
        <v>1356</v>
      </c>
      <c r="C10" s="326">
        <v>1</v>
      </c>
      <c r="D10" s="324" t="s">
        <v>163</v>
      </c>
      <c r="E10" s="336">
        <v>1272801.6000000001</v>
      </c>
      <c r="F10" s="443">
        <v>1272801.6000000001</v>
      </c>
      <c r="G10" s="440" t="s">
        <v>1408</v>
      </c>
    </row>
    <row r="11" spans="1:10" x14ac:dyDescent="0.3">
      <c r="A11" s="322" t="s">
        <v>28</v>
      </c>
      <c r="B11" s="325" t="s">
        <v>1357</v>
      </c>
      <c r="C11" s="326">
        <v>4</v>
      </c>
      <c r="D11" s="322" t="s">
        <v>163</v>
      </c>
      <c r="E11" s="335">
        <v>66561.600000000006</v>
      </c>
      <c r="F11" s="335">
        <v>266246.40000000002</v>
      </c>
      <c r="G11" s="325" t="s">
        <v>1409</v>
      </c>
    </row>
    <row r="12" spans="1:10" x14ac:dyDescent="0.3">
      <c r="A12" s="322" t="s">
        <v>29</v>
      </c>
      <c r="B12" s="325" t="s">
        <v>1358</v>
      </c>
      <c r="C12" s="326">
        <v>4</v>
      </c>
      <c r="D12" s="322" t="s">
        <v>163</v>
      </c>
      <c r="E12" s="335">
        <v>8752.7999999999993</v>
      </c>
      <c r="F12" s="335">
        <v>35011.199999999997</v>
      </c>
      <c r="G12" s="325" t="s">
        <v>1409</v>
      </c>
    </row>
    <row r="13" spans="1:10" x14ac:dyDescent="0.3">
      <c r="A13" s="322" t="s">
        <v>71</v>
      </c>
      <c r="B13" s="323" t="s">
        <v>1359</v>
      </c>
      <c r="C13" s="329">
        <v>4</v>
      </c>
      <c r="D13" s="324" t="s">
        <v>1188</v>
      </c>
      <c r="E13" s="334">
        <v>1663.2</v>
      </c>
      <c r="F13" s="334">
        <v>6652.8</v>
      </c>
      <c r="G13" s="323" t="s">
        <v>1409</v>
      </c>
    </row>
    <row r="14" spans="1:10" x14ac:dyDescent="0.3">
      <c r="A14" s="324" t="s">
        <v>104</v>
      </c>
      <c r="B14" s="323" t="s">
        <v>1360</v>
      </c>
      <c r="C14" s="329">
        <v>4</v>
      </c>
      <c r="D14" s="324" t="s">
        <v>163</v>
      </c>
      <c r="E14" s="334">
        <v>3133.2</v>
      </c>
      <c r="F14" s="334">
        <v>12532.8</v>
      </c>
      <c r="G14" s="323" t="s">
        <v>1409</v>
      </c>
    </row>
    <row r="15" spans="1:10" x14ac:dyDescent="0.3">
      <c r="A15" s="322" t="s">
        <v>105</v>
      </c>
      <c r="B15" s="325" t="s">
        <v>1361</v>
      </c>
      <c r="C15" s="326">
        <v>4</v>
      </c>
      <c r="D15" s="322" t="s">
        <v>163</v>
      </c>
      <c r="E15" s="335">
        <v>3469.2</v>
      </c>
      <c r="F15" s="335">
        <v>13876.8</v>
      </c>
      <c r="G15" s="325" t="s">
        <v>1409</v>
      </c>
      <c r="H15" s="318">
        <f>SUM(F11:F15)</f>
        <v>334320</v>
      </c>
      <c r="I15" s="211">
        <f>H15/2</f>
        <v>167160</v>
      </c>
      <c r="J15" s="211">
        <f>I15/2</f>
        <v>83580</v>
      </c>
    </row>
    <row r="16" spans="1:10" x14ac:dyDescent="0.3">
      <c r="A16" s="322" t="s">
        <v>106</v>
      </c>
      <c r="B16" s="325" t="s">
        <v>1362</v>
      </c>
      <c r="C16" s="326">
        <v>2</v>
      </c>
      <c r="D16" s="322" t="s">
        <v>163</v>
      </c>
      <c r="E16" s="335">
        <v>102244.8</v>
      </c>
      <c r="F16" s="335">
        <v>204489.60000000001</v>
      </c>
      <c r="G16" s="322" t="s">
        <v>1410</v>
      </c>
    </row>
    <row r="17" spans="1:9" x14ac:dyDescent="0.3">
      <c r="A17" s="322" t="s">
        <v>62</v>
      </c>
      <c r="B17" s="325" t="s">
        <v>1363</v>
      </c>
      <c r="C17" s="326">
        <v>2</v>
      </c>
      <c r="D17" s="322" t="s">
        <v>163</v>
      </c>
      <c r="E17" s="335">
        <v>11247.6</v>
      </c>
      <c r="F17" s="335">
        <v>22495.200000000001</v>
      </c>
      <c r="G17" s="322" t="s">
        <v>1410</v>
      </c>
    </row>
    <row r="18" spans="1:9" x14ac:dyDescent="0.3">
      <c r="A18" s="322" t="s">
        <v>107</v>
      </c>
      <c r="B18" s="325" t="s">
        <v>1364</v>
      </c>
      <c r="C18" s="326">
        <v>2</v>
      </c>
      <c r="D18" s="322" t="s">
        <v>1188</v>
      </c>
      <c r="E18" s="335">
        <v>2032.8</v>
      </c>
      <c r="F18" s="335">
        <v>4065.6</v>
      </c>
      <c r="G18" s="322" t="s">
        <v>1410</v>
      </c>
    </row>
    <row r="19" spans="1:9" x14ac:dyDescent="0.3">
      <c r="A19" s="322" t="s">
        <v>1018</v>
      </c>
      <c r="B19" s="325" t="s">
        <v>1365</v>
      </c>
      <c r="C19" s="326">
        <v>2</v>
      </c>
      <c r="D19" s="322" t="s">
        <v>163</v>
      </c>
      <c r="E19" s="335">
        <v>4636.8</v>
      </c>
      <c r="F19" s="335">
        <v>9273.6</v>
      </c>
      <c r="G19" s="322" t="s">
        <v>1410</v>
      </c>
    </row>
    <row r="20" spans="1:9" x14ac:dyDescent="0.3">
      <c r="A20" s="322" t="s">
        <v>1019</v>
      </c>
      <c r="B20" s="325" t="s">
        <v>1366</v>
      </c>
      <c r="C20" s="326">
        <v>2</v>
      </c>
      <c r="D20" s="322" t="s">
        <v>163</v>
      </c>
      <c r="E20" s="335">
        <v>5292</v>
      </c>
      <c r="F20" s="335">
        <v>10584</v>
      </c>
      <c r="G20" s="322" t="s">
        <v>1410</v>
      </c>
      <c r="H20" s="318">
        <f>SUM(F16:F20)</f>
        <v>250908.00000000003</v>
      </c>
      <c r="I20" s="211">
        <f>H20/2</f>
        <v>125454.00000000001</v>
      </c>
    </row>
    <row r="21" spans="1:9" x14ac:dyDescent="0.3">
      <c r="A21" s="322" t="s">
        <v>1020</v>
      </c>
      <c r="B21" s="323" t="s">
        <v>1367</v>
      </c>
      <c r="C21" s="326">
        <v>1</v>
      </c>
      <c r="D21" s="324" t="s">
        <v>163</v>
      </c>
      <c r="E21" s="334">
        <v>17925.599999999999</v>
      </c>
      <c r="F21" s="334">
        <v>17925.599999999999</v>
      </c>
      <c r="G21" s="324" t="s">
        <v>1411</v>
      </c>
    </row>
    <row r="22" spans="1:9" x14ac:dyDescent="0.3">
      <c r="A22" s="326" t="s">
        <v>1021</v>
      </c>
      <c r="B22" s="323" t="s">
        <v>1368</v>
      </c>
      <c r="C22" s="326">
        <v>2</v>
      </c>
      <c r="D22" s="324" t="s">
        <v>163</v>
      </c>
      <c r="E22" s="334">
        <v>856.8</v>
      </c>
      <c r="F22" s="334">
        <v>1713.6</v>
      </c>
      <c r="G22" s="324" t="s">
        <v>1411</v>
      </c>
      <c r="H22" s="318">
        <f>SUM(F21:F22)</f>
        <v>19639.199999999997</v>
      </c>
    </row>
    <row r="23" spans="1:9" x14ac:dyDescent="0.3">
      <c r="A23" s="322" t="s">
        <v>1022</v>
      </c>
      <c r="B23" s="323" t="s">
        <v>1369</v>
      </c>
      <c r="C23" s="326">
        <v>1</v>
      </c>
      <c r="D23" s="324" t="s">
        <v>163</v>
      </c>
      <c r="E23" s="334">
        <v>70862.399999999994</v>
      </c>
      <c r="F23" s="334">
        <v>70862.399999999994</v>
      </c>
      <c r="G23" s="324" t="s">
        <v>1412</v>
      </c>
    </row>
    <row r="24" spans="1:9" x14ac:dyDescent="0.3">
      <c r="A24" s="324" t="s">
        <v>1023</v>
      </c>
      <c r="B24" s="323" t="s">
        <v>1370</v>
      </c>
      <c r="C24" s="326">
        <v>2</v>
      </c>
      <c r="D24" s="324" t="s">
        <v>163</v>
      </c>
      <c r="E24" s="334">
        <v>2385.6</v>
      </c>
      <c r="F24" s="334">
        <v>4771.2</v>
      </c>
      <c r="G24" s="324" t="s">
        <v>1412</v>
      </c>
      <c r="H24" s="318">
        <f>SUM(F23:F24)</f>
        <v>75633.599999999991</v>
      </c>
    </row>
    <row r="25" spans="1:9" x14ac:dyDescent="0.3">
      <c r="A25" s="322" t="s">
        <v>1024</v>
      </c>
      <c r="B25" s="325" t="s">
        <v>1371</v>
      </c>
      <c r="C25" s="326">
        <v>3</v>
      </c>
      <c r="D25" s="322" t="s">
        <v>163</v>
      </c>
      <c r="E25" s="335">
        <v>12894</v>
      </c>
      <c r="F25" s="335">
        <v>38682</v>
      </c>
      <c r="G25" s="322" t="s">
        <v>1413</v>
      </c>
    </row>
    <row r="26" spans="1:9" x14ac:dyDescent="0.3">
      <c r="A26" s="322" t="s">
        <v>1025</v>
      </c>
      <c r="B26" s="325" t="s">
        <v>1372</v>
      </c>
      <c r="C26" s="326">
        <v>6</v>
      </c>
      <c r="D26" s="322" t="s">
        <v>163</v>
      </c>
      <c r="E26" s="335">
        <v>596.4</v>
      </c>
      <c r="F26" s="335">
        <v>3578.4</v>
      </c>
      <c r="G26" s="322" t="s">
        <v>1413</v>
      </c>
      <c r="H26" s="318">
        <f>SUM(F25:F26)</f>
        <v>42260.4</v>
      </c>
      <c r="I26" s="211">
        <f>H26/3</f>
        <v>14086.800000000001</v>
      </c>
    </row>
    <row r="27" spans="1:9" x14ac:dyDescent="0.3">
      <c r="A27" s="322" t="s">
        <v>1077</v>
      </c>
      <c r="B27" s="327" t="s">
        <v>1373</v>
      </c>
      <c r="C27" s="326">
        <v>1</v>
      </c>
      <c r="D27" s="328" t="s">
        <v>163</v>
      </c>
      <c r="E27" s="335">
        <v>10012.799999999999</v>
      </c>
      <c r="F27" s="335">
        <v>10012.799999999999</v>
      </c>
      <c r="G27" s="328" t="s">
        <v>1414</v>
      </c>
    </row>
    <row r="28" spans="1:9" x14ac:dyDescent="0.3">
      <c r="A28" s="324" t="s">
        <v>1078</v>
      </c>
      <c r="B28" s="323" t="s">
        <v>1374</v>
      </c>
      <c r="C28" s="326">
        <v>2</v>
      </c>
      <c r="D28" s="324" t="s">
        <v>163</v>
      </c>
      <c r="E28" s="334">
        <v>453.6</v>
      </c>
      <c r="F28" s="336">
        <v>907.2</v>
      </c>
      <c r="G28" s="324" t="s">
        <v>1414</v>
      </c>
      <c r="H28" s="318">
        <f>SUM(F27:F28)</f>
        <v>10920</v>
      </c>
    </row>
    <row r="29" spans="1:9" x14ac:dyDescent="0.3">
      <c r="A29" s="322" t="s">
        <v>1079</v>
      </c>
      <c r="B29" s="323" t="s">
        <v>1375</v>
      </c>
      <c r="C29" s="326">
        <v>1</v>
      </c>
      <c r="D29" s="324" t="s">
        <v>163</v>
      </c>
      <c r="E29" s="334">
        <v>21949.200000000001</v>
      </c>
      <c r="F29" s="334">
        <v>21949.200000000001</v>
      </c>
      <c r="G29" s="324" t="s">
        <v>1415</v>
      </c>
    </row>
    <row r="30" spans="1:9" x14ac:dyDescent="0.3">
      <c r="A30" s="324" t="s">
        <v>1080</v>
      </c>
      <c r="B30" s="323" t="s">
        <v>1376</v>
      </c>
      <c r="C30" s="326">
        <v>2</v>
      </c>
      <c r="D30" s="324" t="s">
        <v>163</v>
      </c>
      <c r="E30" s="334">
        <v>999.6</v>
      </c>
      <c r="F30" s="334">
        <v>1999.2</v>
      </c>
      <c r="G30" s="324" t="s">
        <v>1415</v>
      </c>
      <c r="H30" s="318">
        <f>SUM(F29:F30)</f>
        <v>23948.400000000001</v>
      </c>
    </row>
    <row r="31" spans="1:9" x14ac:dyDescent="0.3">
      <c r="A31" s="324" t="s">
        <v>1081</v>
      </c>
      <c r="B31" s="444" t="s">
        <v>1377</v>
      </c>
      <c r="C31" s="326">
        <v>1</v>
      </c>
      <c r="D31" s="324" t="s">
        <v>163</v>
      </c>
      <c r="E31" s="334">
        <v>375984</v>
      </c>
      <c r="F31" s="334">
        <v>375984</v>
      </c>
      <c r="G31" s="324" t="s">
        <v>1416</v>
      </c>
    </row>
    <row r="32" spans="1:9" x14ac:dyDescent="0.3">
      <c r="A32" s="329" t="s">
        <v>1082</v>
      </c>
      <c r="B32" s="323" t="s">
        <v>1378</v>
      </c>
      <c r="C32" s="326">
        <v>1</v>
      </c>
      <c r="D32" s="324" t="s">
        <v>163</v>
      </c>
      <c r="E32" s="334">
        <v>29820</v>
      </c>
      <c r="F32" s="334">
        <v>29820</v>
      </c>
      <c r="G32" s="324" t="s">
        <v>1416</v>
      </c>
    </row>
    <row r="33" spans="1:8" x14ac:dyDescent="0.3">
      <c r="A33" s="324" t="s">
        <v>1083</v>
      </c>
      <c r="B33" s="323" t="s">
        <v>1379</v>
      </c>
      <c r="C33" s="326">
        <v>1</v>
      </c>
      <c r="D33" s="324" t="s">
        <v>1188</v>
      </c>
      <c r="E33" s="334">
        <v>5880</v>
      </c>
      <c r="F33" s="334">
        <v>5880</v>
      </c>
      <c r="G33" s="324" t="s">
        <v>1416</v>
      </c>
    </row>
    <row r="34" spans="1:8" x14ac:dyDescent="0.3">
      <c r="A34" s="324" t="s">
        <v>1101</v>
      </c>
      <c r="B34" s="323" t="s">
        <v>1380</v>
      </c>
      <c r="C34" s="326">
        <v>1</v>
      </c>
      <c r="D34" s="324" t="s">
        <v>163</v>
      </c>
      <c r="E34" s="334">
        <v>11407.2</v>
      </c>
      <c r="F34" s="334">
        <v>11407.2</v>
      </c>
      <c r="G34" s="324" t="s">
        <v>1416</v>
      </c>
      <c r="H34" s="318">
        <f>SUM(F31:F34)</f>
        <v>423091.20000000001</v>
      </c>
    </row>
    <row r="35" spans="1:8" x14ac:dyDescent="0.3">
      <c r="A35" s="324" t="s">
        <v>1102</v>
      </c>
      <c r="B35" s="323" t="s">
        <v>1381</v>
      </c>
      <c r="C35" s="326">
        <v>1</v>
      </c>
      <c r="D35" s="324" t="s">
        <v>163</v>
      </c>
      <c r="E35" s="334">
        <v>107058</v>
      </c>
      <c r="F35" s="334">
        <v>107058</v>
      </c>
      <c r="G35" s="324" t="s">
        <v>1417</v>
      </c>
    </row>
    <row r="36" spans="1:8" x14ac:dyDescent="0.3">
      <c r="A36" s="324" t="s">
        <v>1103</v>
      </c>
      <c r="B36" s="323" t="s">
        <v>1370</v>
      </c>
      <c r="C36" s="326">
        <v>2</v>
      </c>
      <c r="D36" s="324" t="s">
        <v>163</v>
      </c>
      <c r="E36" s="334">
        <v>2385.6</v>
      </c>
      <c r="F36" s="334">
        <v>4771.2</v>
      </c>
      <c r="G36" s="324" t="s">
        <v>1417</v>
      </c>
      <c r="H36" s="318">
        <f>SUM(F35:F36)</f>
        <v>111829.2</v>
      </c>
    </row>
    <row r="37" spans="1:8" x14ac:dyDescent="0.3">
      <c r="A37" s="324" t="s">
        <v>1104</v>
      </c>
      <c r="B37" s="323" t="s">
        <v>1382</v>
      </c>
      <c r="C37" s="326">
        <v>1</v>
      </c>
      <c r="D37" s="324" t="s">
        <v>163</v>
      </c>
      <c r="E37" s="334">
        <v>116474.4</v>
      </c>
      <c r="F37" s="334">
        <v>116474.4</v>
      </c>
      <c r="G37" s="324" t="s">
        <v>1418</v>
      </c>
    </row>
    <row r="38" spans="1:8" x14ac:dyDescent="0.3">
      <c r="A38" s="324" t="s">
        <v>1073</v>
      </c>
      <c r="B38" s="323" t="s">
        <v>1383</v>
      </c>
      <c r="C38" s="326">
        <v>1</v>
      </c>
      <c r="D38" s="324" t="s">
        <v>163</v>
      </c>
      <c r="E38" s="334">
        <v>13902</v>
      </c>
      <c r="F38" s="334">
        <v>13902</v>
      </c>
      <c r="G38" s="324" t="s">
        <v>1418</v>
      </c>
    </row>
    <row r="39" spans="1:8" x14ac:dyDescent="0.3">
      <c r="A39" s="324" t="s">
        <v>1320</v>
      </c>
      <c r="B39" s="323" t="s">
        <v>1384</v>
      </c>
      <c r="C39" s="326">
        <v>1</v>
      </c>
      <c r="D39" s="324" t="s">
        <v>1188</v>
      </c>
      <c r="E39" s="334">
        <v>2604</v>
      </c>
      <c r="F39" s="334">
        <v>2604</v>
      </c>
      <c r="G39" s="324" t="s">
        <v>1418</v>
      </c>
    </row>
    <row r="40" spans="1:8" x14ac:dyDescent="0.3">
      <c r="A40" s="324" t="s">
        <v>1321</v>
      </c>
      <c r="B40" s="323" t="s">
        <v>1385</v>
      </c>
      <c r="C40" s="326">
        <v>1</v>
      </c>
      <c r="D40" s="324" t="s">
        <v>163</v>
      </c>
      <c r="E40" s="334">
        <v>5527.2</v>
      </c>
      <c r="F40" s="334">
        <v>5527.2</v>
      </c>
      <c r="G40" s="324" t="s">
        <v>1418</v>
      </c>
      <c r="H40" s="318">
        <f>SUM(F37:F40)</f>
        <v>138507.6</v>
      </c>
    </row>
    <row r="41" spans="1:8" x14ac:dyDescent="0.3">
      <c r="A41" s="324" t="s">
        <v>1322</v>
      </c>
      <c r="B41" s="323" t="s">
        <v>1433</v>
      </c>
      <c r="C41" s="326">
        <v>6</v>
      </c>
      <c r="D41" s="324" t="s">
        <v>163</v>
      </c>
      <c r="E41" s="334">
        <v>272109.59999999998</v>
      </c>
      <c r="F41" s="336">
        <v>1632657.6</v>
      </c>
      <c r="G41" s="324" t="s">
        <v>1419</v>
      </c>
    </row>
    <row r="42" spans="1:8" x14ac:dyDescent="0.3">
      <c r="A42" s="329" t="s">
        <v>1323</v>
      </c>
      <c r="B42" s="323" t="s">
        <v>1434</v>
      </c>
      <c r="C42" s="326">
        <v>6</v>
      </c>
      <c r="D42" s="324" t="s">
        <v>163</v>
      </c>
      <c r="E42" s="334">
        <v>338704.8</v>
      </c>
      <c r="F42" s="336">
        <v>2032228.8</v>
      </c>
      <c r="G42" s="324" t="s">
        <v>1419</v>
      </c>
      <c r="H42" s="318">
        <f>SUM(F41:F42)</f>
        <v>3664886.4000000004</v>
      </c>
    </row>
    <row r="43" spans="1:8" ht="18" x14ac:dyDescent="0.3">
      <c r="A43" s="324" t="s">
        <v>1324</v>
      </c>
      <c r="B43" s="330" t="s">
        <v>1435</v>
      </c>
      <c r="C43" s="333">
        <v>1</v>
      </c>
      <c r="D43" s="324" t="s">
        <v>163</v>
      </c>
      <c r="E43" s="334">
        <v>29820</v>
      </c>
      <c r="F43" s="334">
        <v>29820</v>
      </c>
      <c r="G43" s="322" t="s">
        <v>1407</v>
      </c>
    </row>
    <row r="44" spans="1:8" ht="27" x14ac:dyDescent="0.3">
      <c r="A44" s="324" t="s">
        <v>1325</v>
      </c>
      <c r="B44" s="330" t="s">
        <v>1436</v>
      </c>
      <c r="C44" s="333">
        <v>1</v>
      </c>
      <c r="D44" s="324" t="s">
        <v>163</v>
      </c>
      <c r="E44" s="334">
        <v>145490.82</v>
      </c>
      <c r="F44" s="334">
        <v>145490.82</v>
      </c>
      <c r="G44" s="322" t="s">
        <v>1408</v>
      </c>
    </row>
    <row r="45" spans="1:8" x14ac:dyDescent="0.3">
      <c r="A45" s="324" t="s">
        <v>1326</v>
      </c>
      <c r="B45" s="323" t="s">
        <v>1386</v>
      </c>
      <c r="C45" s="326">
        <v>1</v>
      </c>
      <c r="D45" s="324" t="s">
        <v>163</v>
      </c>
      <c r="E45" s="334">
        <v>232530.48</v>
      </c>
      <c r="F45" s="334">
        <v>232530.48</v>
      </c>
      <c r="G45" s="324" t="s">
        <v>1420</v>
      </c>
    </row>
    <row r="46" spans="1:8" x14ac:dyDescent="0.3">
      <c r="A46" s="324" t="s">
        <v>1327</v>
      </c>
      <c r="B46" s="323" t="s">
        <v>1387</v>
      </c>
      <c r="C46" s="326">
        <v>1</v>
      </c>
      <c r="D46" s="324" t="s">
        <v>163</v>
      </c>
      <c r="E46" s="334">
        <v>102097.64</v>
      </c>
      <c r="F46" s="334">
        <v>102097.64</v>
      </c>
      <c r="G46" s="324" t="s">
        <v>1420</v>
      </c>
      <c r="H46" s="318">
        <f>SUM(F45:F46)</f>
        <v>334628.12</v>
      </c>
    </row>
    <row r="47" spans="1:8" x14ac:dyDescent="0.3">
      <c r="A47" s="324" t="s">
        <v>1328</v>
      </c>
      <c r="B47" s="323" t="s">
        <v>1388</v>
      </c>
      <c r="C47" s="326">
        <v>1</v>
      </c>
      <c r="D47" s="324" t="s">
        <v>163</v>
      </c>
      <c r="E47" s="334">
        <v>232530.48</v>
      </c>
      <c r="F47" s="334">
        <v>232530.48</v>
      </c>
      <c r="G47" s="324" t="s">
        <v>1421</v>
      </c>
    </row>
    <row r="48" spans="1:8" x14ac:dyDescent="0.3">
      <c r="A48" s="324" t="s">
        <v>1329</v>
      </c>
      <c r="B48" s="323" t="s">
        <v>1387</v>
      </c>
      <c r="C48" s="326">
        <v>1</v>
      </c>
      <c r="D48" s="324" t="s">
        <v>163</v>
      </c>
      <c r="E48" s="334">
        <v>102097.64</v>
      </c>
      <c r="F48" s="334">
        <v>102097.64</v>
      </c>
      <c r="G48" s="324" t="s">
        <v>1421</v>
      </c>
      <c r="H48" s="318">
        <f>SUM(F47:F48)</f>
        <v>334628.12</v>
      </c>
    </row>
    <row r="49" spans="1:9" x14ac:dyDescent="0.3">
      <c r="A49" s="324" t="s">
        <v>1330</v>
      </c>
      <c r="B49" s="323" t="s">
        <v>1389</v>
      </c>
      <c r="C49" s="326">
        <v>1</v>
      </c>
      <c r="D49" s="324" t="s">
        <v>163</v>
      </c>
      <c r="E49" s="334">
        <v>232530.48</v>
      </c>
      <c r="F49" s="334">
        <v>232530.48</v>
      </c>
      <c r="G49" s="324" t="s">
        <v>1422</v>
      </c>
    </row>
    <row r="50" spans="1:9" x14ac:dyDescent="0.3">
      <c r="A50" s="324" t="s">
        <v>1331</v>
      </c>
      <c r="B50" s="323" t="s">
        <v>1387</v>
      </c>
      <c r="C50" s="326">
        <v>1</v>
      </c>
      <c r="D50" s="324" t="s">
        <v>163</v>
      </c>
      <c r="E50" s="334">
        <v>102097.64</v>
      </c>
      <c r="F50" s="334">
        <v>102097.64</v>
      </c>
      <c r="G50" s="324" t="s">
        <v>1422</v>
      </c>
      <c r="H50" s="318">
        <f>SUM(F49:F50)</f>
        <v>334628.12</v>
      </c>
    </row>
    <row r="51" spans="1:9" x14ac:dyDescent="0.3">
      <c r="A51" s="324" t="s">
        <v>1332</v>
      </c>
      <c r="B51" s="323" t="s">
        <v>1390</v>
      </c>
      <c r="C51" s="326">
        <v>1</v>
      </c>
      <c r="D51" s="324" t="s">
        <v>163</v>
      </c>
      <c r="E51" s="334">
        <v>232530.48</v>
      </c>
      <c r="F51" s="334">
        <v>232530.48</v>
      </c>
      <c r="G51" s="324" t="s">
        <v>1423</v>
      </c>
    </row>
    <row r="52" spans="1:9" x14ac:dyDescent="0.3">
      <c r="A52" s="329" t="s">
        <v>1333</v>
      </c>
      <c r="B52" s="323" t="s">
        <v>1387</v>
      </c>
      <c r="C52" s="326">
        <v>1</v>
      </c>
      <c r="D52" s="324" t="s">
        <v>163</v>
      </c>
      <c r="E52" s="334">
        <v>102097.64</v>
      </c>
      <c r="F52" s="334">
        <v>102097.64</v>
      </c>
      <c r="G52" s="324" t="s">
        <v>1423</v>
      </c>
      <c r="H52" s="318">
        <f>SUM(F51:F52)</f>
        <v>334628.12</v>
      </c>
    </row>
    <row r="53" spans="1:9" x14ac:dyDescent="0.3">
      <c r="A53" s="324" t="s">
        <v>1334</v>
      </c>
      <c r="B53" s="323" t="s">
        <v>1391</v>
      </c>
      <c r="C53" s="326">
        <v>1</v>
      </c>
      <c r="D53" s="324" t="s">
        <v>163</v>
      </c>
      <c r="E53" s="334">
        <v>232530.48</v>
      </c>
      <c r="F53" s="334">
        <v>232530.48</v>
      </c>
      <c r="G53" s="324" t="s">
        <v>1424</v>
      </c>
    </row>
    <row r="54" spans="1:9" x14ac:dyDescent="0.3">
      <c r="A54" s="324" t="s">
        <v>1335</v>
      </c>
      <c r="B54" s="323" t="s">
        <v>1387</v>
      </c>
      <c r="C54" s="326">
        <v>1</v>
      </c>
      <c r="D54" s="324" t="s">
        <v>163</v>
      </c>
      <c r="E54" s="334">
        <v>102097.64</v>
      </c>
      <c r="F54" s="334">
        <v>102097.64</v>
      </c>
      <c r="G54" s="324" t="s">
        <v>1424</v>
      </c>
      <c r="H54" s="318">
        <f>SUM(F53:F54)</f>
        <v>334628.12</v>
      </c>
    </row>
    <row r="55" spans="1:9" x14ac:dyDescent="0.3">
      <c r="A55" s="324" t="s">
        <v>1336</v>
      </c>
      <c r="B55" s="323" t="s">
        <v>1392</v>
      </c>
      <c r="C55" s="326">
        <v>1</v>
      </c>
      <c r="D55" s="324" t="s">
        <v>163</v>
      </c>
      <c r="E55" s="334">
        <v>232530.48</v>
      </c>
      <c r="F55" s="334">
        <v>232530.48</v>
      </c>
      <c r="G55" s="324" t="s">
        <v>1425</v>
      </c>
    </row>
    <row r="56" spans="1:9" x14ac:dyDescent="0.3">
      <c r="A56" s="324" t="s">
        <v>1337</v>
      </c>
      <c r="B56" s="323" t="s">
        <v>1387</v>
      </c>
      <c r="C56" s="326">
        <v>1</v>
      </c>
      <c r="D56" s="324" t="s">
        <v>163</v>
      </c>
      <c r="E56" s="334">
        <v>102097.64</v>
      </c>
      <c r="F56" s="334">
        <v>102097.64</v>
      </c>
      <c r="G56" s="324" t="s">
        <v>1425</v>
      </c>
      <c r="H56" s="318">
        <f>SUM(F55:F56)</f>
        <v>334628.12</v>
      </c>
    </row>
    <row r="57" spans="1:9" x14ac:dyDescent="0.3">
      <c r="A57" s="322" t="s">
        <v>1338</v>
      </c>
      <c r="B57" s="325" t="s">
        <v>1393</v>
      </c>
      <c r="C57" s="326">
        <v>1</v>
      </c>
      <c r="D57" s="322" t="s">
        <v>163</v>
      </c>
      <c r="E57" s="335">
        <v>144726.41</v>
      </c>
      <c r="F57" s="335">
        <v>144726.41</v>
      </c>
      <c r="G57" s="322" t="s">
        <v>1426</v>
      </c>
      <c r="H57" s="211"/>
    </row>
    <row r="58" spans="1:9" x14ac:dyDescent="0.3">
      <c r="A58" s="322" t="s">
        <v>1339</v>
      </c>
      <c r="B58" s="325" t="s">
        <v>1394</v>
      </c>
      <c r="C58" s="326">
        <v>1</v>
      </c>
      <c r="D58" s="322" t="s">
        <v>163</v>
      </c>
      <c r="E58" s="335">
        <v>144726.41</v>
      </c>
      <c r="F58" s="335">
        <v>144726.41</v>
      </c>
      <c r="G58" s="322" t="s">
        <v>1427</v>
      </c>
      <c r="H58" s="318"/>
      <c r="I58" s="211">
        <f>H58/2</f>
        <v>0</v>
      </c>
    </row>
    <row r="59" spans="1:9" x14ac:dyDescent="0.3">
      <c r="A59" s="322" t="s">
        <v>1340</v>
      </c>
      <c r="B59" s="325" t="s">
        <v>1395</v>
      </c>
      <c r="C59" s="326">
        <v>1</v>
      </c>
      <c r="D59" s="322" t="s">
        <v>163</v>
      </c>
      <c r="E59" s="335">
        <v>145236</v>
      </c>
      <c r="F59" s="335">
        <v>145236</v>
      </c>
      <c r="G59" s="322" t="s">
        <v>1428</v>
      </c>
    </row>
    <row r="60" spans="1:9" x14ac:dyDescent="0.3">
      <c r="A60" s="324" t="s">
        <v>1341</v>
      </c>
      <c r="B60" s="323" t="s">
        <v>1396</v>
      </c>
      <c r="C60" s="326">
        <v>1</v>
      </c>
      <c r="D60" s="324" t="s">
        <v>163</v>
      </c>
      <c r="E60" s="334">
        <v>437491.61</v>
      </c>
      <c r="F60" s="439">
        <v>437491.61</v>
      </c>
      <c r="G60" s="440" t="s">
        <v>1429</v>
      </c>
    </row>
    <row r="61" spans="1:9" x14ac:dyDescent="0.3">
      <c r="A61" s="322" t="s">
        <v>1342</v>
      </c>
      <c r="B61" s="325" t="s">
        <v>1437</v>
      </c>
      <c r="C61" s="326">
        <v>2</v>
      </c>
      <c r="D61" s="322" t="s">
        <v>163</v>
      </c>
      <c r="E61" s="335">
        <v>44267.49</v>
      </c>
      <c r="F61" s="335">
        <v>88534.97</v>
      </c>
      <c r="G61" s="322" t="s">
        <v>1406</v>
      </c>
    </row>
    <row r="62" spans="1:9" x14ac:dyDescent="0.3">
      <c r="A62" s="326" t="s">
        <v>1343</v>
      </c>
      <c r="B62" s="323" t="s">
        <v>1397</v>
      </c>
      <c r="C62" s="326">
        <v>1</v>
      </c>
      <c r="D62" s="324" t="s">
        <v>163</v>
      </c>
      <c r="E62" s="334">
        <v>437491.61</v>
      </c>
      <c r="F62" s="334">
        <v>437491.61</v>
      </c>
      <c r="G62" s="324" t="s">
        <v>1430</v>
      </c>
    </row>
    <row r="63" spans="1:9" ht="18" x14ac:dyDescent="0.3">
      <c r="A63" s="328" t="s">
        <v>1344</v>
      </c>
      <c r="B63" s="331" t="s">
        <v>1398</v>
      </c>
      <c r="C63" s="333">
        <v>1</v>
      </c>
      <c r="D63" s="324" t="s">
        <v>163</v>
      </c>
      <c r="E63" s="337">
        <v>210268.79999999999</v>
      </c>
      <c r="F63" s="337">
        <v>210268.79999999999</v>
      </c>
      <c r="G63" s="322" t="s">
        <v>1408</v>
      </c>
    </row>
    <row r="64" spans="1:9" ht="19.2" x14ac:dyDescent="0.3">
      <c r="A64" s="324" t="s">
        <v>1345</v>
      </c>
      <c r="B64" s="332" t="s">
        <v>1399</v>
      </c>
      <c r="C64" s="333">
        <v>1</v>
      </c>
      <c r="D64" s="324" t="s">
        <v>163</v>
      </c>
      <c r="E64" s="334">
        <v>156945.60000000001</v>
      </c>
      <c r="F64" s="334">
        <v>156945.60000000001</v>
      </c>
      <c r="G64" s="322" t="s">
        <v>1407</v>
      </c>
    </row>
    <row r="65" spans="1:8" x14ac:dyDescent="0.3">
      <c r="A65" s="324" t="s">
        <v>1346</v>
      </c>
      <c r="B65" s="323" t="s">
        <v>1400</v>
      </c>
      <c r="C65" s="326">
        <v>1</v>
      </c>
      <c r="D65" s="324" t="s">
        <v>163</v>
      </c>
      <c r="E65" s="334">
        <v>135592.79999999999</v>
      </c>
      <c r="F65" s="334">
        <v>135592.79999999999</v>
      </c>
      <c r="G65" s="324" t="s">
        <v>1407</v>
      </c>
      <c r="H65" s="318">
        <f>SUM(F64:F65)</f>
        <v>292538.40000000002</v>
      </c>
    </row>
    <row r="66" spans="1:8" x14ac:dyDescent="0.3">
      <c r="A66" s="322" t="s">
        <v>1347</v>
      </c>
      <c r="B66" s="325" t="s">
        <v>1401</v>
      </c>
      <c r="C66" s="326">
        <v>2</v>
      </c>
      <c r="D66" s="322" t="s">
        <v>163</v>
      </c>
      <c r="E66" s="335">
        <v>50164.800000000003</v>
      </c>
      <c r="F66" s="335">
        <v>100329.60000000001</v>
      </c>
      <c r="G66" s="322" t="s">
        <v>1431</v>
      </c>
    </row>
    <row r="67" spans="1:8" x14ac:dyDescent="0.3">
      <c r="A67" s="326" t="s">
        <v>1438</v>
      </c>
      <c r="B67" s="325" t="s">
        <v>1441</v>
      </c>
      <c r="C67" s="326">
        <v>4</v>
      </c>
      <c r="D67" s="322" t="s">
        <v>163</v>
      </c>
      <c r="E67" s="338">
        <v>50232</v>
      </c>
      <c r="F67" s="338">
        <v>200928</v>
      </c>
      <c r="G67" s="325" t="s">
        <v>1444</v>
      </c>
    </row>
    <row r="68" spans="1:8" x14ac:dyDescent="0.3">
      <c r="A68" s="326" t="s">
        <v>1439</v>
      </c>
      <c r="B68" s="325" t="s">
        <v>1442</v>
      </c>
      <c r="C68" s="326">
        <v>3</v>
      </c>
      <c r="D68" s="322" t="s">
        <v>163</v>
      </c>
      <c r="E68" s="338">
        <v>55860</v>
      </c>
      <c r="F68" s="338">
        <v>167580</v>
      </c>
      <c r="G68" s="325" t="s">
        <v>1445</v>
      </c>
    </row>
    <row r="69" spans="1:8" x14ac:dyDescent="0.3">
      <c r="A69" s="326" t="s">
        <v>1440</v>
      </c>
      <c r="B69" s="325" t="s">
        <v>1443</v>
      </c>
      <c r="C69" s="326">
        <v>1</v>
      </c>
      <c r="D69" s="322" t="s">
        <v>163</v>
      </c>
      <c r="E69" s="338">
        <v>56061.599999999999</v>
      </c>
      <c r="F69" s="338">
        <v>56061.599999999999</v>
      </c>
      <c r="G69" s="325" t="s">
        <v>1418</v>
      </c>
    </row>
    <row r="70" spans="1:8" x14ac:dyDescent="0.3">
      <c r="B70" s="92" t="s">
        <v>661</v>
      </c>
      <c r="F70" s="92">
        <f>SUM(F2:F69)</f>
        <v>11439581.430000003</v>
      </c>
    </row>
  </sheetData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288B70D-CE14-4C56-8CCD-A6CE16A2395B}">
  <sheetPr>
    <tabColor rgb="FF92D050"/>
  </sheetPr>
  <dimension ref="A1:J19"/>
  <sheetViews>
    <sheetView workbookViewId="0">
      <selection activeCell="E4" sqref="E4"/>
    </sheetView>
  </sheetViews>
  <sheetFormatPr defaultRowHeight="14.4" x14ac:dyDescent="0.3"/>
  <cols>
    <col min="1" max="1" width="8.88671875" style="19"/>
    <col min="2" max="2" width="46.109375" customWidth="1"/>
    <col min="3" max="3" width="20.5546875" customWidth="1"/>
    <col min="5" max="5" width="17.88671875" customWidth="1"/>
    <col min="6" max="7" width="8.88671875" style="19"/>
    <col min="8" max="8" width="13.33203125" customWidth="1"/>
    <col min="9" max="9" width="14.21875" customWidth="1"/>
  </cols>
  <sheetData>
    <row r="1" spans="1:10" ht="55.8" x14ac:dyDescent="0.3">
      <c r="A1" s="20" t="s">
        <v>0</v>
      </c>
      <c r="B1" s="20" t="s">
        <v>9</v>
      </c>
      <c r="C1" s="21" t="s">
        <v>19</v>
      </c>
      <c r="D1" s="22" t="s">
        <v>21</v>
      </c>
      <c r="E1" s="20" t="s">
        <v>22</v>
      </c>
      <c r="F1" s="22" t="s">
        <v>23</v>
      </c>
      <c r="G1" s="20" t="s">
        <v>25</v>
      </c>
      <c r="H1" s="3" t="s">
        <v>122</v>
      </c>
      <c r="I1" s="3" t="s">
        <v>123</v>
      </c>
    </row>
    <row r="2" spans="1:10" ht="15.6" x14ac:dyDescent="0.3">
      <c r="A2" s="23" t="s">
        <v>1</v>
      </c>
      <c r="B2" s="23" t="s">
        <v>2</v>
      </c>
      <c r="C2" s="24" t="s">
        <v>3</v>
      </c>
      <c r="D2" s="24" t="s">
        <v>4</v>
      </c>
      <c r="E2" s="24" t="s">
        <v>5</v>
      </c>
      <c r="F2" s="23" t="s">
        <v>6</v>
      </c>
      <c r="G2" s="24" t="s">
        <v>7</v>
      </c>
      <c r="H2" s="23" t="s">
        <v>8</v>
      </c>
      <c r="I2" s="24" t="s">
        <v>27</v>
      </c>
    </row>
    <row r="3" spans="1:10" ht="15.6" x14ac:dyDescent="0.3">
      <c r="A3" s="31"/>
      <c r="B3" s="27" t="s">
        <v>10</v>
      </c>
      <c r="C3" s="26"/>
      <c r="D3" s="26"/>
      <c r="E3" s="26"/>
      <c r="F3" s="31"/>
      <c r="G3" s="31"/>
      <c r="H3" s="26"/>
      <c r="I3" s="26"/>
    </row>
    <row r="4" spans="1:10" ht="15.6" x14ac:dyDescent="0.3">
      <c r="A4" s="23" t="s">
        <v>1</v>
      </c>
      <c r="B4" s="28" t="s">
        <v>124</v>
      </c>
      <c r="C4" s="23" t="s">
        <v>126</v>
      </c>
      <c r="D4" s="26"/>
      <c r="E4" s="23" t="s">
        <v>127</v>
      </c>
      <c r="F4" s="23" t="s">
        <v>24</v>
      </c>
      <c r="G4" s="23">
        <v>1</v>
      </c>
      <c r="H4" s="100">
        <f>1300000*1.2</f>
        <v>1560000</v>
      </c>
      <c r="I4" s="88">
        <f>H4*G4</f>
        <v>1560000</v>
      </c>
      <c r="J4" t="s">
        <v>1316</v>
      </c>
    </row>
    <row r="5" spans="1:10" ht="15.6" x14ac:dyDescent="0.3">
      <c r="A5" s="31"/>
      <c r="B5" s="28" t="s">
        <v>128</v>
      </c>
      <c r="C5" s="26"/>
      <c r="D5" s="26"/>
      <c r="E5" s="26"/>
      <c r="F5" s="31"/>
      <c r="G5" s="31"/>
      <c r="H5" s="88"/>
      <c r="I5" s="88"/>
    </row>
    <row r="6" spans="1:10" ht="15.6" x14ac:dyDescent="0.3">
      <c r="A6" s="23" t="s">
        <v>2</v>
      </c>
      <c r="B6" s="28" t="s">
        <v>125</v>
      </c>
      <c r="C6" s="23" t="s">
        <v>126</v>
      </c>
      <c r="D6" s="26"/>
      <c r="E6" s="23" t="s">
        <v>127</v>
      </c>
      <c r="F6" s="23" t="s">
        <v>24</v>
      </c>
      <c r="G6" s="23">
        <v>8</v>
      </c>
      <c r="H6" s="88">
        <f>2400000*1.2</f>
        <v>2880000</v>
      </c>
      <c r="I6" s="88">
        <f>H6*G6</f>
        <v>23040000</v>
      </c>
      <c r="J6" t="s">
        <v>1316</v>
      </c>
    </row>
    <row r="7" spans="1:10" ht="15.6" x14ac:dyDescent="0.3">
      <c r="A7" s="31"/>
      <c r="B7" s="29" t="s">
        <v>129</v>
      </c>
      <c r="C7" s="26"/>
      <c r="D7" s="25"/>
      <c r="E7" s="26"/>
      <c r="F7" s="31"/>
      <c r="G7" s="31"/>
      <c r="H7" s="88"/>
      <c r="I7" s="88"/>
    </row>
    <row r="8" spans="1:10" ht="18.600000000000001" x14ac:dyDescent="0.3">
      <c r="A8" s="23" t="s">
        <v>1</v>
      </c>
      <c r="B8" s="94" t="s">
        <v>143</v>
      </c>
      <c r="C8" s="93" t="s">
        <v>137</v>
      </c>
      <c r="D8" s="25"/>
      <c r="E8" s="23" t="s">
        <v>140</v>
      </c>
      <c r="F8" s="23" t="s">
        <v>142</v>
      </c>
      <c r="G8" s="23">
        <v>0.39</v>
      </c>
      <c r="H8" s="225">
        <f>2496.85*1000</f>
        <v>2496850</v>
      </c>
      <c r="I8" s="88">
        <f>H8*G8</f>
        <v>973771.5</v>
      </c>
      <c r="J8" t="s">
        <v>1150</v>
      </c>
    </row>
    <row r="9" spans="1:10" ht="15.6" x14ac:dyDescent="0.3">
      <c r="A9" s="23" t="s">
        <v>2</v>
      </c>
      <c r="B9" s="28" t="s">
        <v>130</v>
      </c>
      <c r="C9" s="93" t="s">
        <v>138</v>
      </c>
      <c r="D9" s="25"/>
      <c r="E9" s="23" t="s">
        <v>141</v>
      </c>
      <c r="F9" s="23" t="s">
        <v>43</v>
      </c>
      <c r="G9" s="23">
        <v>18</v>
      </c>
      <c r="H9" s="88">
        <v>4812</v>
      </c>
      <c r="I9" s="88">
        <f>H9*G9</f>
        <v>86616</v>
      </c>
      <c r="J9" t="s">
        <v>646</v>
      </c>
    </row>
    <row r="10" spans="1:10" ht="18.600000000000001" x14ac:dyDescent="0.3">
      <c r="A10" s="31"/>
      <c r="B10" s="28" t="s">
        <v>144</v>
      </c>
      <c r="C10" s="30" t="s">
        <v>139</v>
      </c>
      <c r="D10" s="25"/>
      <c r="E10" s="26"/>
      <c r="F10" s="31"/>
      <c r="G10" s="31"/>
      <c r="H10" s="88"/>
      <c r="I10" s="88"/>
    </row>
    <row r="11" spans="1:10" ht="15.6" x14ac:dyDescent="0.3">
      <c r="A11" s="23" t="s">
        <v>3</v>
      </c>
      <c r="B11" s="94" t="s">
        <v>131</v>
      </c>
      <c r="C11" s="26"/>
      <c r="D11" s="25"/>
      <c r="E11" s="26"/>
      <c r="F11" s="23" t="s">
        <v>43</v>
      </c>
      <c r="G11" s="23">
        <v>2</v>
      </c>
      <c r="H11" s="88">
        <v>8000</v>
      </c>
      <c r="I11" s="88">
        <f>H11*G11</f>
        <v>16000</v>
      </c>
    </row>
    <row r="12" spans="1:10" ht="15.6" x14ac:dyDescent="0.3">
      <c r="A12" s="31"/>
      <c r="B12" s="94" t="s">
        <v>132</v>
      </c>
      <c r="C12" s="26"/>
      <c r="D12" s="25"/>
      <c r="E12" s="26"/>
      <c r="F12" s="31"/>
      <c r="G12" s="31"/>
      <c r="H12" s="88"/>
      <c r="I12" s="88"/>
    </row>
    <row r="13" spans="1:10" ht="15.6" x14ac:dyDescent="0.3">
      <c r="A13" s="31"/>
      <c r="B13" s="27" t="s">
        <v>133</v>
      </c>
      <c r="C13" s="26"/>
      <c r="D13" s="25"/>
      <c r="E13" s="26"/>
      <c r="F13" s="31"/>
      <c r="G13" s="31"/>
      <c r="H13" s="88"/>
      <c r="I13" s="88"/>
    </row>
    <row r="14" spans="1:10" ht="15.6" x14ac:dyDescent="0.3">
      <c r="A14" s="31"/>
      <c r="B14" s="28" t="s">
        <v>134</v>
      </c>
      <c r="C14" s="26"/>
      <c r="D14" s="25"/>
      <c r="E14" s="23" t="s">
        <v>99</v>
      </c>
      <c r="F14" s="31"/>
      <c r="G14" s="31"/>
      <c r="H14" s="88"/>
      <c r="I14" s="88"/>
    </row>
    <row r="15" spans="1:10" ht="15.6" x14ac:dyDescent="0.3">
      <c r="A15" s="31"/>
      <c r="B15" s="28" t="s">
        <v>109</v>
      </c>
      <c r="C15" s="26"/>
      <c r="D15" s="25"/>
      <c r="E15" s="26"/>
      <c r="F15" s="31"/>
      <c r="G15" s="31"/>
      <c r="H15" s="88"/>
      <c r="I15" s="88"/>
    </row>
    <row r="16" spans="1:10" ht="15.6" x14ac:dyDescent="0.3">
      <c r="A16" s="31"/>
      <c r="B16" s="28" t="s">
        <v>110</v>
      </c>
      <c r="C16" s="26"/>
      <c r="D16" s="25"/>
      <c r="E16" s="26"/>
      <c r="F16" s="31"/>
      <c r="G16" s="31"/>
      <c r="H16" s="88"/>
      <c r="I16" s="88"/>
    </row>
    <row r="17" spans="1:10" ht="15.6" x14ac:dyDescent="0.3">
      <c r="A17" s="23" t="s">
        <v>1</v>
      </c>
      <c r="B17" s="23" t="s">
        <v>135</v>
      </c>
      <c r="C17" s="26"/>
      <c r="D17" s="23">
        <v>121990</v>
      </c>
      <c r="E17" s="26"/>
      <c r="F17" s="23" t="s">
        <v>61</v>
      </c>
      <c r="G17" s="23">
        <v>50</v>
      </c>
      <c r="H17" s="88">
        <v>168</v>
      </c>
      <c r="I17" s="88">
        <f>H17*G17</f>
        <v>8400</v>
      </c>
      <c r="J17" t="s">
        <v>647</v>
      </c>
    </row>
    <row r="18" spans="1:10" ht="15.6" x14ac:dyDescent="0.3">
      <c r="A18" s="23" t="s">
        <v>2</v>
      </c>
      <c r="B18" s="28" t="s">
        <v>136</v>
      </c>
      <c r="C18" s="26"/>
      <c r="D18" s="25"/>
      <c r="E18" s="26"/>
      <c r="F18" s="23" t="s">
        <v>120</v>
      </c>
      <c r="G18" s="23">
        <v>0.05</v>
      </c>
      <c r="H18" s="88">
        <v>98000</v>
      </c>
      <c r="I18" s="88">
        <f>H18*G18</f>
        <v>4900</v>
      </c>
    </row>
    <row r="19" spans="1:10" ht="15.6" x14ac:dyDescent="0.3">
      <c r="B19" s="101" t="s">
        <v>662</v>
      </c>
      <c r="I19" s="102">
        <f>SUM(I4:I18)</f>
        <v>25689687.5</v>
      </c>
    </row>
  </sheetData>
  <pageMargins left="0.7" right="0.7" top="0.75" bottom="0.75" header="0.3" footer="0.3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A2AB52-1B22-47FB-A9F8-C9D77D869540}">
  <sheetPr>
    <tabColor rgb="FF92D050"/>
  </sheetPr>
  <dimension ref="A1:K289"/>
  <sheetViews>
    <sheetView topLeftCell="A265" workbookViewId="0">
      <selection activeCell="I289" sqref="I289"/>
    </sheetView>
  </sheetViews>
  <sheetFormatPr defaultRowHeight="14.4" x14ac:dyDescent="0.3"/>
  <cols>
    <col min="2" max="2" width="45.5546875" style="13" customWidth="1"/>
    <col min="3" max="3" width="21.109375" customWidth="1"/>
    <col min="4" max="4" width="15.33203125" customWidth="1"/>
    <col min="6" max="7" width="8.88671875" style="19"/>
    <col min="8" max="8" width="11.44140625" bestFit="1" customWidth="1"/>
    <col min="9" max="9" width="14.5546875" customWidth="1"/>
  </cols>
  <sheetData>
    <row r="1" spans="1:9" ht="55.8" x14ac:dyDescent="0.3">
      <c r="A1" s="32" t="s">
        <v>0</v>
      </c>
      <c r="B1" s="44" t="s">
        <v>9</v>
      </c>
      <c r="C1" s="33" t="s">
        <v>19</v>
      </c>
      <c r="D1" s="34" t="s">
        <v>21</v>
      </c>
      <c r="E1" s="32" t="s">
        <v>22</v>
      </c>
      <c r="F1" s="34" t="s">
        <v>162</v>
      </c>
      <c r="G1" s="32" t="s">
        <v>25</v>
      </c>
      <c r="H1" s="3" t="s">
        <v>122</v>
      </c>
      <c r="I1" s="3" t="s">
        <v>123</v>
      </c>
    </row>
    <row r="2" spans="1:9" ht="15.6" x14ac:dyDescent="0.3">
      <c r="A2" s="35" t="s">
        <v>1</v>
      </c>
      <c r="B2" s="45" t="s">
        <v>2</v>
      </c>
      <c r="C2" s="36" t="s">
        <v>3</v>
      </c>
      <c r="D2" s="36" t="s">
        <v>4</v>
      </c>
      <c r="E2" s="36" t="s">
        <v>5</v>
      </c>
      <c r="F2" s="35" t="s">
        <v>6</v>
      </c>
      <c r="G2" s="36">
        <v>7</v>
      </c>
      <c r="H2" s="35" t="s">
        <v>8</v>
      </c>
      <c r="I2" s="36" t="s">
        <v>27</v>
      </c>
    </row>
    <row r="3" spans="1:9" ht="15.6" x14ac:dyDescent="0.3">
      <c r="A3" s="37"/>
      <c r="B3" s="47" t="s">
        <v>148</v>
      </c>
      <c r="C3" s="38"/>
      <c r="D3" s="38"/>
      <c r="E3" s="39"/>
      <c r="F3" s="49"/>
      <c r="G3" s="49"/>
      <c r="H3" s="38"/>
      <c r="I3" s="38"/>
    </row>
    <row r="4" spans="1:9" ht="15.6" x14ac:dyDescent="0.3">
      <c r="A4" s="35" t="s">
        <v>145</v>
      </c>
      <c r="B4" s="48" t="s">
        <v>149</v>
      </c>
      <c r="C4" s="35" t="s">
        <v>158</v>
      </c>
      <c r="D4" s="38"/>
      <c r="E4" s="39"/>
      <c r="F4" s="35" t="s">
        <v>24</v>
      </c>
      <c r="G4" s="35">
        <v>1</v>
      </c>
      <c r="H4" s="88">
        <v>186617</v>
      </c>
      <c r="I4" s="88">
        <f>H4*G4</f>
        <v>186617</v>
      </c>
    </row>
    <row r="5" spans="1:9" ht="15.6" x14ac:dyDescent="0.3">
      <c r="A5" s="37"/>
      <c r="B5" s="48" t="s">
        <v>150</v>
      </c>
      <c r="C5" s="42" t="s">
        <v>164</v>
      </c>
      <c r="D5" s="38"/>
      <c r="E5" s="39"/>
      <c r="F5" s="35" t="s">
        <v>163</v>
      </c>
      <c r="G5" s="35">
        <v>1</v>
      </c>
      <c r="H5" s="88"/>
      <c r="I5" s="88"/>
    </row>
    <row r="6" spans="1:9" ht="31.2" x14ac:dyDescent="0.3">
      <c r="A6" s="37"/>
      <c r="B6" s="48" t="s">
        <v>151</v>
      </c>
      <c r="C6" s="42" t="s">
        <v>165</v>
      </c>
      <c r="D6" s="38"/>
      <c r="E6" s="39"/>
      <c r="F6" s="35" t="s">
        <v>163</v>
      </c>
      <c r="G6" s="35">
        <v>12</v>
      </c>
      <c r="H6" s="88"/>
      <c r="I6" s="88"/>
    </row>
    <row r="7" spans="1:9" ht="31.2" x14ac:dyDescent="0.3">
      <c r="A7" s="37"/>
      <c r="B7" s="48" t="s">
        <v>152</v>
      </c>
      <c r="C7" s="42" t="s">
        <v>166</v>
      </c>
      <c r="D7" s="38"/>
      <c r="E7" s="39"/>
      <c r="F7" s="35" t="s">
        <v>163</v>
      </c>
      <c r="G7" s="35">
        <v>1</v>
      </c>
      <c r="H7" s="88"/>
      <c r="I7" s="88"/>
    </row>
    <row r="8" spans="1:9" ht="15.6" x14ac:dyDescent="0.3">
      <c r="A8" s="37"/>
      <c r="B8" s="48" t="s">
        <v>153</v>
      </c>
      <c r="C8" s="35" t="s">
        <v>159</v>
      </c>
      <c r="D8" s="38"/>
      <c r="E8" s="39"/>
      <c r="F8" s="35" t="s">
        <v>163</v>
      </c>
      <c r="G8" s="35">
        <v>12</v>
      </c>
      <c r="H8" s="88"/>
      <c r="I8" s="88"/>
    </row>
    <row r="9" spans="1:9" ht="15.6" x14ac:dyDescent="0.3">
      <c r="A9" s="35" t="s">
        <v>146</v>
      </c>
      <c r="B9" s="48" t="s">
        <v>154</v>
      </c>
      <c r="C9" s="35" t="s">
        <v>160</v>
      </c>
      <c r="D9" s="38"/>
      <c r="E9" s="39"/>
      <c r="F9" s="35" t="s">
        <v>24</v>
      </c>
      <c r="G9" s="35">
        <v>1</v>
      </c>
      <c r="H9" s="88">
        <v>114000</v>
      </c>
      <c r="I9" s="88">
        <f>H9*G9</f>
        <v>114000</v>
      </c>
    </row>
    <row r="10" spans="1:9" ht="15.6" x14ac:dyDescent="0.3">
      <c r="A10" s="37"/>
      <c r="B10" s="48" t="s">
        <v>155</v>
      </c>
      <c r="C10" s="42" t="s">
        <v>165</v>
      </c>
      <c r="D10" s="38"/>
      <c r="E10" s="39"/>
      <c r="F10" s="35" t="s">
        <v>163</v>
      </c>
      <c r="G10" s="35">
        <v>1</v>
      </c>
      <c r="H10" s="88"/>
      <c r="I10" s="88"/>
    </row>
    <row r="11" spans="1:9" ht="31.2" x14ac:dyDescent="0.3">
      <c r="A11" s="37"/>
      <c r="B11" s="48" t="s">
        <v>151</v>
      </c>
      <c r="C11" s="42" t="s">
        <v>165</v>
      </c>
      <c r="D11" s="38"/>
      <c r="E11" s="39"/>
      <c r="F11" s="35" t="s">
        <v>163</v>
      </c>
      <c r="G11" s="35">
        <v>8</v>
      </c>
      <c r="H11" s="88"/>
      <c r="I11" s="88"/>
    </row>
    <row r="12" spans="1:9" ht="31.2" x14ac:dyDescent="0.3">
      <c r="A12" s="37"/>
      <c r="B12" s="48" t="s">
        <v>151</v>
      </c>
      <c r="C12" s="42" t="s">
        <v>166</v>
      </c>
      <c r="D12" s="38"/>
      <c r="E12" s="39"/>
      <c r="F12" s="35" t="s">
        <v>163</v>
      </c>
      <c r="G12" s="35">
        <v>8</v>
      </c>
      <c r="H12" s="88"/>
      <c r="I12" s="88"/>
    </row>
    <row r="13" spans="1:9" ht="31.2" x14ac:dyDescent="0.3">
      <c r="A13" s="37"/>
      <c r="B13" s="48" t="s">
        <v>152</v>
      </c>
      <c r="C13" s="42" t="s">
        <v>166</v>
      </c>
      <c r="D13" s="38"/>
      <c r="E13" s="39"/>
      <c r="F13" s="35" t="s">
        <v>163</v>
      </c>
      <c r="G13" s="35">
        <v>1</v>
      </c>
      <c r="H13" s="88"/>
      <c r="I13" s="88"/>
    </row>
    <row r="14" spans="1:9" ht="15.6" x14ac:dyDescent="0.3">
      <c r="A14" s="37"/>
      <c r="B14" s="48" t="s">
        <v>153</v>
      </c>
      <c r="C14" s="35" t="s">
        <v>159</v>
      </c>
      <c r="D14" s="38"/>
      <c r="E14" s="39"/>
      <c r="F14" s="35" t="s">
        <v>163</v>
      </c>
      <c r="G14" s="35">
        <v>8</v>
      </c>
      <c r="H14" s="88"/>
      <c r="I14" s="88"/>
    </row>
    <row r="15" spans="1:9" x14ac:dyDescent="0.3">
      <c r="A15" s="37"/>
      <c r="B15" s="46"/>
      <c r="C15" s="38"/>
      <c r="D15" s="38"/>
      <c r="E15" s="39"/>
      <c r="F15" s="49"/>
      <c r="G15" s="49"/>
      <c r="H15" s="88"/>
      <c r="I15" s="88"/>
    </row>
    <row r="16" spans="1:9" ht="15.6" x14ac:dyDescent="0.3">
      <c r="A16" s="35" t="s">
        <v>147</v>
      </c>
      <c r="B16" s="48" t="s">
        <v>156</v>
      </c>
      <c r="C16" s="35" t="s">
        <v>161</v>
      </c>
      <c r="D16" s="38"/>
      <c r="E16" s="39"/>
      <c r="F16" s="35" t="s">
        <v>24</v>
      </c>
      <c r="G16" s="35">
        <v>1</v>
      </c>
      <c r="H16" s="88">
        <v>11000</v>
      </c>
      <c r="I16" s="88">
        <f>H16*G16</f>
        <v>11000</v>
      </c>
    </row>
    <row r="17" spans="1:9" ht="15.6" x14ac:dyDescent="0.3">
      <c r="A17" s="37"/>
      <c r="B17" s="48" t="s">
        <v>157</v>
      </c>
      <c r="C17" s="42" t="s">
        <v>165</v>
      </c>
      <c r="D17" s="38"/>
      <c r="E17" s="39"/>
      <c r="F17" s="35" t="s">
        <v>163</v>
      </c>
      <c r="G17" s="35">
        <v>1</v>
      </c>
      <c r="H17" s="88"/>
      <c r="I17" s="88"/>
    </row>
    <row r="18" spans="1:9" ht="15.6" x14ac:dyDescent="0.3">
      <c r="A18" s="38"/>
      <c r="B18" s="41" t="s">
        <v>151</v>
      </c>
      <c r="C18" s="42" t="s">
        <v>167</v>
      </c>
      <c r="D18" s="38"/>
      <c r="E18" s="38"/>
      <c r="F18" s="35" t="s">
        <v>163</v>
      </c>
      <c r="G18" s="61">
        <v>9</v>
      </c>
      <c r="H18" s="96"/>
      <c r="I18" s="96"/>
    </row>
    <row r="19" spans="1:9" ht="15.6" x14ac:dyDescent="0.3">
      <c r="A19" s="35" t="s">
        <v>168</v>
      </c>
      <c r="B19" s="41" t="s">
        <v>172</v>
      </c>
      <c r="C19" s="35" t="s">
        <v>160</v>
      </c>
      <c r="D19" s="38"/>
      <c r="E19" s="50"/>
      <c r="F19" s="35" t="s">
        <v>24</v>
      </c>
      <c r="G19" s="35">
        <v>1</v>
      </c>
      <c r="H19" s="96">
        <v>137700</v>
      </c>
      <c r="I19" s="88">
        <f>H19*G19</f>
        <v>137700</v>
      </c>
    </row>
    <row r="20" spans="1:9" ht="15.6" x14ac:dyDescent="0.3">
      <c r="A20" s="37"/>
      <c r="B20" s="41" t="s">
        <v>155</v>
      </c>
      <c r="C20" s="42" t="s">
        <v>165</v>
      </c>
      <c r="D20" s="38"/>
      <c r="E20" s="50"/>
      <c r="F20" s="35" t="s">
        <v>163</v>
      </c>
      <c r="G20" s="35">
        <v>1</v>
      </c>
      <c r="H20" s="96"/>
      <c r="I20" s="96"/>
    </row>
    <row r="21" spans="1:9" ht="15.6" x14ac:dyDescent="0.3">
      <c r="A21" s="37"/>
      <c r="B21" s="41" t="s">
        <v>151</v>
      </c>
      <c r="C21" s="42" t="s">
        <v>165</v>
      </c>
      <c r="D21" s="38"/>
      <c r="E21" s="50"/>
      <c r="F21" s="35" t="s">
        <v>163</v>
      </c>
      <c r="G21" s="35">
        <v>7</v>
      </c>
      <c r="H21" s="96"/>
      <c r="I21" s="96"/>
    </row>
    <row r="22" spans="1:9" ht="15.6" x14ac:dyDescent="0.3">
      <c r="A22" s="37"/>
      <c r="B22" s="41" t="s">
        <v>151</v>
      </c>
      <c r="C22" s="42" t="s">
        <v>166</v>
      </c>
      <c r="D22" s="38"/>
      <c r="E22" s="50"/>
      <c r="F22" s="35" t="s">
        <v>163</v>
      </c>
      <c r="G22" s="35">
        <v>12</v>
      </c>
      <c r="H22" s="96"/>
      <c r="I22" s="96"/>
    </row>
    <row r="23" spans="1:9" ht="15.6" x14ac:dyDescent="0.3">
      <c r="A23" s="37"/>
      <c r="B23" s="41" t="s">
        <v>152</v>
      </c>
      <c r="C23" s="42" t="s">
        <v>166</v>
      </c>
      <c r="D23" s="38"/>
      <c r="E23" s="50"/>
      <c r="F23" s="35" t="s">
        <v>163</v>
      </c>
      <c r="G23" s="35">
        <v>1</v>
      </c>
      <c r="H23" s="96"/>
      <c r="I23" s="96"/>
    </row>
    <row r="24" spans="1:9" ht="15.6" x14ac:dyDescent="0.3">
      <c r="A24" s="37"/>
      <c r="B24" s="41" t="s">
        <v>152</v>
      </c>
      <c r="C24" s="42" t="s">
        <v>182</v>
      </c>
      <c r="D24" s="38"/>
      <c r="E24" s="50"/>
      <c r="F24" s="35" t="s">
        <v>163</v>
      </c>
      <c r="G24" s="35">
        <v>1</v>
      </c>
      <c r="H24" s="96"/>
      <c r="I24" s="96"/>
    </row>
    <row r="25" spans="1:9" ht="15.6" x14ac:dyDescent="0.3">
      <c r="A25" s="37"/>
      <c r="B25" s="41" t="s">
        <v>153</v>
      </c>
      <c r="C25" s="35" t="s">
        <v>159</v>
      </c>
      <c r="D25" s="38"/>
      <c r="E25" s="50"/>
      <c r="F25" s="35" t="s">
        <v>163</v>
      </c>
      <c r="G25" s="35">
        <v>6</v>
      </c>
      <c r="H25" s="96"/>
      <c r="I25" s="96"/>
    </row>
    <row r="26" spans="1:9" ht="15.6" x14ac:dyDescent="0.3">
      <c r="A26" s="37"/>
      <c r="B26" s="41" t="s">
        <v>173</v>
      </c>
      <c r="C26" s="35" t="s">
        <v>181</v>
      </c>
      <c r="D26" s="38"/>
      <c r="E26" s="50"/>
      <c r="F26" s="35" t="s">
        <v>163</v>
      </c>
      <c r="G26" s="35">
        <v>6</v>
      </c>
      <c r="H26" s="96"/>
      <c r="I26" s="96"/>
    </row>
    <row r="27" spans="1:9" ht="15.6" x14ac:dyDescent="0.3">
      <c r="A27" s="37"/>
      <c r="B27" s="41" t="s">
        <v>174</v>
      </c>
      <c r="C27" s="37"/>
      <c r="D27" s="38"/>
      <c r="E27" s="50"/>
      <c r="F27" s="35" t="s">
        <v>163</v>
      </c>
      <c r="G27" s="35">
        <v>1</v>
      </c>
      <c r="H27" s="96"/>
      <c r="I27" s="96"/>
    </row>
    <row r="28" spans="1:9" ht="15.6" x14ac:dyDescent="0.3">
      <c r="A28" s="35" t="s">
        <v>169</v>
      </c>
      <c r="B28" s="41" t="s">
        <v>175</v>
      </c>
      <c r="C28" s="37"/>
      <c r="D28" s="38"/>
      <c r="E28" s="35" t="s">
        <v>24</v>
      </c>
      <c r="F28" s="35" t="s">
        <v>43</v>
      </c>
      <c r="G28" s="35">
        <v>1</v>
      </c>
      <c r="H28" s="96">
        <v>67000</v>
      </c>
      <c r="I28" s="88">
        <f>H28*G28</f>
        <v>67000</v>
      </c>
    </row>
    <row r="29" spans="1:9" ht="15.6" x14ac:dyDescent="0.3">
      <c r="A29" s="37"/>
      <c r="B29" s="41" t="s">
        <v>183</v>
      </c>
      <c r="C29" s="37"/>
      <c r="D29" s="38"/>
      <c r="E29" s="50"/>
      <c r="F29" s="49"/>
      <c r="G29" s="49"/>
      <c r="H29" s="96"/>
      <c r="I29" s="96"/>
    </row>
    <row r="30" spans="1:9" ht="15.6" x14ac:dyDescent="0.3">
      <c r="A30" s="37"/>
      <c r="B30" s="41" t="s">
        <v>176</v>
      </c>
      <c r="C30" s="37"/>
      <c r="D30" s="38"/>
      <c r="E30" s="50"/>
      <c r="F30" s="49"/>
      <c r="G30" s="49"/>
      <c r="H30" s="96"/>
      <c r="I30" s="96"/>
    </row>
    <row r="31" spans="1:9" ht="15.6" x14ac:dyDescent="0.3">
      <c r="A31" s="37"/>
      <c r="B31" s="41" t="s">
        <v>184</v>
      </c>
      <c r="C31" s="37"/>
      <c r="D31" s="38"/>
      <c r="E31" s="50"/>
      <c r="F31" s="49"/>
      <c r="G31" s="49"/>
      <c r="H31" s="96"/>
      <c r="I31" s="96"/>
    </row>
    <row r="32" spans="1:9" ht="15.6" x14ac:dyDescent="0.3">
      <c r="A32" s="37"/>
      <c r="B32" s="41" t="s">
        <v>177</v>
      </c>
      <c r="C32" s="37"/>
      <c r="D32" s="38"/>
      <c r="E32" s="50"/>
      <c r="F32" s="49"/>
      <c r="G32" s="49"/>
      <c r="H32" s="96"/>
      <c r="I32" s="96"/>
    </row>
    <row r="33" spans="1:9" ht="15.6" x14ac:dyDescent="0.3">
      <c r="A33" s="37"/>
      <c r="B33" s="41" t="s">
        <v>178</v>
      </c>
      <c r="C33" s="37"/>
      <c r="D33" s="38"/>
      <c r="E33" s="50"/>
      <c r="F33" s="49"/>
      <c r="G33" s="49"/>
      <c r="H33" s="96"/>
      <c r="I33" s="96"/>
    </row>
    <row r="34" spans="1:9" ht="15.6" x14ac:dyDescent="0.3">
      <c r="A34" s="41" t="s">
        <v>170</v>
      </c>
      <c r="B34" s="41" t="s">
        <v>179</v>
      </c>
      <c r="C34" s="37"/>
      <c r="D34" s="38"/>
      <c r="E34" s="35" t="s">
        <v>24</v>
      </c>
      <c r="F34" s="35" t="s">
        <v>43</v>
      </c>
      <c r="G34" s="35">
        <v>1</v>
      </c>
      <c r="H34" s="96">
        <v>67000</v>
      </c>
      <c r="I34" s="88">
        <f>H34*G34</f>
        <v>67000</v>
      </c>
    </row>
    <row r="35" spans="1:9" ht="15.6" x14ac:dyDescent="0.3">
      <c r="A35" s="37"/>
      <c r="B35" s="41" t="s">
        <v>183</v>
      </c>
      <c r="C35" s="37"/>
      <c r="D35" s="38"/>
      <c r="E35" s="50"/>
      <c r="F35" s="49"/>
      <c r="G35" s="49"/>
      <c r="H35" s="96"/>
      <c r="I35" s="96"/>
    </row>
    <row r="36" spans="1:9" ht="15.6" x14ac:dyDescent="0.3">
      <c r="A36" s="37"/>
      <c r="B36" s="41" t="s">
        <v>176</v>
      </c>
      <c r="C36" s="37"/>
      <c r="D36" s="38"/>
      <c r="E36" s="50"/>
      <c r="F36" s="49"/>
      <c r="G36" s="49"/>
      <c r="H36" s="96"/>
      <c r="I36" s="96"/>
    </row>
    <row r="37" spans="1:9" ht="15.6" x14ac:dyDescent="0.3">
      <c r="A37" s="37"/>
      <c r="B37" s="41" t="s">
        <v>184</v>
      </c>
      <c r="C37" s="37"/>
      <c r="D37" s="38"/>
      <c r="E37" s="50"/>
      <c r="F37" s="49"/>
      <c r="G37" s="49"/>
      <c r="H37" s="96"/>
      <c r="I37" s="96"/>
    </row>
    <row r="38" spans="1:9" ht="15.6" x14ac:dyDescent="0.3">
      <c r="A38" s="37"/>
      <c r="B38" s="41" t="s">
        <v>177</v>
      </c>
      <c r="C38" s="37"/>
      <c r="D38" s="38"/>
      <c r="E38" s="50"/>
      <c r="F38" s="49"/>
      <c r="G38" s="49"/>
      <c r="H38" s="96"/>
      <c r="I38" s="96"/>
    </row>
    <row r="39" spans="1:9" ht="15.6" x14ac:dyDescent="0.3">
      <c r="A39" s="37"/>
      <c r="B39" s="41" t="s">
        <v>178</v>
      </c>
      <c r="C39" s="37"/>
      <c r="D39" s="38"/>
      <c r="E39" s="50"/>
      <c r="F39" s="49"/>
      <c r="G39" s="49"/>
      <c r="H39" s="96"/>
      <c r="I39" s="96"/>
    </row>
    <row r="40" spans="1:9" ht="15.6" x14ac:dyDescent="0.3">
      <c r="A40" s="43" t="s">
        <v>171</v>
      </c>
      <c r="B40" s="41" t="s">
        <v>180</v>
      </c>
      <c r="C40" s="37"/>
      <c r="D40" s="38"/>
      <c r="E40" s="35" t="s">
        <v>24</v>
      </c>
      <c r="F40" s="35" t="s">
        <v>43</v>
      </c>
      <c r="G40" s="35">
        <v>1</v>
      </c>
      <c r="H40" s="96">
        <v>8300</v>
      </c>
      <c r="I40" s="88">
        <f>H40*G40</f>
        <v>8300</v>
      </c>
    </row>
    <row r="41" spans="1:9" ht="15.6" x14ac:dyDescent="0.3">
      <c r="A41" s="38"/>
      <c r="B41" s="41" t="s">
        <v>183</v>
      </c>
      <c r="C41" s="38"/>
      <c r="D41" s="38"/>
      <c r="E41" s="62"/>
      <c r="F41" s="61"/>
      <c r="G41" s="61"/>
      <c r="H41" s="96"/>
      <c r="I41" s="96"/>
    </row>
    <row r="42" spans="1:9" ht="15.6" x14ac:dyDescent="0.3">
      <c r="A42" s="38"/>
      <c r="B42" s="41" t="s">
        <v>176</v>
      </c>
      <c r="C42" s="38"/>
      <c r="D42" s="38"/>
      <c r="E42" s="62"/>
      <c r="F42" s="61"/>
      <c r="G42" s="61"/>
      <c r="H42" s="96"/>
      <c r="I42" s="96"/>
    </row>
    <row r="43" spans="1:9" ht="15.6" x14ac:dyDescent="0.3">
      <c r="A43" s="38"/>
      <c r="B43" s="41" t="s">
        <v>184</v>
      </c>
      <c r="C43" s="38"/>
      <c r="D43" s="38"/>
      <c r="E43" s="62"/>
      <c r="F43" s="61"/>
      <c r="G43" s="61"/>
      <c r="H43" s="96"/>
      <c r="I43" s="96"/>
    </row>
    <row r="44" spans="1:9" ht="15.6" x14ac:dyDescent="0.3">
      <c r="A44" s="38"/>
      <c r="B44" s="41" t="s">
        <v>177</v>
      </c>
      <c r="C44" s="38"/>
      <c r="D44" s="38"/>
      <c r="E44" s="62"/>
      <c r="F44" s="61"/>
      <c r="G44" s="61"/>
      <c r="H44" s="96"/>
      <c r="I44" s="96"/>
    </row>
    <row r="45" spans="1:9" ht="15.6" x14ac:dyDescent="0.3">
      <c r="A45" s="38"/>
      <c r="B45" s="51" t="s">
        <v>185</v>
      </c>
      <c r="C45" s="38"/>
      <c r="D45" s="38"/>
      <c r="E45" s="62"/>
      <c r="F45" s="61"/>
      <c r="G45" s="61"/>
      <c r="H45" s="96"/>
      <c r="I45" s="96"/>
    </row>
    <row r="46" spans="1:9" ht="15.6" x14ac:dyDescent="0.3">
      <c r="A46" s="35" t="s">
        <v>186</v>
      </c>
      <c r="B46" s="41" t="s">
        <v>190</v>
      </c>
      <c r="C46" s="38"/>
      <c r="D46" s="38"/>
      <c r="E46" s="35" t="s">
        <v>24</v>
      </c>
      <c r="F46" s="35" t="s">
        <v>43</v>
      </c>
      <c r="G46" s="35">
        <v>1</v>
      </c>
      <c r="H46" s="96">
        <v>8300</v>
      </c>
      <c r="I46" s="88">
        <f>H46*G46</f>
        <v>8300</v>
      </c>
    </row>
    <row r="47" spans="1:9" ht="15.6" x14ac:dyDescent="0.3">
      <c r="A47" s="37"/>
      <c r="B47" s="41" t="s">
        <v>197</v>
      </c>
      <c r="C47" s="38"/>
      <c r="D47" s="38"/>
      <c r="E47" s="50"/>
      <c r="F47" s="49"/>
      <c r="G47" s="49"/>
      <c r="H47" s="96"/>
      <c r="I47" s="96"/>
    </row>
    <row r="48" spans="1:9" ht="15.6" x14ac:dyDescent="0.3">
      <c r="A48" s="37"/>
      <c r="B48" s="41" t="s">
        <v>176</v>
      </c>
      <c r="C48" s="38"/>
      <c r="D48" s="38"/>
      <c r="E48" s="50"/>
      <c r="F48" s="49"/>
      <c r="G48" s="49"/>
      <c r="H48" s="96"/>
      <c r="I48" s="96"/>
    </row>
    <row r="49" spans="1:9" ht="15.6" x14ac:dyDescent="0.3">
      <c r="A49" s="37"/>
      <c r="B49" s="41" t="s">
        <v>184</v>
      </c>
      <c r="C49" s="38"/>
      <c r="D49" s="38"/>
      <c r="E49" s="50"/>
      <c r="F49" s="49"/>
      <c r="G49" s="49"/>
      <c r="H49" s="96"/>
      <c r="I49" s="96"/>
    </row>
    <row r="50" spans="1:9" ht="15.6" x14ac:dyDescent="0.3">
      <c r="A50" s="37"/>
      <c r="B50" s="41" t="s">
        <v>177</v>
      </c>
      <c r="C50" s="38"/>
      <c r="D50" s="38"/>
      <c r="E50" s="50"/>
      <c r="F50" s="49"/>
      <c r="G50" s="49"/>
      <c r="H50" s="96"/>
      <c r="I50" s="96"/>
    </row>
    <row r="51" spans="1:9" ht="15.6" x14ac:dyDescent="0.3">
      <c r="A51" s="37"/>
      <c r="B51" s="41" t="s">
        <v>191</v>
      </c>
      <c r="C51" s="38"/>
      <c r="D51" s="38"/>
      <c r="E51" s="50"/>
      <c r="F51" s="49"/>
      <c r="G51" s="49"/>
      <c r="H51" s="96"/>
      <c r="I51" s="96"/>
    </row>
    <row r="52" spans="1:9" ht="15.6" x14ac:dyDescent="0.3">
      <c r="A52" s="35" t="s">
        <v>187</v>
      </c>
      <c r="B52" s="41" t="s">
        <v>192</v>
      </c>
      <c r="C52" s="38"/>
      <c r="D52" s="38"/>
      <c r="E52" s="35" t="s">
        <v>24</v>
      </c>
      <c r="F52" s="35" t="s">
        <v>43</v>
      </c>
      <c r="G52" s="35">
        <v>1</v>
      </c>
      <c r="H52" s="96">
        <v>8300</v>
      </c>
      <c r="I52" s="88">
        <f>H52*G52</f>
        <v>8300</v>
      </c>
    </row>
    <row r="53" spans="1:9" ht="15.6" x14ac:dyDescent="0.3">
      <c r="A53" s="37"/>
      <c r="B53" s="41" t="s">
        <v>197</v>
      </c>
      <c r="C53" s="38"/>
      <c r="D53" s="38"/>
      <c r="E53" s="50"/>
      <c r="F53" s="49"/>
      <c r="G53" s="49"/>
      <c r="H53" s="96"/>
      <c r="I53" s="96"/>
    </row>
    <row r="54" spans="1:9" ht="15.6" x14ac:dyDescent="0.3">
      <c r="A54" s="37"/>
      <c r="B54" s="41" t="s">
        <v>176</v>
      </c>
      <c r="C54" s="38"/>
      <c r="D54" s="38"/>
      <c r="E54" s="50"/>
      <c r="F54" s="49"/>
      <c r="G54" s="49"/>
      <c r="H54" s="96"/>
      <c r="I54" s="96"/>
    </row>
    <row r="55" spans="1:9" ht="15.6" x14ac:dyDescent="0.3">
      <c r="A55" s="37"/>
      <c r="B55" s="41" t="s">
        <v>184</v>
      </c>
      <c r="C55" s="38"/>
      <c r="D55" s="38"/>
      <c r="E55" s="50"/>
      <c r="F55" s="49"/>
      <c r="G55" s="49"/>
      <c r="H55" s="96"/>
      <c r="I55" s="96"/>
    </row>
    <row r="56" spans="1:9" ht="15.6" x14ac:dyDescent="0.3">
      <c r="A56" s="37"/>
      <c r="B56" s="41" t="s">
        <v>177</v>
      </c>
      <c r="C56" s="38"/>
      <c r="D56" s="38"/>
      <c r="E56" s="50"/>
      <c r="F56" s="49"/>
      <c r="G56" s="49"/>
      <c r="H56" s="96"/>
      <c r="I56" s="96"/>
    </row>
    <row r="57" spans="1:9" ht="15.6" x14ac:dyDescent="0.3">
      <c r="A57" s="37"/>
      <c r="B57" s="41" t="s">
        <v>193</v>
      </c>
      <c r="C57" s="38"/>
      <c r="D57" s="38"/>
      <c r="E57" s="50"/>
      <c r="F57" s="49"/>
      <c r="G57" s="49"/>
      <c r="H57" s="96"/>
      <c r="I57" s="96"/>
    </row>
    <row r="58" spans="1:9" ht="15.6" x14ac:dyDescent="0.3">
      <c r="A58" s="35" t="s">
        <v>188</v>
      </c>
      <c r="B58" s="41" t="s">
        <v>194</v>
      </c>
      <c r="C58" s="38"/>
      <c r="D58" s="38"/>
      <c r="E58" s="35" t="s">
        <v>24</v>
      </c>
      <c r="F58" s="35" t="s">
        <v>43</v>
      </c>
      <c r="G58" s="35">
        <v>1</v>
      </c>
      <c r="H58" s="96">
        <v>8300</v>
      </c>
      <c r="I58" s="88">
        <f>H58*G58</f>
        <v>8300</v>
      </c>
    </row>
    <row r="59" spans="1:9" ht="15.6" x14ac:dyDescent="0.3">
      <c r="A59" s="37"/>
      <c r="B59" s="41" t="s">
        <v>197</v>
      </c>
      <c r="C59" s="38"/>
      <c r="D59" s="38"/>
      <c r="E59" s="50"/>
      <c r="F59" s="49"/>
      <c r="G59" s="49"/>
      <c r="H59" s="96"/>
      <c r="I59" s="96"/>
    </row>
    <row r="60" spans="1:9" ht="15.6" x14ac:dyDescent="0.3">
      <c r="A60" s="37"/>
      <c r="B60" s="41" t="s">
        <v>176</v>
      </c>
      <c r="C60" s="38"/>
      <c r="D60" s="38"/>
      <c r="E60" s="50"/>
      <c r="F60" s="49"/>
      <c r="G60" s="49"/>
      <c r="H60" s="96"/>
      <c r="I60" s="96"/>
    </row>
    <row r="61" spans="1:9" ht="15.6" x14ac:dyDescent="0.3">
      <c r="A61" s="37"/>
      <c r="B61" s="41" t="s">
        <v>184</v>
      </c>
      <c r="C61" s="38"/>
      <c r="D61" s="38"/>
      <c r="E61" s="50"/>
      <c r="F61" s="49"/>
      <c r="G61" s="49"/>
      <c r="H61" s="96"/>
      <c r="I61" s="96"/>
    </row>
    <row r="62" spans="1:9" ht="15.6" x14ac:dyDescent="0.3">
      <c r="A62" s="37"/>
      <c r="B62" s="41" t="s">
        <v>177</v>
      </c>
      <c r="C62" s="38"/>
      <c r="D62" s="38"/>
      <c r="E62" s="50"/>
      <c r="F62" s="49"/>
      <c r="G62" s="49"/>
      <c r="H62" s="96"/>
      <c r="I62" s="96"/>
    </row>
    <row r="63" spans="1:9" ht="15.6" x14ac:dyDescent="0.3">
      <c r="A63" s="37"/>
      <c r="B63" s="41" t="s">
        <v>195</v>
      </c>
      <c r="C63" s="38"/>
      <c r="D63" s="38"/>
      <c r="E63" s="50"/>
      <c r="F63" s="49"/>
      <c r="G63" s="49"/>
      <c r="H63" s="96"/>
      <c r="I63" s="96"/>
    </row>
    <row r="64" spans="1:9" ht="15.6" x14ac:dyDescent="0.3">
      <c r="A64" s="35" t="s">
        <v>189</v>
      </c>
      <c r="B64" s="41" t="s">
        <v>196</v>
      </c>
      <c r="C64" s="38"/>
      <c r="D64" s="38"/>
      <c r="E64" s="35" t="s">
        <v>24</v>
      </c>
      <c r="F64" s="35" t="s">
        <v>43</v>
      </c>
      <c r="G64" s="35">
        <v>1</v>
      </c>
      <c r="H64" s="96">
        <v>8300</v>
      </c>
      <c r="I64" s="88">
        <f>H64*G64</f>
        <v>8300</v>
      </c>
    </row>
    <row r="65" spans="1:9" ht="15.6" x14ac:dyDescent="0.3">
      <c r="A65" s="37"/>
      <c r="B65" s="41" t="s">
        <v>197</v>
      </c>
      <c r="C65" s="38"/>
      <c r="D65" s="38"/>
      <c r="E65" s="50"/>
      <c r="F65" s="49"/>
      <c r="G65" s="49"/>
      <c r="H65" s="96"/>
      <c r="I65" s="96"/>
    </row>
    <row r="66" spans="1:9" ht="15.6" x14ac:dyDescent="0.3">
      <c r="A66" s="37"/>
      <c r="B66" s="41" t="s">
        <v>176</v>
      </c>
      <c r="C66" s="38"/>
      <c r="D66" s="38"/>
      <c r="E66" s="50"/>
      <c r="F66" s="49"/>
      <c r="G66" s="49"/>
      <c r="H66" s="96"/>
      <c r="I66" s="96"/>
    </row>
    <row r="67" spans="1:9" ht="15.6" x14ac:dyDescent="0.3">
      <c r="A67" s="37"/>
      <c r="B67" s="41" t="s">
        <v>184</v>
      </c>
      <c r="C67" s="38"/>
      <c r="D67" s="38"/>
      <c r="E67" s="50"/>
      <c r="F67" s="49"/>
      <c r="G67" s="49"/>
      <c r="H67" s="96"/>
      <c r="I67" s="96"/>
    </row>
    <row r="68" spans="1:9" ht="15.6" x14ac:dyDescent="0.3">
      <c r="A68" s="37"/>
      <c r="B68" s="41" t="s">
        <v>177</v>
      </c>
      <c r="C68" s="38"/>
      <c r="D68" s="38"/>
      <c r="E68" s="50"/>
      <c r="F68" s="49"/>
      <c r="G68" s="49"/>
      <c r="H68" s="96"/>
      <c r="I68" s="96"/>
    </row>
    <row r="69" spans="1:9" ht="15.6" x14ac:dyDescent="0.3">
      <c r="A69" s="35" t="s">
        <v>198</v>
      </c>
      <c r="B69" s="41" t="s">
        <v>202</v>
      </c>
      <c r="C69" s="38"/>
      <c r="D69" s="38"/>
      <c r="E69" s="35" t="s">
        <v>24</v>
      </c>
      <c r="F69" s="35" t="s">
        <v>43</v>
      </c>
      <c r="G69" s="35">
        <v>1</v>
      </c>
      <c r="H69" s="96">
        <v>8300</v>
      </c>
      <c r="I69" s="88">
        <f>H69*G69</f>
        <v>8300</v>
      </c>
    </row>
    <row r="70" spans="1:9" ht="15.6" x14ac:dyDescent="0.3">
      <c r="A70" s="37"/>
      <c r="B70" s="41" t="s">
        <v>197</v>
      </c>
      <c r="C70" s="38"/>
      <c r="D70" s="38"/>
      <c r="E70" s="50"/>
      <c r="F70" s="49"/>
      <c r="G70" s="49"/>
      <c r="H70" s="88"/>
      <c r="I70" s="88"/>
    </row>
    <row r="71" spans="1:9" ht="15.6" x14ac:dyDescent="0.3">
      <c r="A71" s="37"/>
      <c r="B71" s="41" t="s">
        <v>176</v>
      </c>
      <c r="C71" s="38"/>
      <c r="D71" s="38"/>
      <c r="E71" s="50"/>
      <c r="F71" s="49"/>
      <c r="G71" s="49"/>
      <c r="H71" s="88"/>
      <c r="I71" s="88"/>
    </row>
    <row r="72" spans="1:9" ht="15.6" x14ac:dyDescent="0.3">
      <c r="A72" s="37"/>
      <c r="B72" s="41" t="s">
        <v>184</v>
      </c>
      <c r="C72" s="38"/>
      <c r="D72" s="38"/>
      <c r="E72" s="50"/>
      <c r="F72" s="49"/>
      <c r="G72" s="49"/>
      <c r="H72" s="88"/>
      <c r="I72" s="88"/>
    </row>
    <row r="73" spans="1:9" ht="15.6" x14ac:dyDescent="0.3">
      <c r="A73" s="37"/>
      <c r="B73" s="41" t="s">
        <v>177</v>
      </c>
      <c r="C73" s="38"/>
      <c r="D73" s="38"/>
      <c r="E73" s="50"/>
      <c r="F73" s="49"/>
      <c r="G73" s="49"/>
      <c r="H73" s="88"/>
      <c r="I73" s="88"/>
    </row>
    <row r="74" spans="1:9" ht="15.6" x14ac:dyDescent="0.3">
      <c r="A74" s="37"/>
      <c r="B74" s="41" t="s">
        <v>191</v>
      </c>
      <c r="C74" s="38"/>
      <c r="D74" s="38"/>
      <c r="E74" s="50"/>
      <c r="F74" s="49"/>
      <c r="G74" s="49"/>
      <c r="H74" s="88"/>
      <c r="I74" s="88"/>
    </row>
    <row r="75" spans="1:9" ht="15.6" x14ac:dyDescent="0.3">
      <c r="A75" s="35" t="s">
        <v>199</v>
      </c>
      <c r="B75" s="41" t="s">
        <v>203</v>
      </c>
      <c r="C75" s="38"/>
      <c r="D75" s="38"/>
      <c r="E75" s="35" t="s">
        <v>24</v>
      </c>
      <c r="F75" s="35" t="s">
        <v>43</v>
      </c>
      <c r="G75" s="35">
        <v>1</v>
      </c>
      <c r="H75" s="96">
        <v>8300</v>
      </c>
      <c r="I75" s="88">
        <f>H75*G75</f>
        <v>8300</v>
      </c>
    </row>
    <row r="76" spans="1:9" ht="15.6" x14ac:dyDescent="0.3">
      <c r="A76" s="37"/>
      <c r="B76" s="41" t="s">
        <v>197</v>
      </c>
      <c r="C76" s="38"/>
      <c r="D76" s="38"/>
      <c r="E76" s="50"/>
      <c r="F76" s="49"/>
      <c r="G76" s="49"/>
      <c r="H76" s="88"/>
      <c r="I76" s="88"/>
    </row>
    <row r="77" spans="1:9" ht="15.6" x14ac:dyDescent="0.3">
      <c r="A77" s="37"/>
      <c r="B77" s="41" t="s">
        <v>176</v>
      </c>
      <c r="C77" s="38"/>
      <c r="D77" s="38"/>
      <c r="E77" s="50"/>
      <c r="F77" s="49"/>
      <c r="G77" s="49"/>
      <c r="H77" s="88"/>
      <c r="I77" s="88"/>
    </row>
    <row r="78" spans="1:9" ht="15.6" x14ac:dyDescent="0.3">
      <c r="A78" s="37"/>
      <c r="B78" s="41" t="s">
        <v>184</v>
      </c>
      <c r="C78" s="38"/>
      <c r="D78" s="38"/>
      <c r="E78" s="50"/>
      <c r="F78" s="49"/>
      <c r="G78" s="49"/>
      <c r="H78" s="88"/>
      <c r="I78" s="88"/>
    </row>
    <row r="79" spans="1:9" ht="15.6" x14ac:dyDescent="0.3">
      <c r="A79" s="37"/>
      <c r="B79" s="41" t="s">
        <v>177</v>
      </c>
      <c r="C79" s="38"/>
      <c r="D79" s="38"/>
      <c r="E79" s="50"/>
      <c r="F79" s="49"/>
      <c r="G79" s="49"/>
      <c r="H79" s="88"/>
      <c r="I79" s="88"/>
    </row>
    <row r="80" spans="1:9" ht="15.6" x14ac:dyDescent="0.3">
      <c r="A80" s="37"/>
      <c r="B80" s="41" t="s">
        <v>193</v>
      </c>
      <c r="C80" s="38"/>
      <c r="D80" s="38"/>
      <c r="E80" s="50"/>
      <c r="F80" s="49"/>
      <c r="G80" s="49"/>
      <c r="H80" s="88"/>
      <c r="I80" s="88"/>
    </row>
    <row r="81" spans="1:9" ht="15.6" x14ac:dyDescent="0.3">
      <c r="A81" s="35" t="s">
        <v>200</v>
      </c>
      <c r="B81" s="41" t="s">
        <v>204</v>
      </c>
      <c r="C81" s="38"/>
      <c r="D81" s="38"/>
      <c r="E81" s="35" t="s">
        <v>24</v>
      </c>
      <c r="F81" s="35" t="s">
        <v>43</v>
      </c>
      <c r="G81" s="35">
        <v>1</v>
      </c>
      <c r="H81" s="96">
        <v>8300</v>
      </c>
      <c r="I81" s="88">
        <f>H81*G81</f>
        <v>8300</v>
      </c>
    </row>
    <row r="82" spans="1:9" ht="15.6" x14ac:dyDescent="0.3">
      <c r="A82" s="37"/>
      <c r="B82" s="41" t="s">
        <v>197</v>
      </c>
      <c r="C82" s="38"/>
      <c r="D82" s="38"/>
      <c r="E82" s="50"/>
      <c r="F82" s="49"/>
      <c r="G82" s="49"/>
      <c r="H82" s="88"/>
      <c r="I82" s="88"/>
    </row>
    <row r="83" spans="1:9" ht="15.6" x14ac:dyDescent="0.3">
      <c r="A83" s="37"/>
      <c r="B83" s="41" t="s">
        <v>176</v>
      </c>
      <c r="C83" s="38"/>
      <c r="D83" s="38"/>
      <c r="E83" s="50"/>
      <c r="F83" s="49"/>
      <c r="G83" s="49"/>
      <c r="H83" s="88"/>
      <c r="I83" s="88"/>
    </row>
    <row r="84" spans="1:9" ht="15.6" x14ac:dyDescent="0.3">
      <c r="A84" s="37"/>
      <c r="B84" s="41" t="s">
        <v>184</v>
      </c>
      <c r="C84" s="38"/>
      <c r="D84" s="38"/>
      <c r="E84" s="50"/>
      <c r="F84" s="49"/>
      <c r="G84" s="49"/>
      <c r="H84" s="88"/>
      <c r="I84" s="88"/>
    </row>
    <row r="85" spans="1:9" ht="15.6" x14ac:dyDescent="0.3">
      <c r="A85" s="37"/>
      <c r="B85" s="41" t="s">
        <v>177</v>
      </c>
      <c r="C85" s="38"/>
      <c r="D85" s="38"/>
      <c r="E85" s="50"/>
      <c r="F85" s="49"/>
      <c r="G85" s="49"/>
      <c r="H85" s="88"/>
      <c r="I85" s="88"/>
    </row>
    <row r="86" spans="1:9" ht="15.6" x14ac:dyDescent="0.3">
      <c r="A86" s="37"/>
      <c r="B86" s="41" t="s">
        <v>205</v>
      </c>
      <c r="C86" s="38"/>
      <c r="D86" s="38"/>
      <c r="E86" s="50"/>
      <c r="F86" s="49"/>
      <c r="G86" s="49"/>
      <c r="H86" s="88"/>
      <c r="I86" s="88"/>
    </row>
    <row r="87" spans="1:9" ht="15.6" x14ac:dyDescent="0.3">
      <c r="A87" s="35" t="s">
        <v>201</v>
      </c>
      <c r="B87" s="41" t="s">
        <v>206</v>
      </c>
      <c r="C87" s="38"/>
      <c r="D87" s="38"/>
      <c r="E87" s="35" t="s">
        <v>24</v>
      </c>
      <c r="F87" s="35" t="s">
        <v>43</v>
      </c>
      <c r="G87" s="35">
        <v>1</v>
      </c>
      <c r="H87" s="96">
        <v>8300</v>
      </c>
      <c r="I87" s="88">
        <f>H87*G87</f>
        <v>8300</v>
      </c>
    </row>
    <row r="88" spans="1:9" ht="15.6" x14ac:dyDescent="0.3">
      <c r="A88" s="37"/>
      <c r="B88" s="41" t="s">
        <v>197</v>
      </c>
      <c r="C88" s="38"/>
      <c r="D88" s="38"/>
      <c r="E88" s="50"/>
      <c r="F88" s="49"/>
      <c r="G88" s="49"/>
      <c r="H88" s="88"/>
      <c r="I88" s="88"/>
    </row>
    <row r="89" spans="1:9" ht="15.6" x14ac:dyDescent="0.3">
      <c r="A89" s="37"/>
      <c r="B89" s="41" t="s">
        <v>176</v>
      </c>
      <c r="C89" s="38"/>
      <c r="D89" s="38"/>
      <c r="E89" s="50"/>
      <c r="F89" s="49"/>
      <c r="G89" s="49"/>
      <c r="H89" s="88"/>
      <c r="I89" s="88"/>
    </row>
    <row r="90" spans="1:9" ht="15.6" x14ac:dyDescent="0.3">
      <c r="A90" s="37"/>
      <c r="B90" s="41" t="s">
        <v>184</v>
      </c>
      <c r="C90" s="38"/>
      <c r="D90" s="38"/>
      <c r="E90" s="50"/>
      <c r="F90" s="49"/>
      <c r="G90" s="49"/>
      <c r="H90" s="88"/>
      <c r="I90" s="88"/>
    </row>
    <row r="91" spans="1:9" ht="15.6" x14ac:dyDescent="0.3">
      <c r="A91" s="37"/>
      <c r="B91" s="41" t="s">
        <v>177</v>
      </c>
      <c r="C91" s="38"/>
      <c r="D91" s="38"/>
      <c r="E91" s="50"/>
      <c r="F91" s="49"/>
      <c r="G91" s="49"/>
      <c r="H91" s="88"/>
      <c r="I91" s="88"/>
    </row>
    <row r="92" spans="1:9" ht="15.6" x14ac:dyDescent="0.3">
      <c r="A92" s="37"/>
      <c r="B92" s="41" t="s">
        <v>205</v>
      </c>
      <c r="C92" s="38"/>
      <c r="D92" s="38"/>
      <c r="E92" s="50"/>
      <c r="F92" s="49"/>
      <c r="G92" s="49"/>
      <c r="H92" s="88"/>
      <c r="I92" s="88"/>
    </row>
    <row r="93" spans="1:9" ht="15.6" x14ac:dyDescent="0.3">
      <c r="A93" s="35" t="s">
        <v>207</v>
      </c>
      <c r="B93" s="41" t="s">
        <v>211</v>
      </c>
      <c r="C93" s="38"/>
      <c r="D93" s="38"/>
      <c r="E93" s="35" t="s">
        <v>24</v>
      </c>
      <c r="F93" s="35" t="s">
        <v>43</v>
      </c>
      <c r="G93" s="35">
        <v>1</v>
      </c>
      <c r="H93" s="88">
        <v>30000</v>
      </c>
      <c r="I93" s="88">
        <f>H93*G93</f>
        <v>30000</v>
      </c>
    </row>
    <row r="94" spans="1:9" ht="15.6" x14ac:dyDescent="0.3">
      <c r="A94" s="37"/>
      <c r="B94" s="41" t="s">
        <v>217</v>
      </c>
      <c r="C94" s="38"/>
      <c r="D94" s="38"/>
      <c r="E94" s="50"/>
      <c r="F94" s="49"/>
      <c r="G94" s="49"/>
      <c r="H94" s="88"/>
      <c r="I94" s="88"/>
    </row>
    <row r="95" spans="1:9" ht="15.6" x14ac:dyDescent="0.3">
      <c r="A95" s="37"/>
      <c r="B95" s="41" t="s">
        <v>176</v>
      </c>
      <c r="C95" s="38"/>
      <c r="D95" s="38"/>
      <c r="E95" s="50"/>
      <c r="F95" s="49"/>
      <c r="G95" s="49"/>
      <c r="H95" s="88"/>
      <c r="I95" s="88"/>
    </row>
    <row r="96" spans="1:9" ht="15.6" x14ac:dyDescent="0.3">
      <c r="A96" s="37"/>
      <c r="B96" s="41" t="s">
        <v>184</v>
      </c>
      <c r="C96" s="38"/>
      <c r="D96" s="38"/>
      <c r="E96" s="50"/>
      <c r="F96" s="49"/>
      <c r="G96" s="49"/>
      <c r="H96" s="88"/>
      <c r="I96" s="88"/>
    </row>
    <row r="97" spans="1:10" ht="15.6" x14ac:dyDescent="0.3">
      <c r="A97" s="37"/>
      <c r="B97" s="41" t="s">
        <v>177</v>
      </c>
      <c r="C97" s="38"/>
      <c r="D97" s="38"/>
      <c r="E97" s="50"/>
      <c r="F97" s="49"/>
      <c r="G97" s="49"/>
      <c r="H97" s="88"/>
      <c r="I97" s="88"/>
    </row>
    <row r="98" spans="1:10" ht="15.6" x14ac:dyDescent="0.3">
      <c r="A98" s="37"/>
      <c r="B98" s="41" t="s">
        <v>212</v>
      </c>
      <c r="C98" s="38"/>
      <c r="D98" s="38"/>
      <c r="E98" s="50"/>
      <c r="F98" s="49"/>
      <c r="G98" s="49"/>
      <c r="H98" s="88"/>
      <c r="I98" s="88"/>
    </row>
    <row r="99" spans="1:10" ht="15.6" x14ac:dyDescent="0.3">
      <c r="A99" s="35" t="s">
        <v>208</v>
      </c>
      <c r="B99" s="41" t="s">
        <v>213</v>
      </c>
      <c r="C99" s="38"/>
      <c r="D99" s="38"/>
      <c r="E99" s="35" t="s">
        <v>24</v>
      </c>
      <c r="F99" s="35" t="s">
        <v>43</v>
      </c>
      <c r="G99" s="35">
        <v>1</v>
      </c>
      <c r="H99" s="88">
        <v>30000</v>
      </c>
      <c r="I99" s="88">
        <f>H99*G99</f>
        <v>30000</v>
      </c>
    </row>
    <row r="100" spans="1:10" ht="15.6" x14ac:dyDescent="0.3">
      <c r="A100" s="37"/>
      <c r="B100" s="41" t="s">
        <v>217</v>
      </c>
      <c r="C100" s="38"/>
      <c r="D100" s="38"/>
      <c r="E100" s="50"/>
      <c r="F100" s="49"/>
      <c r="G100" s="49"/>
      <c r="H100" s="88"/>
      <c r="I100" s="88"/>
    </row>
    <row r="101" spans="1:10" ht="15.6" x14ac:dyDescent="0.3">
      <c r="A101" s="37"/>
      <c r="B101" s="41" t="s">
        <v>176</v>
      </c>
      <c r="C101" s="38"/>
      <c r="D101" s="38"/>
      <c r="E101" s="50"/>
      <c r="F101" s="49"/>
      <c r="G101" s="49"/>
      <c r="H101" s="88"/>
      <c r="I101" s="88"/>
    </row>
    <row r="102" spans="1:10" ht="15.6" x14ac:dyDescent="0.3">
      <c r="A102" s="37"/>
      <c r="B102" s="41" t="s">
        <v>184</v>
      </c>
      <c r="C102" s="38"/>
      <c r="D102" s="38"/>
      <c r="E102" s="50"/>
      <c r="F102" s="49"/>
      <c r="G102" s="49"/>
      <c r="H102" s="88"/>
      <c r="I102" s="88"/>
    </row>
    <row r="103" spans="1:10" ht="15.6" x14ac:dyDescent="0.3">
      <c r="A103" s="37"/>
      <c r="B103" s="41" t="s">
        <v>177</v>
      </c>
      <c r="C103" s="38"/>
      <c r="D103" s="38"/>
      <c r="E103" s="50"/>
      <c r="F103" s="49"/>
      <c r="G103" s="49"/>
      <c r="H103" s="88"/>
      <c r="I103" s="88"/>
    </row>
    <row r="104" spans="1:10" ht="15.6" x14ac:dyDescent="0.3">
      <c r="A104" s="37"/>
      <c r="B104" s="41" t="s">
        <v>214</v>
      </c>
      <c r="C104" s="38"/>
      <c r="D104" s="38"/>
      <c r="E104" s="50"/>
      <c r="F104" s="49"/>
      <c r="G104" s="49"/>
      <c r="H104" s="88"/>
      <c r="I104" s="88"/>
    </row>
    <row r="105" spans="1:10" ht="15.6" x14ac:dyDescent="0.3">
      <c r="A105" s="35" t="s">
        <v>209</v>
      </c>
      <c r="B105" s="41" t="s">
        <v>215</v>
      </c>
      <c r="C105" s="38"/>
      <c r="D105" s="38"/>
      <c r="E105" s="35" t="s">
        <v>24</v>
      </c>
      <c r="F105" s="35" t="s">
        <v>43</v>
      </c>
      <c r="G105" s="35">
        <v>1</v>
      </c>
      <c r="H105" s="88">
        <v>30000</v>
      </c>
      <c r="I105" s="88">
        <f>H105*G105</f>
        <v>30000</v>
      </c>
    </row>
    <row r="106" spans="1:10" ht="15.6" x14ac:dyDescent="0.3">
      <c r="A106" s="37"/>
      <c r="B106" s="41" t="s">
        <v>217</v>
      </c>
      <c r="C106" s="38"/>
      <c r="D106" s="38"/>
      <c r="E106" s="50"/>
      <c r="F106" s="49"/>
      <c r="G106" s="49"/>
      <c r="H106" s="88"/>
      <c r="I106" s="88"/>
    </row>
    <row r="107" spans="1:10" ht="15.6" x14ac:dyDescent="0.3">
      <c r="A107" s="37"/>
      <c r="B107" s="41" t="s">
        <v>176</v>
      </c>
      <c r="C107" s="38"/>
      <c r="D107" s="38"/>
      <c r="E107" s="50"/>
      <c r="F107" s="49"/>
      <c r="G107" s="49"/>
      <c r="H107" s="88"/>
      <c r="I107" s="88"/>
    </row>
    <row r="108" spans="1:10" ht="15.6" x14ac:dyDescent="0.3">
      <c r="A108" s="37"/>
      <c r="B108" s="41" t="s">
        <v>184</v>
      </c>
      <c r="C108" s="38"/>
      <c r="D108" s="38"/>
      <c r="E108" s="50"/>
      <c r="F108" s="49"/>
      <c r="G108" s="49"/>
      <c r="H108" s="88"/>
      <c r="I108" s="88"/>
    </row>
    <row r="109" spans="1:10" ht="15.6" x14ac:dyDescent="0.3">
      <c r="A109" s="37"/>
      <c r="B109" s="41" t="s">
        <v>177</v>
      </c>
      <c r="C109" s="38"/>
      <c r="D109" s="38"/>
      <c r="E109" s="50"/>
      <c r="F109" s="49"/>
      <c r="G109" s="49"/>
      <c r="H109" s="88"/>
      <c r="I109" s="88"/>
    </row>
    <row r="110" spans="1:10" ht="15.6" x14ac:dyDescent="0.3">
      <c r="A110" s="37"/>
      <c r="B110" s="41" t="s">
        <v>214</v>
      </c>
      <c r="C110" s="38"/>
      <c r="D110" s="38"/>
      <c r="E110" s="50"/>
      <c r="F110" s="49"/>
      <c r="G110" s="49"/>
      <c r="H110" s="88"/>
      <c r="I110" s="88"/>
    </row>
    <row r="111" spans="1:10" ht="15.6" x14ac:dyDescent="0.3">
      <c r="A111" s="35" t="s">
        <v>210</v>
      </c>
      <c r="B111" s="97" t="s">
        <v>216</v>
      </c>
      <c r="C111" s="38"/>
      <c r="D111" s="38"/>
      <c r="E111" s="50"/>
      <c r="F111" s="35" t="s">
        <v>24</v>
      </c>
      <c r="G111" s="35">
        <v>30</v>
      </c>
      <c r="H111" s="88">
        <v>5000</v>
      </c>
      <c r="I111" s="88">
        <f>H111*G111</f>
        <v>150000</v>
      </c>
      <c r="J111" t="s">
        <v>648</v>
      </c>
    </row>
    <row r="112" spans="1:10" ht="15.6" x14ac:dyDescent="0.3">
      <c r="A112" s="37"/>
      <c r="B112" s="97" t="s">
        <v>218</v>
      </c>
      <c r="C112" s="38"/>
      <c r="D112" s="38"/>
      <c r="E112" s="50"/>
      <c r="F112" s="49"/>
      <c r="G112" s="49"/>
      <c r="H112" s="88"/>
      <c r="I112" s="88"/>
    </row>
    <row r="113" spans="1:10" ht="15.6" x14ac:dyDescent="0.3">
      <c r="A113" s="37"/>
      <c r="B113" s="40" t="s">
        <v>222</v>
      </c>
      <c r="C113" s="37"/>
      <c r="D113" s="38"/>
      <c r="E113" s="38"/>
      <c r="F113" s="49"/>
      <c r="G113" s="49"/>
      <c r="H113" s="88"/>
      <c r="I113" s="88"/>
    </row>
    <row r="114" spans="1:10" ht="15.6" x14ac:dyDescent="0.3">
      <c r="A114" s="35" t="s">
        <v>219</v>
      </c>
      <c r="B114" s="41" t="s">
        <v>48</v>
      </c>
      <c r="C114" s="99" t="s">
        <v>649</v>
      </c>
      <c r="D114" s="38"/>
      <c r="E114" s="38"/>
      <c r="F114" s="49"/>
      <c r="G114" s="49"/>
      <c r="H114" s="88"/>
      <c r="I114" s="88"/>
      <c r="J114" t="s">
        <v>651</v>
      </c>
    </row>
    <row r="115" spans="1:10" ht="15.6" x14ac:dyDescent="0.3">
      <c r="A115" s="37"/>
      <c r="B115" s="41" t="s">
        <v>223</v>
      </c>
      <c r="C115" s="37"/>
      <c r="D115" s="38"/>
      <c r="E115" s="38"/>
      <c r="F115" s="49"/>
      <c r="G115" s="49"/>
      <c r="H115" s="88"/>
      <c r="I115" s="88"/>
    </row>
    <row r="116" spans="1:10" ht="15.6" x14ac:dyDescent="0.3">
      <c r="A116" s="37"/>
      <c r="B116" s="41" t="s">
        <v>224</v>
      </c>
      <c r="C116" s="37"/>
      <c r="D116" s="38"/>
      <c r="E116" s="38"/>
      <c r="F116" s="49"/>
      <c r="G116" s="49"/>
      <c r="H116" s="88"/>
      <c r="I116" s="88"/>
    </row>
    <row r="117" spans="1:10" ht="15.6" x14ac:dyDescent="0.3">
      <c r="A117" s="37"/>
      <c r="B117" s="41" t="s">
        <v>51</v>
      </c>
      <c r="C117" s="37"/>
      <c r="D117" s="38"/>
      <c r="E117" s="38"/>
      <c r="F117" s="49"/>
      <c r="G117" s="49"/>
      <c r="H117" s="88"/>
      <c r="I117" s="88"/>
    </row>
    <row r="118" spans="1:10" ht="18.600000000000001" x14ac:dyDescent="0.3">
      <c r="A118" s="37"/>
      <c r="B118" s="99" t="s">
        <v>228</v>
      </c>
      <c r="C118" s="37"/>
      <c r="D118" s="38"/>
      <c r="E118" s="38"/>
      <c r="F118" s="35" t="s">
        <v>61</v>
      </c>
      <c r="G118" s="35">
        <v>2762</v>
      </c>
      <c r="H118" s="88">
        <v>72</v>
      </c>
      <c r="I118" s="88">
        <f t="shared" ref="I118:I120" si="0">H118*G118</f>
        <v>198864</v>
      </c>
    </row>
    <row r="119" spans="1:10" ht="18.600000000000001" x14ac:dyDescent="0.3">
      <c r="A119" s="37"/>
      <c r="B119" s="99" t="s">
        <v>229</v>
      </c>
      <c r="C119" s="37"/>
      <c r="D119" s="38"/>
      <c r="E119" s="38"/>
      <c r="F119" s="35" t="s">
        <v>61</v>
      </c>
      <c r="G119" s="35">
        <v>845</v>
      </c>
      <c r="H119" s="88">
        <v>101</v>
      </c>
      <c r="I119" s="88">
        <f t="shared" si="0"/>
        <v>85345</v>
      </c>
    </row>
    <row r="120" spans="1:10" ht="18.600000000000001" x14ac:dyDescent="0.3">
      <c r="A120" s="37"/>
      <c r="B120" s="99" t="s">
        <v>230</v>
      </c>
      <c r="C120" s="37"/>
      <c r="D120" s="38"/>
      <c r="E120" s="38"/>
      <c r="F120" s="35" t="s">
        <v>61</v>
      </c>
      <c r="G120" s="35">
        <v>1712</v>
      </c>
      <c r="H120" s="88">
        <v>320</v>
      </c>
      <c r="I120" s="88">
        <f t="shared" si="0"/>
        <v>547840</v>
      </c>
    </row>
    <row r="121" spans="1:10" ht="31.2" x14ac:dyDescent="0.3">
      <c r="A121" s="35" t="s">
        <v>220</v>
      </c>
      <c r="B121" s="43" t="s">
        <v>225</v>
      </c>
      <c r="C121" s="99" t="s">
        <v>652</v>
      </c>
      <c r="D121" s="38"/>
      <c r="E121" s="38"/>
      <c r="F121" s="49"/>
      <c r="G121" s="49"/>
      <c r="H121" s="88"/>
      <c r="I121" s="88"/>
      <c r="J121" t="s">
        <v>653</v>
      </c>
    </row>
    <row r="122" spans="1:10" ht="15.6" x14ac:dyDescent="0.3">
      <c r="A122" s="37"/>
      <c r="B122" s="41" t="s">
        <v>49</v>
      </c>
      <c r="C122" s="37"/>
      <c r="D122" s="38"/>
      <c r="E122" s="38"/>
      <c r="F122" s="49"/>
      <c r="G122" s="49"/>
      <c r="H122" s="88"/>
      <c r="I122" s="88"/>
    </row>
    <row r="123" spans="1:10" ht="15.6" x14ac:dyDescent="0.3">
      <c r="A123" s="37"/>
      <c r="B123" s="41" t="s">
        <v>226</v>
      </c>
      <c r="C123" s="37"/>
      <c r="D123" s="38"/>
      <c r="E123" s="38"/>
      <c r="F123" s="49"/>
      <c r="G123" s="49"/>
      <c r="H123" s="88"/>
      <c r="I123" s="88"/>
    </row>
    <row r="124" spans="1:10" ht="15.6" x14ac:dyDescent="0.3">
      <c r="A124" s="37"/>
      <c r="B124" s="41" t="s">
        <v>51</v>
      </c>
      <c r="C124" s="37"/>
      <c r="D124" s="38"/>
      <c r="E124" s="38"/>
      <c r="F124" s="49"/>
      <c r="G124" s="49"/>
      <c r="H124" s="88"/>
      <c r="I124" s="88"/>
    </row>
    <row r="125" spans="1:10" ht="18.600000000000001" x14ac:dyDescent="0.3">
      <c r="A125" s="37"/>
      <c r="B125" s="99" t="s">
        <v>231</v>
      </c>
      <c r="C125" s="37"/>
      <c r="D125" s="38"/>
      <c r="E125" s="38"/>
      <c r="F125" s="35" t="s">
        <v>61</v>
      </c>
      <c r="G125" s="35">
        <v>480</v>
      </c>
      <c r="H125" s="88">
        <v>85</v>
      </c>
      <c r="I125" s="88">
        <f t="shared" ref="I125:I128" si="1">H125*G125</f>
        <v>40800</v>
      </c>
    </row>
    <row r="126" spans="1:10" ht="18.600000000000001" x14ac:dyDescent="0.3">
      <c r="A126" s="37"/>
      <c r="B126" s="42" t="s">
        <v>228</v>
      </c>
      <c r="C126" s="37"/>
      <c r="D126" s="38"/>
      <c r="E126" s="38"/>
      <c r="F126" s="35" t="s">
        <v>61</v>
      </c>
      <c r="G126" s="35">
        <v>560</v>
      </c>
      <c r="H126" s="88">
        <v>90</v>
      </c>
      <c r="I126" s="88">
        <f t="shared" si="1"/>
        <v>50400</v>
      </c>
    </row>
    <row r="127" spans="1:10" ht="18.600000000000001" x14ac:dyDescent="0.3">
      <c r="A127" s="37"/>
      <c r="B127" s="99" t="s">
        <v>229</v>
      </c>
      <c r="C127" s="37"/>
      <c r="D127" s="38"/>
      <c r="E127" s="38"/>
      <c r="F127" s="35" t="s">
        <v>61</v>
      </c>
      <c r="G127" s="35">
        <v>755</v>
      </c>
      <c r="H127" s="88">
        <v>160</v>
      </c>
      <c r="I127" s="88">
        <f t="shared" si="1"/>
        <v>120800</v>
      </c>
    </row>
    <row r="128" spans="1:10" ht="18.600000000000001" x14ac:dyDescent="0.3">
      <c r="A128" s="37"/>
      <c r="B128" s="99" t="s">
        <v>230</v>
      </c>
      <c r="C128" s="37"/>
      <c r="D128" s="38"/>
      <c r="E128" s="38"/>
      <c r="F128" s="35" t="s">
        <v>61</v>
      </c>
      <c r="G128" s="35">
        <v>720</v>
      </c>
      <c r="H128" s="88">
        <v>230</v>
      </c>
      <c r="I128" s="88">
        <f t="shared" si="1"/>
        <v>165600</v>
      </c>
    </row>
    <row r="129" spans="1:10" ht="15.6" x14ac:dyDescent="0.3">
      <c r="A129" s="35" t="s">
        <v>221</v>
      </c>
      <c r="B129" s="41" t="s">
        <v>227</v>
      </c>
      <c r="C129" s="99" t="s">
        <v>650</v>
      </c>
      <c r="D129" s="38"/>
      <c r="E129" s="38"/>
      <c r="F129" s="49"/>
      <c r="G129" s="49"/>
      <c r="H129" s="88"/>
      <c r="I129" s="88"/>
      <c r="J129" s="90" t="s">
        <v>654</v>
      </c>
    </row>
    <row r="130" spans="1:10" ht="15.6" x14ac:dyDescent="0.3">
      <c r="A130" s="37"/>
      <c r="B130" s="41" t="s">
        <v>223</v>
      </c>
      <c r="C130" s="37"/>
      <c r="D130" s="38"/>
      <c r="E130" s="38"/>
      <c r="F130" s="49"/>
      <c r="G130" s="49"/>
      <c r="H130" s="88"/>
      <c r="I130" s="88"/>
    </row>
    <row r="131" spans="1:10" ht="15.6" x14ac:dyDescent="0.3">
      <c r="A131" s="37"/>
      <c r="B131" s="41" t="s">
        <v>224</v>
      </c>
      <c r="C131" s="37"/>
      <c r="D131" s="38"/>
      <c r="E131" s="38"/>
      <c r="F131" s="49"/>
      <c r="G131" s="49"/>
      <c r="H131" s="88"/>
      <c r="I131" s="88"/>
    </row>
    <row r="132" spans="1:10" ht="15.6" x14ac:dyDescent="0.3">
      <c r="A132" s="37"/>
      <c r="B132" s="41" t="s">
        <v>51</v>
      </c>
      <c r="C132" s="37"/>
      <c r="D132" s="38"/>
      <c r="E132" s="38"/>
      <c r="F132" s="49"/>
      <c r="G132" s="49"/>
      <c r="H132" s="88"/>
      <c r="I132" s="88"/>
    </row>
    <row r="133" spans="1:10" ht="18.600000000000001" x14ac:dyDescent="0.3">
      <c r="A133" s="37"/>
      <c r="B133" s="99" t="s">
        <v>232</v>
      </c>
      <c r="C133" s="38"/>
      <c r="D133" s="62"/>
      <c r="E133" s="62"/>
      <c r="F133" s="35" t="s">
        <v>61</v>
      </c>
      <c r="G133" s="35">
        <v>540</v>
      </c>
      <c r="H133" s="88">
        <v>112</v>
      </c>
      <c r="I133" s="88">
        <f t="shared" ref="I133:I135" si="2">H133*G133</f>
        <v>60480</v>
      </c>
    </row>
    <row r="134" spans="1:10" ht="18.600000000000001" x14ac:dyDescent="0.3">
      <c r="A134" s="37"/>
      <c r="B134" s="99" t="s">
        <v>233</v>
      </c>
      <c r="C134" s="38"/>
      <c r="D134" s="62"/>
      <c r="E134" s="62"/>
      <c r="F134" s="35" t="s">
        <v>61</v>
      </c>
      <c r="G134" s="35">
        <v>330</v>
      </c>
      <c r="H134" s="88">
        <v>340</v>
      </c>
      <c r="I134" s="88">
        <f t="shared" si="2"/>
        <v>112200</v>
      </c>
      <c r="J134" t="s">
        <v>655</v>
      </c>
    </row>
    <row r="135" spans="1:10" ht="18.600000000000001" x14ac:dyDescent="0.3">
      <c r="A135" s="37"/>
      <c r="B135" s="99" t="s">
        <v>234</v>
      </c>
      <c r="C135" s="38"/>
      <c r="D135" s="62"/>
      <c r="E135" s="62"/>
      <c r="F135" s="35" t="s">
        <v>61</v>
      </c>
      <c r="G135" s="35">
        <v>375</v>
      </c>
      <c r="H135" s="88">
        <v>1329</v>
      </c>
      <c r="I135" s="88">
        <f t="shared" si="2"/>
        <v>498375</v>
      </c>
      <c r="J135" t="s">
        <v>656</v>
      </c>
    </row>
    <row r="136" spans="1:10" ht="15.6" x14ac:dyDescent="0.3">
      <c r="A136" s="35" t="s">
        <v>235</v>
      </c>
      <c r="B136" s="41" t="s">
        <v>238</v>
      </c>
      <c r="C136" s="38"/>
      <c r="D136" s="37"/>
      <c r="E136" s="42" t="s">
        <v>248</v>
      </c>
      <c r="F136" s="49"/>
      <c r="G136" s="49"/>
      <c r="H136" s="88"/>
      <c r="I136" s="88"/>
    </row>
    <row r="137" spans="1:10" ht="15.6" x14ac:dyDescent="0.3">
      <c r="A137" s="37"/>
      <c r="B137" s="41" t="s">
        <v>239</v>
      </c>
      <c r="C137" s="38"/>
      <c r="D137" s="37"/>
      <c r="E137" s="50"/>
      <c r="F137" s="49"/>
      <c r="G137" s="49"/>
      <c r="H137" s="88"/>
      <c r="I137" s="88"/>
    </row>
    <row r="138" spans="1:10" ht="15.6" x14ac:dyDescent="0.3">
      <c r="A138" s="37"/>
      <c r="B138" s="42" t="s">
        <v>82</v>
      </c>
      <c r="C138" s="38"/>
      <c r="D138" s="35">
        <v>91925</v>
      </c>
      <c r="E138" s="50"/>
      <c r="F138" s="35" t="s">
        <v>61</v>
      </c>
      <c r="G138" s="35">
        <v>2300</v>
      </c>
      <c r="H138" s="88">
        <v>27</v>
      </c>
      <c r="I138" s="88">
        <f t="shared" ref="I138:I139" si="3">H138*G138</f>
        <v>62100</v>
      </c>
      <c r="J138" t="s">
        <v>657</v>
      </c>
    </row>
    <row r="139" spans="1:10" ht="15.6" x14ac:dyDescent="0.3">
      <c r="A139" s="37"/>
      <c r="B139" s="42" t="s">
        <v>83</v>
      </c>
      <c r="C139" s="38"/>
      <c r="D139" s="35">
        <v>91932</v>
      </c>
      <c r="E139" s="50"/>
      <c r="F139" s="35" t="s">
        <v>61</v>
      </c>
      <c r="G139" s="35">
        <v>2000</v>
      </c>
      <c r="H139" s="88">
        <v>41</v>
      </c>
      <c r="I139" s="88">
        <f t="shared" si="3"/>
        <v>82000</v>
      </c>
    </row>
    <row r="140" spans="1:10" x14ac:dyDescent="0.3">
      <c r="A140" s="37"/>
      <c r="B140" s="38"/>
      <c r="C140" s="38"/>
      <c r="D140" s="37"/>
      <c r="E140" s="50"/>
      <c r="F140" s="49"/>
      <c r="G140" s="49"/>
      <c r="H140" s="88"/>
      <c r="I140" s="88"/>
    </row>
    <row r="141" spans="1:10" ht="15.6" x14ac:dyDescent="0.3">
      <c r="A141" s="35" t="s">
        <v>236</v>
      </c>
      <c r="B141" s="41" t="s">
        <v>240</v>
      </c>
      <c r="C141" s="38"/>
      <c r="D141" s="37"/>
      <c r="E141" s="50"/>
      <c r="F141" s="49"/>
      <c r="G141" s="49"/>
      <c r="H141" s="88"/>
      <c r="I141" s="88"/>
    </row>
    <row r="142" spans="1:10" ht="15.6" x14ac:dyDescent="0.3">
      <c r="A142" s="37"/>
      <c r="B142" s="35" t="s">
        <v>241</v>
      </c>
      <c r="C142" s="38"/>
      <c r="D142" s="42" t="s">
        <v>246</v>
      </c>
      <c r="E142" s="50"/>
      <c r="F142" s="35" t="s">
        <v>163</v>
      </c>
      <c r="G142" s="35">
        <v>2300</v>
      </c>
      <c r="H142" s="88">
        <v>24</v>
      </c>
      <c r="I142" s="88">
        <f t="shared" ref="I142:I143" si="4">H142*G142</f>
        <v>55200</v>
      </c>
    </row>
    <row r="143" spans="1:10" ht="15.6" x14ac:dyDescent="0.3">
      <c r="A143" s="37"/>
      <c r="B143" s="35" t="s">
        <v>242</v>
      </c>
      <c r="C143" s="38"/>
      <c r="D143" s="42" t="s">
        <v>247</v>
      </c>
      <c r="E143" s="50"/>
      <c r="F143" s="35" t="s">
        <v>163</v>
      </c>
      <c r="G143" s="35">
        <v>2000</v>
      </c>
      <c r="H143" s="88">
        <v>32</v>
      </c>
      <c r="I143" s="88">
        <f t="shared" si="4"/>
        <v>64000</v>
      </c>
    </row>
    <row r="144" spans="1:10" x14ac:dyDescent="0.3">
      <c r="A144" s="37"/>
      <c r="B144" s="38"/>
      <c r="C144" s="38"/>
      <c r="D144" s="37"/>
      <c r="E144" s="50"/>
      <c r="F144" s="49"/>
      <c r="G144" s="49"/>
      <c r="H144" s="88"/>
      <c r="I144" s="88"/>
    </row>
    <row r="145" spans="1:10" ht="15.6" x14ac:dyDescent="0.3">
      <c r="A145" s="35" t="s">
        <v>237</v>
      </c>
      <c r="B145" s="41" t="s">
        <v>243</v>
      </c>
      <c r="C145" s="38"/>
      <c r="D145" s="37"/>
      <c r="E145" s="50"/>
      <c r="F145" s="35" t="s">
        <v>61</v>
      </c>
      <c r="G145" s="35">
        <v>100</v>
      </c>
      <c r="H145" s="88">
        <f>134/2</f>
        <v>67</v>
      </c>
      <c r="I145" s="88">
        <f t="shared" ref="I145:I146" si="5">H145*G145</f>
        <v>6700</v>
      </c>
    </row>
    <row r="146" spans="1:10" ht="15.6" x14ac:dyDescent="0.3">
      <c r="A146" s="37"/>
      <c r="B146" s="41" t="s">
        <v>244</v>
      </c>
      <c r="C146" s="38"/>
      <c r="D146" s="37"/>
      <c r="E146" s="50"/>
      <c r="F146" s="35" t="s">
        <v>61</v>
      </c>
      <c r="G146" s="35">
        <v>6200</v>
      </c>
      <c r="H146" s="88">
        <v>27</v>
      </c>
      <c r="I146" s="88">
        <f t="shared" si="5"/>
        <v>167400</v>
      </c>
      <c r="J146" t="s">
        <v>657</v>
      </c>
    </row>
    <row r="147" spans="1:10" ht="15.6" x14ac:dyDescent="0.3">
      <c r="A147" s="37"/>
      <c r="B147" s="41" t="s">
        <v>245</v>
      </c>
      <c r="C147" s="38"/>
      <c r="D147" s="37"/>
      <c r="E147" s="50"/>
      <c r="F147" s="49"/>
      <c r="G147" s="49"/>
      <c r="H147" s="88"/>
      <c r="I147" s="88"/>
    </row>
    <row r="148" spans="1:10" ht="15.6" x14ac:dyDescent="0.3">
      <c r="A148" s="37"/>
      <c r="B148" s="52" t="s">
        <v>249</v>
      </c>
      <c r="C148" s="38"/>
      <c r="D148" s="37"/>
      <c r="E148" s="50"/>
      <c r="F148" s="49"/>
      <c r="G148" s="49"/>
      <c r="H148" s="88"/>
      <c r="I148" s="88"/>
    </row>
    <row r="149" spans="1:10" ht="15.6" x14ac:dyDescent="0.3">
      <c r="A149" s="37"/>
      <c r="B149" s="40" t="s">
        <v>259</v>
      </c>
      <c r="C149" s="39"/>
      <c r="D149" s="37"/>
      <c r="E149" s="39"/>
      <c r="F149" s="49"/>
      <c r="G149" s="49"/>
      <c r="H149" s="88"/>
      <c r="I149" s="88"/>
    </row>
    <row r="150" spans="1:10" ht="15.6" x14ac:dyDescent="0.3">
      <c r="A150" s="37"/>
      <c r="B150" s="40" t="s">
        <v>260</v>
      </c>
      <c r="C150" s="39"/>
      <c r="D150" s="37"/>
      <c r="E150" s="39"/>
      <c r="F150" s="49"/>
      <c r="G150" s="49"/>
      <c r="H150" s="88"/>
      <c r="I150" s="88"/>
    </row>
    <row r="151" spans="1:10" ht="15.6" x14ac:dyDescent="0.3">
      <c r="A151" s="35" t="s">
        <v>250</v>
      </c>
      <c r="B151" s="41" t="s">
        <v>269</v>
      </c>
      <c r="C151" s="42" t="s">
        <v>267</v>
      </c>
      <c r="D151" s="35">
        <v>782300</v>
      </c>
      <c r="E151" s="42" t="s">
        <v>268</v>
      </c>
      <c r="F151" s="35" t="s">
        <v>163</v>
      </c>
      <c r="G151" s="35">
        <v>35</v>
      </c>
      <c r="H151" s="88">
        <v>604.95000000000005</v>
      </c>
      <c r="I151" s="88">
        <f t="shared" ref="I151:I155" si="6">H151*G151</f>
        <v>21173.25</v>
      </c>
      <c r="J151" t="s">
        <v>658</v>
      </c>
    </row>
    <row r="152" spans="1:10" ht="15.6" x14ac:dyDescent="0.3">
      <c r="A152" s="35" t="s">
        <v>251</v>
      </c>
      <c r="B152" s="41" t="s">
        <v>270</v>
      </c>
      <c r="C152" s="39"/>
      <c r="D152" s="37"/>
      <c r="E152" s="39"/>
      <c r="F152" s="35" t="s">
        <v>43</v>
      </c>
      <c r="G152" s="35">
        <v>600</v>
      </c>
      <c r="H152" s="88">
        <v>83</v>
      </c>
      <c r="I152" s="88">
        <f t="shared" si="6"/>
        <v>49800</v>
      </c>
    </row>
    <row r="153" spans="1:10" ht="15.6" x14ac:dyDescent="0.3">
      <c r="A153" s="35" t="s">
        <v>252</v>
      </c>
      <c r="B153" s="41" t="s">
        <v>261</v>
      </c>
      <c r="C153" s="39"/>
      <c r="D153" s="37"/>
      <c r="E153" s="39"/>
      <c r="F153" s="35" t="s">
        <v>43</v>
      </c>
      <c r="G153" s="53">
        <v>1200</v>
      </c>
      <c r="H153" s="88">
        <v>30.11</v>
      </c>
      <c r="I153" s="88">
        <f t="shared" si="6"/>
        <v>36132</v>
      </c>
      <c r="J153" t="s">
        <v>659</v>
      </c>
    </row>
    <row r="154" spans="1:10" ht="15.6" x14ac:dyDescent="0.3">
      <c r="A154" s="41" t="s">
        <v>253</v>
      </c>
      <c r="B154" s="41" t="s">
        <v>262</v>
      </c>
      <c r="C154" s="39"/>
      <c r="D154" s="37"/>
      <c r="E154" s="39"/>
      <c r="F154" s="35" t="s">
        <v>43</v>
      </c>
      <c r="G154" s="53">
        <v>600</v>
      </c>
      <c r="H154" s="88">
        <v>52.5</v>
      </c>
      <c r="I154" s="88">
        <f t="shared" si="6"/>
        <v>31500</v>
      </c>
    </row>
    <row r="155" spans="1:10" ht="15.6" x14ac:dyDescent="0.3">
      <c r="A155" s="41" t="s">
        <v>254</v>
      </c>
      <c r="B155" s="41" t="s">
        <v>263</v>
      </c>
      <c r="C155" s="39"/>
      <c r="D155" s="37"/>
      <c r="E155" s="39"/>
      <c r="F155" s="35" t="s">
        <v>43</v>
      </c>
      <c r="G155" s="53">
        <v>130</v>
      </c>
      <c r="H155" s="88">
        <v>1350</v>
      </c>
      <c r="I155" s="88">
        <f t="shared" si="6"/>
        <v>175500</v>
      </c>
    </row>
    <row r="156" spans="1:10" ht="15.6" x14ac:dyDescent="0.3">
      <c r="A156" s="37"/>
      <c r="B156" s="41" t="s">
        <v>271</v>
      </c>
      <c r="C156" s="39"/>
      <c r="D156" s="37"/>
      <c r="E156" s="39"/>
      <c r="F156" s="49"/>
      <c r="G156" s="49"/>
      <c r="H156" s="88"/>
      <c r="I156" s="88"/>
    </row>
    <row r="157" spans="1:10" ht="15.6" x14ac:dyDescent="0.3">
      <c r="A157" s="41" t="s">
        <v>255</v>
      </c>
      <c r="B157" s="41" t="s">
        <v>261</v>
      </c>
      <c r="C157" s="39"/>
      <c r="D157" s="37"/>
      <c r="E157" s="39"/>
      <c r="F157" s="35" t="s">
        <v>43</v>
      </c>
      <c r="G157" s="53">
        <v>210</v>
      </c>
      <c r="H157" s="88">
        <v>30.11</v>
      </c>
      <c r="I157" s="88">
        <f t="shared" ref="I157:I159" si="7">H157*G157</f>
        <v>6323.0999999999995</v>
      </c>
    </row>
    <row r="158" spans="1:10" ht="15.6" x14ac:dyDescent="0.3">
      <c r="A158" s="41" t="s">
        <v>256</v>
      </c>
      <c r="B158" s="41" t="s">
        <v>262</v>
      </c>
      <c r="C158" s="39"/>
      <c r="D158" s="37"/>
      <c r="E158" s="39"/>
      <c r="F158" s="35" t="s">
        <v>43</v>
      </c>
      <c r="G158" s="53">
        <v>120</v>
      </c>
      <c r="H158" s="88">
        <v>52.5</v>
      </c>
      <c r="I158" s="88">
        <f t="shared" si="7"/>
        <v>6300</v>
      </c>
    </row>
    <row r="159" spans="1:10" ht="15.6" x14ac:dyDescent="0.3">
      <c r="A159" s="41" t="s">
        <v>257</v>
      </c>
      <c r="B159" s="41" t="s">
        <v>264</v>
      </c>
      <c r="C159" s="39"/>
      <c r="D159" s="37"/>
      <c r="E159" s="39"/>
      <c r="F159" s="35" t="s">
        <v>43</v>
      </c>
      <c r="G159" s="35">
        <v>3</v>
      </c>
      <c r="H159" s="88">
        <v>1300</v>
      </c>
      <c r="I159" s="88">
        <f t="shared" si="7"/>
        <v>3900</v>
      </c>
    </row>
    <row r="160" spans="1:10" ht="15.6" x14ac:dyDescent="0.3">
      <c r="A160" s="37"/>
      <c r="B160" s="41" t="s">
        <v>265</v>
      </c>
      <c r="C160" s="39"/>
      <c r="D160" s="37"/>
      <c r="E160" s="39"/>
      <c r="F160" s="49"/>
      <c r="G160" s="49"/>
      <c r="H160" s="88"/>
      <c r="I160" s="88"/>
    </row>
    <row r="161" spans="1:11" ht="15.6" x14ac:dyDescent="0.3">
      <c r="A161" s="41" t="s">
        <v>258</v>
      </c>
      <c r="B161" s="41" t="s">
        <v>266</v>
      </c>
      <c r="C161" s="39"/>
      <c r="D161" s="37"/>
      <c r="E161" s="39"/>
      <c r="F161" s="35" t="s">
        <v>43</v>
      </c>
      <c r="G161" s="35">
        <v>500</v>
      </c>
      <c r="H161" s="88">
        <v>72</v>
      </c>
      <c r="I161" s="88">
        <f>H161*G161</f>
        <v>36000</v>
      </c>
    </row>
    <row r="162" spans="1:11" ht="15.6" x14ac:dyDescent="0.3">
      <c r="A162" s="37"/>
      <c r="B162" s="98" t="s">
        <v>278</v>
      </c>
      <c r="C162" s="38"/>
      <c r="D162" s="38"/>
      <c r="E162" s="50"/>
      <c r="F162" s="49"/>
      <c r="G162" s="49"/>
      <c r="H162" s="88"/>
      <c r="I162" s="88"/>
    </row>
    <row r="163" spans="1:11" ht="15.6" x14ac:dyDescent="0.3">
      <c r="A163" s="35" t="s">
        <v>272</v>
      </c>
      <c r="B163" s="41" t="s">
        <v>279</v>
      </c>
      <c r="C163" s="54" t="s">
        <v>287</v>
      </c>
      <c r="D163" s="55" t="s">
        <v>295</v>
      </c>
      <c r="E163" s="54" t="s">
        <v>301</v>
      </c>
      <c r="F163" s="35" t="s">
        <v>43</v>
      </c>
      <c r="G163" s="35">
        <v>232</v>
      </c>
      <c r="H163" s="88">
        <v>36327.14</v>
      </c>
      <c r="I163" s="88">
        <f>H163*G163</f>
        <v>8427896.4800000004</v>
      </c>
      <c r="J163" t="s">
        <v>696</v>
      </c>
      <c r="K163" t="s">
        <v>689</v>
      </c>
    </row>
    <row r="164" spans="1:11" ht="15.6" x14ac:dyDescent="0.3">
      <c r="A164" s="37"/>
      <c r="B164" s="41" t="s">
        <v>302</v>
      </c>
      <c r="C164" s="54" t="s">
        <v>288</v>
      </c>
      <c r="D164" s="38"/>
      <c r="E164" s="50"/>
      <c r="F164" s="49"/>
      <c r="G164" s="49"/>
      <c r="H164" s="88"/>
      <c r="I164" s="88"/>
    </row>
    <row r="165" spans="1:11" ht="15.6" x14ac:dyDescent="0.3">
      <c r="A165" s="37"/>
      <c r="B165" s="41" t="s">
        <v>280</v>
      </c>
      <c r="C165" s="38"/>
      <c r="D165" s="38"/>
      <c r="E165" s="50"/>
      <c r="F165" s="49"/>
      <c r="G165" s="49"/>
      <c r="H165" s="88"/>
      <c r="I165" s="88"/>
    </row>
    <row r="166" spans="1:11" ht="15.6" x14ac:dyDescent="0.3">
      <c r="A166" s="35" t="s">
        <v>273</v>
      </c>
      <c r="B166" s="41" t="s">
        <v>281</v>
      </c>
      <c r="C166" s="42" t="s">
        <v>289</v>
      </c>
      <c r="D166" s="56" t="s">
        <v>296</v>
      </c>
      <c r="E166" s="50"/>
      <c r="F166" s="35" t="s">
        <v>43</v>
      </c>
      <c r="G166" s="35">
        <v>232</v>
      </c>
      <c r="H166" s="88"/>
      <c r="I166" s="88"/>
    </row>
    <row r="167" spans="1:11" ht="15.6" x14ac:dyDescent="0.3">
      <c r="A167" s="35" t="s">
        <v>274</v>
      </c>
      <c r="B167" s="41" t="s">
        <v>279</v>
      </c>
      <c r="C167" s="42" t="s">
        <v>290</v>
      </c>
      <c r="D167" s="55" t="s">
        <v>297</v>
      </c>
      <c r="E167" s="50"/>
      <c r="F167" s="35" t="s">
        <v>43</v>
      </c>
      <c r="G167" s="35">
        <v>250</v>
      </c>
      <c r="H167" s="88">
        <v>6061.98</v>
      </c>
      <c r="I167" s="88">
        <f>H167*G167</f>
        <v>1515495</v>
      </c>
      <c r="J167" t="s">
        <v>696</v>
      </c>
      <c r="K167" t="s">
        <v>690</v>
      </c>
    </row>
    <row r="168" spans="1:11" ht="15.6" x14ac:dyDescent="0.3">
      <c r="A168" s="37"/>
      <c r="B168" s="41" t="s">
        <v>303</v>
      </c>
      <c r="C168" s="42" t="s">
        <v>304</v>
      </c>
      <c r="D168" s="38"/>
      <c r="E168" s="50"/>
      <c r="F168" s="49"/>
      <c r="G168" s="49"/>
      <c r="H168" s="88"/>
      <c r="I168" s="88"/>
    </row>
    <row r="169" spans="1:11" ht="15.6" x14ac:dyDescent="0.3">
      <c r="A169" s="37"/>
      <c r="B169" s="41" t="s">
        <v>282</v>
      </c>
      <c r="C169" s="38"/>
      <c r="D169" s="38"/>
      <c r="E169" s="50"/>
      <c r="F169" s="49"/>
      <c r="G169" s="49"/>
      <c r="H169" s="88"/>
      <c r="I169" s="88"/>
    </row>
    <row r="170" spans="1:11" ht="15.6" x14ac:dyDescent="0.3">
      <c r="A170" s="35" t="s">
        <v>275</v>
      </c>
      <c r="B170" s="41" t="s">
        <v>283</v>
      </c>
      <c r="C170" s="42" t="s">
        <v>291</v>
      </c>
      <c r="D170" s="55" t="s">
        <v>298</v>
      </c>
      <c r="E170" s="50"/>
      <c r="F170" s="35" t="s">
        <v>43</v>
      </c>
      <c r="G170" s="35">
        <v>49</v>
      </c>
      <c r="H170" s="88">
        <v>3794.1</v>
      </c>
      <c r="I170" s="88">
        <f>H170*G170</f>
        <v>185910.9</v>
      </c>
      <c r="J170" t="s">
        <v>696</v>
      </c>
      <c r="K170" t="s">
        <v>691</v>
      </c>
    </row>
    <row r="171" spans="1:11" ht="15.6" x14ac:dyDescent="0.3">
      <c r="A171" s="37"/>
      <c r="B171" s="41" t="s">
        <v>305</v>
      </c>
      <c r="C171" s="42" t="s">
        <v>306</v>
      </c>
      <c r="D171" s="38"/>
      <c r="E171" s="50"/>
      <c r="F171" s="49"/>
      <c r="G171" s="49"/>
      <c r="H171" s="88"/>
      <c r="I171" s="88"/>
    </row>
    <row r="172" spans="1:11" ht="15.6" x14ac:dyDescent="0.3">
      <c r="A172" s="37"/>
      <c r="B172" s="41" t="s">
        <v>284</v>
      </c>
      <c r="C172" s="38"/>
      <c r="D172" s="38"/>
      <c r="E172" s="50"/>
      <c r="F172" s="49"/>
      <c r="G172" s="49"/>
      <c r="H172" s="88"/>
      <c r="I172" s="88"/>
    </row>
    <row r="173" spans="1:11" ht="15.6" x14ac:dyDescent="0.3">
      <c r="A173" s="35" t="s">
        <v>276</v>
      </c>
      <c r="B173" s="41" t="s">
        <v>283</v>
      </c>
      <c r="C173" s="42" t="s">
        <v>292</v>
      </c>
      <c r="D173" s="55" t="s">
        <v>299</v>
      </c>
      <c r="E173" s="50"/>
      <c r="F173" s="35" t="s">
        <v>43</v>
      </c>
      <c r="G173" s="35">
        <v>17</v>
      </c>
      <c r="H173" s="88">
        <v>3201.96</v>
      </c>
      <c r="I173" s="88">
        <f>H173*G173</f>
        <v>54433.32</v>
      </c>
      <c r="J173" t="s">
        <v>696</v>
      </c>
      <c r="K173" t="s">
        <v>692</v>
      </c>
    </row>
    <row r="174" spans="1:11" ht="15.6" x14ac:dyDescent="0.3">
      <c r="A174" s="37"/>
      <c r="B174" s="41" t="s">
        <v>307</v>
      </c>
      <c r="C174" s="42" t="s">
        <v>308</v>
      </c>
      <c r="D174" s="38"/>
      <c r="E174" s="50"/>
      <c r="F174" s="49"/>
      <c r="G174" s="49"/>
      <c r="H174" s="88"/>
      <c r="I174" s="88"/>
    </row>
    <row r="175" spans="1:11" ht="15.6" x14ac:dyDescent="0.3">
      <c r="A175" s="37"/>
      <c r="B175" s="41" t="s">
        <v>285</v>
      </c>
      <c r="C175" s="38"/>
      <c r="D175" s="38"/>
      <c r="E175" s="50"/>
      <c r="F175" s="49"/>
      <c r="G175" s="49"/>
      <c r="H175" s="88"/>
      <c r="I175" s="88"/>
    </row>
    <row r="176" spans="1:11" ht="15.6" x14ac:dyDescent="0.3">
      <c r="A176" s="35" t="s">
        <v>277</v>
      </c>
      <c r="B176" s="41" t="s">
        <v>279</v>
      </c>
      <c r="C176" s="42" t="s">
        <v>293</v>
      </c>
      <c r="D176" s="53" t="s">
        <v>300</v>
      </c>
      <c r="E176" s="50"/>
      <c r="F176" s="35" t="s">
        <v>43</v>
      </c>
      <c r="G176" s="35">
        <v>32</v>
      </c>
      <c r="H176" s="88">
        <v>5806.62</v>
      </c>
      <c r="I176" s="88">
        <f>H176*G176</f>
        <v>185811.84</v>
      </c>
      <c r="J176" t="s">
        <v>696</v>
      </c>
      <c r="K176" t="s">
        <v>693</v>
      </c>
    </row>
    <row r="177" spans="1:11" ht="15.6" x14ac:dyDescent="0.3">
      <c r="A177" s="37"/>
      <c r="B177" s="41" t="s">
        <v>309</v>
      </c>
      <c r="C177" s="42" t="s">
        <v>294</v>
      </c>
      <c r="D177" s="38"/>
      <c r="E177" s="50"/>
      <c r="F177" s="49"/>
      <c r="G177" s="49"/>
      <c r="H177" s="88"/>
      <c r="I177" s="88"/>
    </row>
    <row r="178" spans="1:11" ht="15.6" x14ac:dyDescent="0.3">
      <c r="A178" s="37"/>
      <c r="B178" s="41" t="s">
        <v>286</v>
      </c>
      <c r="C178" s="38"/>
      <c r="D178" s="38"/>
      <c r="E178" s="50"/>
      <c r="F178" s="49"/>
      <c r="G178" s="49"/>
      <c r="H178" s="88"/>
      <c r="I178" s="88"/>
    </row>
    <row r="179" spans="1:11" ht="15.6" x14ac:dyDescent="0.3">
      <c r="A179" s="35" t="s">
        <v>310</v>
      </c>
      <c r="B179" s="41" t="s">
        <v>279</v>
      </c>
      <c r="C179" s="52" t="s">
        <v>312</v>
      </c>
      <c r="D179" s="114">
        <v>911401666104</v>
      </c>
      <c r="E179" s="62"/>
      <c r="F179" s="35" t="s">
        <v>43</v>
      </c>
      <c r="G179" s="61">
        <v>8</v>
      </c>
      <c r="H179" s="126">
        <v>17384.02</v>
      </c>
      <c r="I179" s="88">
        <f>H179*G179</f>
        <v>139072.16</v>
      </c>
      <c r="J179" t="s">
        <v>696</v>
      </c>
      <c r="K179" t="s">
        <v>694</v>
      </c>
    </row>
    <row r="180" spans="1:11" ht="15.6" x14ac:dyDescent="0.3">
      <c r="A180" s="37"/>
      <c r="B180" s="41" t="s">
        <v>309</v>
      </c>
      <c r="C180" s="42" t="s">
        <v>313</v>
      </c>
      <c r="D180" s="62"/>
      <c r="E180" s="62"/>
      <c r="F180" s="61"/>
      <c r="G180" s="61"/>
      <c r="H180" s="126"/>
      <c r="I180" s="126"/>
    </row>
    <row r="181" spans="1:11" ht="15.6" x14ac:dyDescent="0.3">
      <c r="A181" s="37"/>
      <c r="B181" s="41" t="s">
        <v>311</v>
      </c>
      <c r="C181" s="35" t="s">
        <v>314</v>
      </c>
      <c r="D181" s="62"/>
      <c r="E181" s="62"/>
      <c r="F181" s="61"/>
      <c r="G181" s="61"/>
      <c r="H181" s="126"/>
      <c r="I181" s="126"/>
    </row>
    <row r="182" spans="1:11" ht="15.6" x14ac:dyDescent="0.3">
      <c r="A182" s="35" t="s">
        <v>315</v>
      </c>
      <c r="B182" s="41" t="s">
        <v>279</v>
      </c>
      <c r="C182" s="42" t="s">
        <v>329</v>
      </c>
      <c r="D182" s="57">
        <v>910505101551</v>
      </c>
      <c r="E182" s="38"/>
      <c r="F182" s="35" t="s">
        <v>43</v>
      </c>
      <c r="G182" s="35">
        <v>2</v>
      </c>
      <c r="H182" s="88">
        <v>35000</v>
      </c>
      <c r="I182" s="88">
        <f>H182*G182</f>
        <v>70000</v>
      </c>
      <c r="K182" t="s">
        <v>695</v>
      </c>
    </row>
    <row r="183" spans="1:11" ht="15.6" x14ac:dyDescent="0.3">
      <c r="A183" s="37"/>
      <c r="B183" s="41" t="s">
        <v>303</v>
      </c>
      <c r="C183" s="42" t="s">
        <v>330</v>
      </c>
      <c r="D183" s="38"/>
      <c r="E183" s="38"/>
      <c r="F183" s="49"/>
      <c r="G183" s="49"/>
      <c r="H183" s="88"/>
      <c r="I183" s="88"/>
    </row>
    <row r="184" spans="1:11" ht="15.6" x14ac:dyDescent="0.3">
      <c r="A184" s="37"/>
      <c r="B184" s="41" t="s">
        <v>320</v>
      </c>
      <c r="C184" s="38"/>
      <c r="D184" s="38"/>
      <c r="E184" s="38"/>
      <c r="F184" s="49"/>
      <c r="G184" s="49"/>
      <c r="H184" s="88"/>
      <c r="I184" s="88"/>
    </row>
    <row r="185" spans="1:11" ht="15.6" x14ac:dyDescent="0.3">
      <c r="A185" s="35" t="s">
        <v>316</v>
      </c>
      <c r="B185" s="41" t="s">
        <v>331</v>
      </c>
      <c r="C185" s="38"/>
      <c r="D185" s="38"/>
      <c r="E185" s="38"/>
      <c r="F185" s="35" t="s">
        <v>43</v>
      </c>
      <c r="G185" s="35">
        <v>3</v>
      </c>
      <c r="H185" s="88">
        <v>2000</v>
      </c>
      <c r="I185" s="88">
        <f>H185*G185</f>
        <v>6000</v>
      </c>
      <c r="J185" t="s">
        <v>660</v>
      </c>
    </row>
    <row r="186" spans="1:11" ht="15.6" x14ac:dyDescent="0.3">
      <c r="A186" s="37"/>
      <c r="B186" s="41" t="s">
        <v>321</v>
      </c>
      <c r="C186" s="38"/>
      <c r="D186" s="38"/>
      <c r="E186" s="38"/>
      <c r="F186" s="49"/>
      <c r="G186" s="49"/>
      <c r="H186" s="88"/>
      <c r="I186" s="88"/>
    </row>
    <row r="187" spans="1:11" ht="15.6" x14ac:dyDescent="0.3">
      <c r="A187" s="37"/>
      <c r="B187" s="41" t="s">
        <v>322</v>
      </c>
      <c r="C187" s="38"/>
      <c r="D187" s="38"/>
      <c r="E187" s="38"/>
      <c r="F187" s="35" t="s">
        <v>43</v>
      </c>
      <c r="G187" s="35">
        <v>3</v>
      </c>
      <c r="H187" s="88">
        <v>60</v>
      </c>
      <c r="I187" s="88">
        <f>H187*G187</f>
        <v>180</v>
      </c>
    </row>
    <row r="188" spans="1:11" ht="15.6" x14ac:dyDescent="0.3">
      <c r="A188" s="35" t="s">
        <v>317</v>
      </c>
      <c r="B188" s="41" t="s">
        <v>332</v>
      </c>
      <c r="C188" s="38"/>
      <c r="D188" s="38"/>
      <c r="E188" s="38"/>
      <c r="F188" s="35" t="s">
        <v>43</v>
      </c>
      <c r="G188" s="35">
        <v>20</v>
      </c>
      <c r="H188" s="88">
        <v>1000</v>
      </c>
      <c r="I188" s="88">
        <f t="shared" ref="I188" si="8">H188*G188</f>
        <v>20000</v>
      </c>
    </row>
    <row r="189" spans="1:11" ht="15.6" x14ac:dyDescent="0.3">
      <c r="A189" s="37"/>
      <c r="B189" s="41" t="s">
        <v>323</v>
      </c>
      <c r="C189" s="38"/>
      <c r="D189" s="38"/>
      <c r="E189" s="38"/>
      <c r="F189" s="49"/>
      <c r="G189" s="49"/>
      <c r="H189" s="88"/>
      <c r="I189" s="88"/>
    </row>
    <row r="190" spans="1:11" ht="15.6" x14ac:dyDescent="0.3">
      <c r="A190" s="37"/>
      <c r="B190" s="41" t="s">
        <v>324</v>
      </c>
      <c r="C190" s="38"/>
      <c r="D190" s="38"/>
      <c r="E190" s="38"/>
      <c r="F190" s="35" t="s">
        <v>43</v>
      </c>
      <c r="G190" s="35">
        <v>20</v>
      </c>
      <c r="H190" s="88">
        <v>66</v>
      </c>
      <c r="I190" s="88">
        <f t="shared" ref="I190:I191" si="9">H190*G190</f>
        <v>1320</v>
      </c>
    </row>
    <row r="191" spans="1:11" ht="15.6" x14ac:dyDescent="0.3">
      <c r="A191" s="35" t="s">
        <v>318</v>
      </c>
      <c r="B191" s="41" t="s">
        <v>333</v>
      </c>
      <c r="C191" s="38"/>
      <c r="D191" s="38"/>
      <c r="E191" s="38"/>
      <c r="F191" s="35" t="s">
        <v>43</v>
      </c>
      <c r="G191" s="35">
        <v>6</v>
      </c>
      <c r="H191" s="88">
        <v>54</v>
      </c>
      <c r="I191" s="88">
        <f t="shared" si="9"/>
        <v>324</v>
      </c>
    </row>
    <row r="192" spans="1:11" ht="15.6" x14ac:dyDescent="0.3">
      <c r="A192" s="37"/>
      <c r="B192" s="41" t="s">
        <v>325</v>
      </c>
      <c r="C192" s="38"/>
      <c r="D192" s="38"/>
      <c r="E192" s="38"/>
      <c r="F192" s="49"/>
      <c r="G192" s="49"/>
      <c r="H192" s="88"/>
      <c r="I192" s="88"/>
    </row>
    <row r="193" spans="1:10" ht="15.6" x14ac:dyDescent="0.3">
      <c r="A193" s="37"/>
      <c r="B193" s="41" t="s">
        <v>326</v>
      </c>
      <c r="C193" s="38"/>
      <c r="D193" s="38"/>
      <c r="E193" s="38"/>
      <c r="F193" s="35" t="s">
        <v>43</v>
      </c>
      <c r="G193" s="35">
        <v>6</v>
      </c>
      <c r="H193" s="88">
        <v>54</v>
      </c>
      <c r="I193" s="88">
        <f t="shared" ref="I193:I194" si="10">H193*G193</f>
        <v>324</v>
      </c>
    </row>
    <row r="194" spans="1:10" ht="15.6" x14ac:dyDescent="0.3">
      <c r="A194" s="35" t="s">
        <v>319</v>
      </c>
      <c r="B194" s="41" t="s">
        <v>334</v>
      </c>
      <c r="C194" s="38"/>
      <c r="D194" s="38"/>
      <c r="E194" s="38"/>
      <c r="F194" s="35" t="s">
        <v>43</v>
      </c>
      <c r="G194" s="35">
        <v>1</v>
      </c>
      <c r="H194" s="88">
        <v>1000</v>
      </c>
      <c r="I194" s="88">
        <f t="shared" si="10"/>
        <v>1000</v>
      </c>
    </row>
    <row r="195" spans="1:10" ht="15.6" x14ac:dyDescent="0.3">
      <c r="A195" s="37"/>
      <c r="B195" s="41" t="s">
        <v>327</v>
      </c>
      <c r="C195" s="38"/>
      <c r="D195" s="38"/>
      <c r="E195" s="38"/>
      <c r="F195" s="49"/>
      <c r="G195" s="49"/>
      <c r="H195" s="88"/>
      <c r="I195" s="88"/>
    </row>
    <row r="196" spans="1:10" ht="15.6" x14ac:dyDescent="0.3">
      <c r="A196" s="37"/>
      <c r="B196" s="41" t="s">
        <v>328</v>
      </c>
      <c r="C196" s="38"/>
      <c r="D196" s="38"/>
      <c r="E196" s="38"/>
      <c r="F196" s="35" t="s">
        <v>43</v>
      </c>
      <c r="G196" s="35">
        <v>1</v>
      </c>
      <c r="H196" s="88">
        <v>54</v>
      </c>
      <c r="I196" s="88">
        <f>H196*G196</f>
        <v>54</v>
      </c>
    </row>
    <row r="197" spans="1:10" ht="15.6" x14ac:dyDescent="0.3">
      <c r="A197" s="37"/>
      <c r="B197" s="40" t="s">
        <v>133</v>
      </c>
      <c r="C197" s="37"/>
      <c r="D197" s="38"/>
      <c r="E197" s="38"/>
      <c r="F197" s="49"/>
      <c r="G197" s="49"/>
      <c r="H197" s="88"/>
      <c r="I197" s="88"/>
    </row>
    <row r="198" spans="1:10" ht="15.6" x14ac:dyDescent="0.3">
      <c r="A198" s="37"/>
      <c r="B198" s="40" t="s">
        <v>377</v>
      </c>
      <c r="C198" s="37"/>
      <c r="D198" s="38"/>
      <c r="E198" s="38"/>
      <c r="F198" s="49"/>
      <c r="G198" s="49"/>
      <c r="H198" s="88"/>
      <c r="I198" s="88"/>
    </row>
    <row r="199" spans="1:10" ht="15.6" x14ac:dyDescent="0.3">
      <c r="A199" s="35" t="s">
        <v>335</v>
      </c>
      <c r="B199" s="41" t="s">
        <v>378</v>
      </c>
      <c r="C199" s="99" t="s">
        <v>363</v>
      </c>
      <c r="D199" s="38"/>
      <c r="E199" s="38"/>
      <c r="F199" s="35" t="s">
        <v>376</v>
      </c>
      <c r="G199" s="35">
        <v>980</v>
      </c>
      <c r="H199" s="88">
        <v>1449</v>
      </c>
      <c r="I199" s="88">
        <f>H199*G199</f>
        <v>1420020</v>
      </c>
      <c r="J199" t="s">
        <v>681</v>
      </c>
    </row>
    <row r="200" spans="1:10" ht="15.6" x14ac:dyDescent="0.3">
      <c r="A200" s="37"/>
      <c r="B200" s="52" t="s">
        <v>379</v>
      </c>
      <c r="C200" s="37"/>
      <c r="D200" s="38"/>
      <c r="E200" s="38"/>
      <c r="F200" s="49"/>
      <c r="G200" s="49"/>
      <c r="H200" s="88"/>
      <c r="I200" s="88"/>
    </row>
    <row r="201" spans="1:10" ht="15.6" x14ac:dyDescent="0.3">
      <c r="A201" s="35" t="s">
        <v>336</v>
      </c>
      <c r="B201" s="41" t="s">
        <v>349</v>
      </c>
      <c r="C201" s="42" t="s">
        <v>364</v>
      </c>
      <c r="D201" s="38"/>
      <c r="E201" s="38"/>
      <c r="F201" s="35" t="s">
        <v>43</v>
      </c>
      <c r="G201" s="35">
        <v>2445</v>
      </c>
      <c r="H201" s="88">
        <v>7.21</v>
      </c>
      <c r="I201" s="88">
        <f>H201*G201</f>
        <v>17628.45</v>
      </c>
    </row>
    <row r="202" spans="1:10" ht="15.6" x14ac:dyDescent="0.3">
      <c r="A202" s="37"/>
      <c r="B202" s="41" t="s">
        <v>350</v>
      </c>
      <c r="C202" s="37"/>
      <c r="D202" s="38"/>
      <c r="E202" s="38"/>
      <c r="F202" s="49"/>
      <c r="G202" s="49"/>
      <c r="H202" s="88"/>
      <c r="I202" s="88"/>
    </row>
    <row r="203" spans="1:10" ht="15.6" x14ac:dyDescent="0.3">
      <c r="A203" s="43" t="s">
        <v>337</v>
      </c>
      <c r="B203" s="41" t="s">
        <v>351</v>
      </c>
      <c r="C203" s="42" t="s">
        <v>365</v>
      </c>
      <c r="D203" s="38"/>
      <c r="E203" s="38"/>
      <c r="F203" s="35" t="s">
        <v>43</v>
      </c>
      <c r="G203" s="35">
        <v>2445</v>
      </c>
      <c r="H203" s="88">
        <v>6.9</v>
      </c>
      <c r="I203" s="88">
        <f>H203*G203</f>
        <v>16870.5</v>
      </c>
    </row>
    <row r="204" spans="1:10" ht="15.6" x14ac:dyDescent="0.3">
      <c r="A204" s="37"/>
      <c r="B204" s="41" t="s">
        <v>352</v>
      </c>
      <c r="C204" s="37"/>
      <c r="D204" s="38"/>
      <c r="E204" s="38"/>
      <c r="F204" s="49"/>
      <c r="G204" s="49"/>
      <c r="H204" s="88"/>
      <c r="I204" s="88"/>
    </row>
    <row r="205" spans="1:10" ht="15.6" x14ac:dyDescent="0.3">
      <c r="A205" s="35" t="s">
        <v>338</v>
      </c>
      <c r="B205" s="41" t="s">
        <v>353</v>
      </c>
      <c r="C205" s="99" t="s">
        <v>366</v>
      </c>
      <c r="D205" s="38"/>
      <c r="E205" s="38"/>
      <c r="F205" s="35" t="s">
        <v>376</v>
      </c>
      <c r="G205" s="35">
        <v>980</v>
      </c>
      <c r="H205" s="88">
        <v>552</v>
      </c>
      <c r="I205" s="88">
        <f>H205*G205</f>
        <v>540960</v>
      </c>
    </row>
    <row r="206" spans="1:10" ht="15.6" x14ac:dyDescent="0.3">
      <c r="A206" s="37"/>
      <c r="B206" s="52" t="s">
        <v>380</v>
      </c>
      <c r="C206" s="37"/>
      <c r="D206" s="38"/>
      <c r="E206" s="38"/>
      <c r="F206" s="49"/>
      <c r="G206" s="49"/>
      <c r="H206" s="88"/>
      <c r="I206" s="88"/>
    </row>
    <row r="207" spans="1:10" ht="15.6" x14ac:dyDescent="0.3">
      <c r="A207" s="35" t="s">
        <v>339</v>
      </c>
      <c r="B207" s="41" t="s">
        <v>354</v>
      </c>
      <c r="C207" s="42" t="s">
        <v>367</v>
      </c>
      <c r="D207" s="38"/>
      <c r="E207" s="38"/>
      <c r="F207" s="35" t="s">
        <v>43</v>
      </c>
      <c r="G207" s="35">
        <v>980</v>
      </c>
      <c r="H207" s="88">
        <v>108</v>
      </c>
      <c r="I207" s="88">
        <f t="shared" ref="I207:I208" si="11">H207*G207</f>
        <v>105840</v>
      </c>
    </row>
    <row r="208" spans="1:10" ht="15.6" x14ac:dyDescent="0.3">
      <c r="A208" s="35" t="s">
        <v>340</v>
      </c>
      <c r="B208" s="41" t="s">
        <v>355</v>
      </c>
      <c r="C208" s="42" t="s">
        <v>368</v>
      </c>
      <c r="D208" s="38"/>
      <c r="E208" s="38"/>
      <c r="F208" s="35" t="s">
        <v>43</v>
      </c>
      <c r="G208" s="35">
        <v>490</v>
      </c>
      <c r="H208" s="88">
        <v>8.52</v>
      </c>
      <c r="I208" s="88">
        <f t="shared" si="11"/>
        <v>4174.8</v>
      </c>
    </row>
    <row r="209" spans="1:9" ht="15.6" x14ac:dyDescent="0.3">
      <c r="A209" s="37"/>
      <c r="B209" s="41" t="s">
        <v>352</v>
      </c>
      <c r="C209" s="37"/>
      <c r="D209" s="38"/>
      <c r="E209" s="38"/>
      <c r="F209" s="49"/>
      <c r="G209" s="49"/>
      <c r="H209" s="88"/>
      <c r="I209" s="88"/>
    </row>
    <row r="210" spans="1:9" ht="15.6" x14ac:dyDescent="0.3">
      <c r="A210" s="35" t="s">
        <v>341</v>
      </c>
      <c r="B210" s="41" t="s">
        <v>381</v>
      </c>
      <c r="C210" s="42" t="s">
        <v>369</v>
      </c>
      <c r="D210" s="38"/>
      <c r="E210" s="38"/>
      <c r="F210" s="35" t="s">
        <v>43</v>
      </c>
      <c r="G210" s="35">
        <v>720</v>
      </c>
      <c r="H210" s="88">
        <v>813</v>
      </c>
      <c r="I210" s="88">
        <f t="shared" ref="I210:I211" si="12">H210*G210</f>
        <v>585360</v>
      </c>
    </row>
    <row r="211" spans="1:9" ht="15.6" x14ac:dyDescent="0.3">
      <c r="A211" s="35" t="s">
        <v>342</v>
      </c>
      <c r="B211" s="41" t="s">
        <v>349</v>
      </c>
      <c r="C211" s="42" t="s">
        <v>370</v>
      </c>
      <c r="D211" s="38"/>
      <c r="E211" s="38"/>
      <c r="F211" s="35" t="s">
        <v>43</v>
      </c>
      <c r="G211" s="35">
        <v>2160</v>
      </c>
      <c r="H211" s="88">
        <v>10</v>
      </c>
      <c r="I211" s="88">
        <f t="shared" si="12"/>
        <v>21600</v>
      </c>
    </row>
    <row r="212" spans="1:9" ht="15.6" x14ac:dyDescent="0.3">
      <c r="A212" s="37"/>
      <c r="B212" s="41" t="s">
        <v>356</v>
      </c>
      <c r="C212" s="37"/>
      <c r="D212" s="38"/>
      <c r="E212" s="38"/>
      <c r="F212" s="49"/>
      <c r="G212" s="49"/>
      <c r="H212" s="88"/>
      <c r="I212" s="88"/>
    </row>
    <row r="213" spans="1:9" ht="15.6" x14ac:dyDescent="0.3">
      <c r="A213" s="35" t="s">
        <v>343</v>
      </c>
      <c r="B213" s="41" t="s">
        <v>357</v>
      </c>
      <c r="C213" s="42" t="s">
        <v>371</v>
      </c>
      <c r="D213" s="38"/>
      <c r="E213" s="38"/>
      <c r="F213" s="35" t="s">
        <v>43</v>
      </c>
      <c r="G213" s="35">
        <v>720</v>
      </c>
      <c r="H213" s="88">
        <v>485</v>
      </c>
      <c r="I213" s="88">
        <f t="shared" ref="I213:I214" si="13">H213*G213</f>
        <v>349200</v>
      </c>
    </row>
    <row r="214" spans="1:9" ht="15.6" x14ac:dyDescent="0.3">
      <c r="A214" s="35" t="s">
        <v>344</v>
      </c>
      <c r="B214" s="41" t="s">
        <v>349</v>
      </c>
      <c r="C214" s="42" t="s">
        <v>364</v>
      </c>
      <c r="D214" s="38"/>
      <c r="E214" s="38"/>
      <c r="F214" s="35" t="s">
        <v>43</v>
      </c>
      <c r="G214" s="35">
        <v>200</v>
      </c>
      <c r="H214" s="88">
        <v>7.21</v>
      </c>
      <c r="I214" s="88">
        <f t="shared" si="13"/>
        <v>1442</v>
      </c>
    </row>
    <row r="215" spans="1:9" ht="15.6" x14ac:dyDescent="0.3">
      <c r="A215" s="37"/>
      <c r="B215" s="41" t="s">
        <v>350</v>
      </c>
      <c r="C215" s="37"/>
      <c r="D215" s="38"/>
      <c r="E215" s="38"/>
      <c r="F215" s="49"/>
      <c r="G215" s="49"/>
      <c r="H215" s="88"/>
      <c r="I215" s="88"/>
    </row>
    <row r="216" spans="1:9" ht="15.6" x14ac:dyDescent="0.3">
      <c r="A216" s="35" t="s">
        <v>345</v>
      </c>
      <c r="B216" s="41" t="s">
        <v>358</v>
      </c>
      <c r="C216" s="35" t="s">
        <v>372</v>
      </c>
      <c r="D216" s="38"/>
      <c r="E216" s="38"/>
      <c r="F216" s="35" t="s">
        <v>43</v>
      </c>
      <c r="G216" s="35">
        <v>200</v>
      </c>
      <c r="H216" s="88">
        <v>74</v>
      </c>
      <c r="I216" s="88">
        <f t="shared" ref="I216:I217" si="14">H216*G216</f>
        <v>14800</v>
      </c>
    </row>
    <row r="217" spans="1:9" ht="15.6" x14ac:dyDescent="0.3">
      <c r="A217" s="35" t="s">
        <v>346</v>
      </c>
      <c r="B217" s="41" t="s">
        <v>359</v>
      </c>
      <c r="C217" s="42" t="s">
        <v>373</v>
      </c>
      <c r="D217" s="38"/>
      <c r="E217" s="38"/>
      <c r="F217" s="35" t="s">
        <v>43</v>
      </c>
      <c r="G217" s="35">
        <v>200</v>
      </c>
      <c r="H217" s="88">
        <v>12</v>
      </c>
      <c r="I217" s="88">
        <f t="shared" si="14"/>
        <v>2400</v>
      </c>
    </row>
    <row r="218" spans="1:9" ht="15.6" x14ac:dyDescent="0.3">
      <c r="A218" s="37"/>
      <c r="B218" s="41" t="s">
        <v>360</v>
      </c>
      <c r="C218" s="37"/>
      <c r="D218" s="38"/>
      <c r="E218" s="38"/>
      <c r="F218" s="49"/>
      <c r="G218" s="49"/>
      <c r="H218" s="88"/>
      <c r="I218" s="88"/>
    </row>
    <row r="219" spans="1:9" ht="15.6" x14ac:dyDescent="0.3">
      <c r="A219" s="35" t="s">
        <v>347</v>
      </c>
      <c r="B219" s="41" t="s">
        <v>361</v>
      </c>
      <c r="C219" s="42" t="s">
        <v>374</v>
      </c>
      <c r="D219" s="38"/>
      <c r="E219" s="38"/>
      <c r="F219" s="35" t="s">
        <v>43</v>
      </c>
      <c r="G219" s="35">
        <v>100</v>
      </c>
      <c r="H219" s="88">
        <v>260</v>
      </c>
      <c r="I219" s="88">
        <f>H219*G219</f>
        <v>26000</v>
      </c>
    </row>
    <row r="220" spans="1:9" ht="15.6" x14ac:dyDescent="0.3">
      <c r="A220" s="37"/>
      <c r="B220" s="41" t="s">
        <v>362</v>
      </c>
      <c r="C220" s="37"/>
      <c r="D220" s="38"/>
      <c r="E220" s="38"/>
      <c r="F220" s="49"/>
      <c r="G220" s="49"/>
      <c r="H220" s="88"/>
      <c r="I220" s="88"/>
    </row>
    <row r="221" spans="1:9" ht="15.6" x14ac:dyDescent="0.3">
      <c r="A221" s="58" t="s">
        <v>348</v>
      </c>
      <c r="B221" s="51" t="s">
        <v>382</v>
      </c>
      <c r="C221" s="59" t="s">
        <v>375</v>
      </c>
      <c r="D221" s="62"/>
      <c r="E221" s="62"/>
      <c r="F221" s="35" t="s">
        <v>43</v>
      </c>
      <c r="G221" s="35">
        <v>1</v>
      </c>
      <c r="H221" s="88">
        <v>5008</v>
      </c>
      <c r="I221" s="88">
        <f>H221*G221</f>
        <v>5008</v>
      </c>
    </row>
    <row r="222" spans="1:9" ht="15.6" x14ac:dyDescent="0.3">
      <c r="A222" s="37"/>
      <c r="B222" s="52" t="s">
        <v>388</v>
      </c>
      <c r="C222" s="39"/>
      <c r="D222" s="62"/>
      <c r="E222" s="62"/>
      <c r="F222" s="61"/>
      <c r="G222" s="61"/>
      <c r="H222" s="96"/>
      <c r="I222" s="96"/>
    </row>
    <row r="223" spans="1:9" ht="15.6" x14ac:dyDescent="0.3">
      <c r="A223" s="37"/>
      <c r="B223" s="41" t="s">
        <v>384</v>
      </c>
      <c r="C223" s="39"/>
      <c r="D223" s="62"/>
      <c r="E223" s="62"/>
      <c r="F223" s="61"/>
      <c r="G223" s="61"/>
      <c r="H223" s="96"/>
      <c r="I223" s="96"/>
    </row>
    <row r="224" spans="1:9" ht="15.6" x14ac:dyDescent="0.3">
      <c r="A224" s="37"/>
      <c r="B224" s="41" t="s">
        <v>385</v>
      </c>
      <c r="C224" s="39"/>
      <c r="D224" s="62"/>
      <c r="E224" s="62"/>
      <c r="F224" s="61"/>
      <c r="G224" s="61"/>
      <c r="H224" s="96"/>
      <c r="I224" s="96"/>
    </row>
    <row r="225" spans="1:9" ht="15.6" x14ac:dyDescent="0.3">
      <c r="A225" s="35" t="s">
        <v>383</v>
      </c>
      <c r="B225" s="41" t="s">
        <v>389</v>
      </c>
      <c r="C225" s="42" t="s">
        <v>387</v>
      </c>
      <c r="D225" s="62"/>
      <c r="E225" s="62"/>
      <c r="F225" s="35" t="s">
        <v>43</v>
      </c>
      <c r="G225" s="35">
        <v>1</v>
      </c>
      <c r="H225" s="96">
        <v>1627</v>
      </c>
      <c r="I225" s="88">
        <f>H225*G225</f>
        <v>1627</v>
      </c>
    </row>
    <row r="226" spans="1:9" ht="15.6" x14ac:dyDescent="0.3">
      <c r="A226" s="37"/>
      <c r="B226" s="41" t="s">
        <v>386</v>
      </c>
      <c r="C226" s="39"/>
      <c r="D226" s="62"/>
      <c r="E226" s="62"/>
      <c r="F226" s="61"/>
      <c r="G226" s="61"/>
      <c r="H226" s="96"/>
      <c r="I226" s="96"/>
    </row>
    <row r="227" spans="1:9" ht="15.6" x14ac:dyDescent="0.3">
      <c r="A227" s="35" t="s">
        <v>390</v>
      </c>
      <c r="B227" s="41" t="s">
        <v>355</v>
      </c>
      <c r="C227" s="42" t="s">
        <v>368</v>
      </c>
      <c r="D227" s="38"/>
      <c r="E227" s="38"/>
      <c r="F227" s="35" t="s">
        <v>43</v>
      </c>
      <c r="G227" s="35">
        <v>6</v>
      </c>
      <c r="H227" s="96">
        <v>8.52</v>
      </c>
      <c r="I227" s="88">
        <f>H227*G227</f>
        <v>51.12</v>
      </c>
    </row>
    <row r="228" spans="1:9" ht="15.6" x14ac:dyDescent="0.3">
      <c r="A228" s="37"/>
      <c r="B228" s="41" t="s">
        <v>402</v>
      </c>
      <c r="C228" s="37"/>
      <c r="D228" s="38"/>
      <c r="E228" s="38"/>
      <c r="F228" s="49"/>
      <c r="G228" s="49"/>
      <c r="H228" s="96"/>
      <c r="I228" s="96"/>
    </row>
    <row r="229" spans="1:9" ht="15.6" x14ac:dyDescent="0.3">
      <c r="A229" s="35" t="s">
        <v>391</v>
      </c>
      <c r="B229" s="41" t="s">
        <v>403</v>
      </c>
      <c r="C229" s="35">
        <v>37501</v>
      </c>
      <c r="D229" s="38"/>
      <c r="E229" s="38"/>
      <c r="F229" s="35" t="s">
        <v>43</v>
      </c>
      <c r="G229" s="35">
        <v>3</v>
      </c>
      <c r="H229" s="96">
        <v>82</v>
      </c>
      <c r="I229" s="88">
        <f>H229*G229</f>
        <v>246</v>
      </c>
    </row>
    <row r="230" spans="1:9" ht="15.6" x14ac:dyDescent="0.3">
      <c r="A230" s="37"/>
      <c r="B230" s="41" t="s">
        <v>404</v>
      </c>
      <c r="C230" s="37"/>
      <c r="D230" s="38"/>
      <c r="E230" s="38"/>
      <c r="F230" s="49"/>
      <c r="G230" s="49"/>
      <c r="H230" s="96"/>
      <c r="I230" s="96"/>
    </row>
    <row r="231" spans="1:9" ht="15.6" x14ac:dyDescent="0.3">
      <c r="A231" s="35" t="s">
        <v>392</v>
      </c>
      <c r="B231" s="41" t="s">
        <v>415</v>
      </c>
      <c r="C231" s="35" t="s">
        <v>416</v>
      </c>
      <c r="D231" s="38"/>
      <c r="E231" s="38"/>
      <c r="F231" s="35" t="s">
        <v>43</v>
      </c>
      <c r="G231" s="35">
        <v>6</v>
      </c>
      <c r="H231" s="96">
        <v>3034</v>
      </c>
      <c r="I231" s="88">
        <f>H231*G231</f>
        <v>18204</v>
      </c>
    </row>
    <row r="232" spans="1:9" ht="15.6" x14ac:dyDescent="0.3">
      <c r="A232" s="37"/>
      <c r="B232" s="41" t="s">
        <v>405</v>
      </c>
      <c r="C232" s="37"/>
      <c r="D232" s="38"/>
      <c r="E232" s="38"/>
      <c r="F232" s="49"/>
      <c r="G232" s="49"/>
      <c r="H232" s="96"/>
      <c r="I232" s="96"/>
    </row>
    <row r="233" spans="1:9" ht="15.6" x14ac:dyDescent="0.3">
      <c r="A233" s="37"/>
      <c r="B233" s="41" t="s">
        <v>384</v>
      </c>
      <c r="C233" s="37"/>
      <c r="D233" s="38"/>
      <c r="E233" s="38"/>
      <c r="F233" s="49"/>
      <c r="G233" s="49"/>
      <c r="H233" s="96"/>
      <c r="I233" s="96"/>
    </row>
    <row r="234" spans="1:9" ht="15.6" x14ac:dyDescent="0.3">
      <c r="A234" s="37"/>
      <c r="B234" s="41" t="s">
        <v>406</v>
      </c>
      <c r="C234" s="37"/>
      <c r="D234" s="38"/>
      <c r="E234" s="38"/>
      <c r="F234" s="49"/>
      <c r="G234" s="49"/>
      <c r="H234" s="96"/>
      <c r="I234" s="96"/>
    </row>
    <row r="235" spans="1:9" ht="15.6" x14ac:dyDescent="0.3">
      <c r="A235" s="43" t="s">
        <v>393</v>
      </c>
      <c r="B235" s="41" t="s">
        <v>407</v>
      </c>
      <c r="C235" s="42" t="s">
        <v>411</v>
      </c>
      <c r="D235" s="38"/>
      <c r="E235" s="38"/>
      <c r="F235" s="35" t="s">
        <v>43</v>
      </c>
      <c r="G235" s="35">
        <v>6</v>
      </c>
      <c r="H235" s="96">
        <f>1157/2</f>
        <v>578.5</v>
      </c>
      <c r="I235" s="88">
        <f>H235*G235</f>
        <v>3471</v>
      </c>
    </row>
    <row r="236" spans="1:9" ht="15.6" x14ac:dyDescent="0.3">
      <c r="A236" s="37"/>
      <c r="B236" s="41" t="s">
        <v>408</v>
      </c>
      <c r="C236" s="37"/>
      <c r="D236" s="38"/>
      <c r="E236" s="38"/>
      <c r="F236" s="49"/>
      <c r="G236" s="49"/>
      <c r="H236" s="96"/>
      <c r="I236" s="96"/>
    </row>
    <row r="237" spans="1:9" ht="15.6" x14ac:dyDescent="0.3">
      <c r="A237" s="35" t="s">
        <v>394</v>
      </c>
      <c r="B237" s="41" t="s">
        <v>355</v>
      </c>
      <c r="C237" s="42" t="s">
        <v>368</v>
      </c>
      <c r="D237" s="38"/>
      <c r="E237" s="38"/>
      <c r="F237" s="35" t="s">
        <v>43</v>
      </c>
      <c r="G237" s="35">
        <v>24</v>
      </c>
      <c r="H237" s="96">
        <v>8.52</v>
      </c>
      <c r="I237" s="88">
        <f>H237*G237</f>
        <v>204.48</v>
      </c>
    </row>
    <row r="238" spans="1:9" ht="15.6" x14ac:dyDescent="0.3">
      <c r="A238" s="37"/>
      <c r="B238" s="41" t="s">
        <v>352</v>
      </c>
      <c r="C238" s="37"/>
      <c r="D238" s="38"/>
      <c r="E238" s="38"/>
      <c r="F238" s="49"/>
      <c r="G238" s="49"/>
      <c r="H238" s="96"/>
      <c r="I238" s="96"/>
    </row>
    <row r="239" spans="1:9" ht="15.6" x14ac:dyDescent="0.3">
      <c r="A239" s="35" t="s">
        <v>395</v>
      </c>
      <c r="B239" s="41" t="s">
        <v>403</v>
      </c>
      <c r="C239" s="35" t="s">
        <v>410</v>
      </c>
      <c r="D239" s="38"/>
      <c r="E239" s="38"/>
      <c r="F239" s="35" t="s">
        <v>43</v>
      </c>
      <c r="G239" s="35">
        <v>12</v>
      </c>
      <c r="H239" s="96">
        <v>82</v>
      </c>
      <c r="I239" s="88">
        <f>H239*G239</f>
        <v>984</v>
      </c>
    </row>
    <row r="240" spans="1:9" ht="15.6" x14ac:dyDescent="0.3">
      <c r="A240" s="37"/>
      <c r="B240" s="51" t="s">
        <v>404</v>
      </c>
      <c r="C240" s="37"/>
      <c r="D240" s="38"/>
      <c r="E240" s="38"/>
      <c r="F240" s="49"/>
      <c r="G240" s="49"/>
      <c r="H240" s="96"/>
      <c r="I240" s="96"/>
    </row>
    <row r="241" spans="1:10" ht="15.6" x14ac:dyDescent="0.3">
      <c r="A241" s="37"/>
      <c r="B241" s="40" t="s">
        <v>417</v>
      </c>
      <c r="C241" s="37"/>
      <c r="D241" s="38"/>
      <c r="E241" s="38"/>
      <c r="F241" s="49"/>
      <c r="G241" s="49"/>
      <c r="H241" s="96"/>
      <c r="I241" s="96"/>
    </row>
    <row r="242" spans="1:10" ht="15.6" x14ac:dyDescent="0.3">
      <c r="A242" s="35" t="s">
        <v>396</v>
      </c>
      <c r="B242" s="41" t="s">
        <v>418</v>
      </c>
      <c r="C242" s="99" t="s">
        <v>412</v>
      </c>
      <c r="D242" s="38"/>
      <c r="E242" s="38"/>
      <c r="F242" s="35" t="s">
        <v>376</v>
      </c>
      <c r="G242" s="35">
        <v>200</v>
      </c>
      <c r="H242" s="96">
        <v>1790</v>
      </c>
      <c r="I242" s="88">
        <f>H242*G242</f>
        <v>358000</v>
      </c>
      <c r="J242" t="s">
        <v>682</v>
      </c>
    </row>
    <row r="243" spans="1:10" ht="15.6" x14ac:dyDescent="0.3">
      <c r="A243" s="37"/>
      <c r="B243" s="52" t="s">
        <v>379</v>
      </c>
      <c r="C243" s="37"/>
      <c r="D243" s="38"/>
      <c r="E243" s="38"/>
      <c r="F243" s="49"/>
      <c r="G243" s="49"/>
      <c r="H243" s="96"/>
      <c r="I243" s="96"/>
    </row>
    <row r="244" spans="1:10" ht="15.6" x14ac:dyDescent="0.3">
      <c r="A244" s="35" t="s">
        <v>397</v>
      </c>
      <c r="B244" s="41" t="s">
        <v>349</v>
      </c>
      <c r="C244" s="99" t="s">
        <v>364</v>
      </c>
      <c r="D244" s="38"/>
      <c r="E244" s="38"/>
      <c r="F244" s="35" t="s">
        <v>43</v>
      </c>
      <c r="G244" s="35">
        <v>495</v>
      </c>
      <c r="H244" s="96">
        <v>7.21</v>
      </c>
      <c r="I244" s="88">
        <f>H244*G244</f>
        <v>3568.95</v>
      </c>
    </row>
    <row r="245" spans="1:10" ht="15.6" x14ac:dyDescent="0.3">
      <c r="A245" s="37"/>
      <c r="B245" s="41" t="s">
        <v>350</v>
      </c>
      <c r="C245" s="37"/>
      <c r="D245" s="38"/>
      <c r="E245" s="38"/>
      <c r="F245" s="49"/>
      <c r="G245" s="49"/>
      <c r="H245" s="96"/>
      <c r="I245" s="96"/>
    </row>
    <row r="246" spans="1:10" ht="15.6" x14ac:dyDescent="0.3">
      <c r="A246" s="43" t="s">
        <v>398</v>
      </c>
      <c r="B246" s="41" t="s">
        <v>351</v>
      </c>
      <c r="C246" s="99" t="s">
        <v>365</v>
      </c>
      <c r="D246" s="38"/>
      <c r="E246" s="38"/>
      <c r="F246" s="35" t="s">
        <v>43</v>
      </c>
      <c r="G246" s="35">
        <v>495</v>
      </c>
      <c r="H246" s="96">
        <v>6.9</v>
      </c>
      <c r="I246" s="88">
        <f>H246*G246</f>
        <v>3415.5</v>
      </c>
    </row>
    <row r="247" spans="1:10" ht="15.6" x14ac:dyDescent="0.3">
      <c r="A247" s="37"/>
      <c r="B247" s="41" t="s">
        <v>352</v>
      </c>
      <c r="C247" s="37"/>
      <c r="D247" s="38"/>
      <c r="E247" s="38"/>
      <c r="F247" s="49"/>
      <c r="G247" s="49"/>
      <c r="H247" s="96"/>
      <c r="I247" s="96"/>
    </row>
    <row r="248" spans="1:10" ht="15.6" x14ac:dyDescent="0.3">
      <c r="A248" s="35" t="s">
        <v>399</v>
      </c>
      <c r="B248" s="41" t="s">
        <v>409</v>
      </c>
      <c r="C248" s="99" t="s">
        <v>413</v>
      </c>
      <c r="D248" s="38"/>
      <c r="E248" s="38"/>
      <c r="F248" s="35" t="s">
        <v>376</v>
      </c>
      <c r="G248" s="35">
        <v>200</v>
      </c>
      <c r="H248" s="96">
        <v>986</v>
      </c>
      <c r="I248" s="88">
        <f>H248*G248</f>
        <v>197200</v>
      </c>
    </row>
    <row r="249" spans="1:10" ht="15.6" x14ac:dyDescent="0.3">
      <c r="A249" s="37"/>
      <c r="B249" s="52" t="s">
        <v>380</v>
      </c>
      <c r="C249" s="37"/>
      <c r="D249" s="38"/>
      <c r="E249" s="38"/>
      <c r="F249" s="49"/>
      <c r="G249" s="49"/>
      <c r="H249" s="96"/>
      <c r="I249" s="96"/>
    </row>
    <row r="250" spans="1:10" ht="15.6" x14ac:dyDescent="0.3">
      <c r="A250" s="35" t="s">
        <v>400</v>
      </c>
      <c r="B250" s="41" t="s">
        <v>354</v>
      </c>
      <c r="C250" s="99" t="s">
        <v>367</v>
      </c>
      <c r="D250" s="38"/>
      <c r="E250" s="38"/>
      <c r="F250" s="35" t="s">
        <v>43</v>
      </c>
      <c r="G250" s="35">
        <v>200</v>
      </c>
      <c r="H250" s="96">
        <v>108</v>
      </c>
      <c r="I250" s="88">
        <f>H250*G250</f>
        <v>21600</v>
      </c>
    </row>
    <row r="251" spans="1:10" ht="15.6" x14ac:dyDescent="0.3">
      <c r="A251" s="35" t="s">
        <v>401</v>
      </c>
      <c r="B251" s="41" t="s">
        <v>355</v>
      </c>
      <c r="C251" s="99" t="s">
        <v>414</v>
      </c>
      <c r="D251" s="38"/>
      <c r="E251" s="38"/>
      <c r="F251" s="35" t="s">
        <v>43</v>
      </c>
      <c r="G251" s="35">
        <v>100</v>
      </c>
      <c r="H251" s="96"/>
      <c r="I251" s="96"/>
    </row>
    <row r="252" spans="1:10" ht="15.6" x14ac:dyDescent="0.3">
      <c r="A252" s="37"/>
      <c r="B252" s="41" t="s">
        <v>352</v>
      </c>
      <c r="C252" s="37"/>
      <c r="D252" s="62"/>
      <c r="E252" s="62"/>
      <c r="F252" s="61"/>
      <c r="G252" s="61"/>
      <c r="H252" s="96"/>
      <c r="I252" s="96"/>
    </row>
    <row r="253" spans="1:10" ht="15.6" x14ac:dyDescent="0.3">
      <c r="A253" s="35" t="s">
        <v>419</v>
      </c>
      <c r="B253" s="41" t="s">
        <v>421</v>
      </c>
      <c r="C253" s="42" t="s">
        <v>414</v>
      </c>
      <c r="D253" s="62"/>
      <c r="E253" s="62"/>
      <c r="F253" s="35" t="s">
        <v>43</v>
      </c>
      <c r="G253" s="61">
        <v>50</v>
      </c>
      <c r="H253" s="96">
        <v>962</v>
      </c>
      <c r="I253" s="88">
        <f t="shared" ref="I253:I254" si="15">H253*G253</f>
        <v>48100</v>
      </c>
    </row>
    <row r="254" spans="1:10" ht="15.6" x14ac:dyDescent="0.3">
      <c r="A254" s="35" t="s">
        <v>420</v>
      </c>
      <c r="B254" s="97" t="s">
        <v>349</v>
      </c>
      <c r="C254" s="42" t="s">
        <v>370</v>
      </c>
      <c r="D254" s="62"/>
      <c r="E254" s="62"/>
      <c r="F254" s="35" t="s">
        <v>43</v>
      </c>
      <c r="G254" s="61">
        <v>150</v>
      </c>
      <c r="H254" s="88">
        <f>1440/100</f>
        <v>14.4</v>
      </c>
      <c r="I254" s="88">
        <f t="shared" si="15"/>
        <v>2160</v>
      </c>
    </row>
    <row r="255" spans="1:10" ht="15.6" x14ac:dyDescent="0.3">
      <c r="A255" s="37"/>
      <c r="B255" s="97" t="s">
        <v>356</v>
      </c>
      <c r="C255" s="37"/>
      <c r="D255" s="62"/>
      <c r="E255" s="62"/>
      <c r="F255" s="61"/>
      <c r="G255" s="61"/>
      <c r="H255" s="96"/>
      <c r="I255" s="96"/>
    </row>
    <row r="256" spans="1:10" ht="15.6" x14ac:dyDescent="0.3">
      <c r="A256" s="35" t="s">
        <v>422</v>
      </c>
      <c r="B256" s="41" t="s">
        <v>357</v>
      </c>
      <c r="C256" s="99" t="s">
        <v>371</v>
      </c>
      <c r="D256" s="38"/>
      <c r="E256" s="38"/>
      <c r="F256" s="35" t="s">
        <v>43</v>
      </c>
      <c r="G256" s="35">
        <v>50</v>
      </c>
      <c r="H256" s="96">
        <v>485</v>
      </c>
      <c r="I256" s="88">
        <f t="shared" ref="I256:I257" si="16">H256*G256</f>
        <v>24250</v>
      </c>
    </row>
    <row r="257" spans="1:9" ht="15.6" x14ac:dyDescent="0.3">
      <c r="A257" s="35" t="s">
        <v>423</v>
      </c>
      <c r="B257" s="41" t="s">
        <v>349</v>
      </c>
      <c r="C257" s="99" t="s">
        <v>364</v>
      </c>
      <c r="D257" s="38"/>
      <c r="E257" s="38"/>
      <c r="F257" s="35" t="s">
        <v>43</v>
      </c>
      <c r="G257" s="35">
        <v>60</v>
      </c>
      <c r="H257" s="96">
        <v>7.21</v>
      </c>
      <c r="I257" s="88">
        <f t="shared" si="16"/>
        <v>432.6</v>
      </c>
    </row>
    <row r="258" spans="1:9" ht="15.6" x14ac:dyDescent="0.3">
      <c r="A258" s="37"/>
      <c r="B258" s="41" t="s">
        <v>350</v>
      </c>
      <c r="C258" s="37"/>
      <c r="D258" s="38"/>
      <c r="E258" s="38"/>
      <c r="F258" s="49"/>
      <c r="G258" s="49"/>
      <c r="H258" s="96"/>
      <c r="I258" s="96"/>
    </row>
    <row r="259" spans="1:9" ht="15.6" x14ac:dyDescent="0.3">
      <c r="A259" s="35" t="s">
        <v>424</v>
      </c>
      <c r="B259" s="41" t="s">
        <v>358</v>
      </c>
      <c r="C259" s="99" t="s">
        <v>372</v>
      </c>
      <c r="D259" s="38"/>
      <c r="E259" s="38"/>
      <c r="F259" s="35" t="s">
        <v>43</v>
      </c>
      <c r="G259" s="35">
        <v>60</v>
      </c>
      <c r="H259" s="96">
        <v>74</v>
      </c>
      <c r="I259" s="88">
        <f t="shared" ref="I259:I260" si="17">H259*G259</f>
        <v>4440</v>
      </c>
    </row>
    <row r="260" spans="1:9" ht="15.6" x14ac:dyDescent="0.3">
      <c r="A260" s="35" t="s">
        <v>425</v>
      </c>
      <c r="B260" s="41" t="s">
        <v>359</v>
      </c>
      <c r="C260" s="99" t="s">
        <v>373</v>
      </c>
      <c r="D260" s="38"/>
      <c r="E260" s="38"/>
      <c r="F260" s="35" t="s">
        <v>43</v>
      </c>
      <c r="G260" s="35">
        <v>60</v>
      </c>
      <c r="H260" s="96">
        <v>12</v>
      </c>
      <c r="I260" s="88">
        <f t="shared" si="17"/>
        <v>720</v>
      </c>
    </row>
    <row r="261" spans="1:9" ht="15.6" x14ac:dyDescent="0.3">
      <c r="A261" s="37"/>
      <c r="B261" s="41" t="s">
        <v>360</v>
      </c>
      <c r="C261" s="37"/>
      <c r="D261" s="38"/>
      <c r="E261" s="38"/>
      <c r="F261" s="49"/>
      <c r="G261" s="49"/>
      <c r="H261" s="96"/>
      <c r="I261" s="96"/>
    </row>
    <row r="262" spans="1:9" ht="15.6" x14ac:dyDescent="0.3">
      <c r="A262" s="35" t="s">
        <v>426</v>
      </c>
      <c r="B262" s="41" t="s">
        <v>435</v>
      </c>
      <c r="C262" s="99" t="s">
        <v>438</v>
      </c>
      <c r="D262" s="38"/>
      <c r="E262" s="38"/>
      <c r="F262" s="60" t="s">
        <v>443</v>
      </c>
      <c r="G262" s="35">
        <v>30</v>
      </c>
      <c r="H262" s="96">
        <v>309</v>
      </c>
      <c r="I262" s="88">
        <f>H262*G262</f>
        <v>9270</v>
      </c>
    </row>
    <row r="263" spans="1:9" ht="15.6" x14ac:dyDescent="0.3">
      <c r="A263" s="37"/>
      <c r="B263" s="41" t="s">
        <v>362</v>
      </c>
      <c r="C263" s="37"/>
      <c r="D263" s="38"/>
      <c r="E263" s="38"/>
      <c r="F263" s="49"/>
      <c r="G263" s="49"/>
      <c r="H263" s="96"/>
      <c r="I263" s="96"/>
    </row>
    <row r="264" spans="1:9" ht="15.6" x14ac:dyDescent="0.3">
      <c r="A264" s="35" t="s">
        <v>427</v>
      </c>
      <c r="B264" s="41" t="s">
        <v>382</v>
      </c>
      <c r="C264" s="99" t="s">
        <v>439</v>
      </c>
      <c r="D264" s="38"/>
      <c r="E264" s="38"/>
      <c r="F264" s="35" t="s">
        <v>43</v>
      </c>
      <c r="G264" s="35">
        <v>1</v>
      </c>
      <c r="H264" s="96">
        <v>5429</v>
      </c>
      <c r="I264" s="88">
        <f>H264*G264</f>
        <v>5429</v>
      </c>
    </row>
    <row r="265" spans="1:9" ht="15.6" x14ac:dyDescent="0.3">
      <c r="A265" s="37"/>
      <c r="B265" s="52" t="s">
        <v>444</v>
      </c>
      <c r="C265" s="37"/>
      <c r="D265" s="38"/>
      <c r="E265" s="38"/>
      <c r="F265" s="49"/>
      <c r="G265" s="49"/>
      <c r="H265" s="96"/>
      <c r="I265" s="96"/>
    </row>
    <row r="266" spans="1:9" ht="15.6" x14ac:dyDescent="0.3">
      <c r="A266" s="37"/>
      <c r="B266" s="41" t="s">
        <v>384</v>
      </c>
      <c r="C266" s="37"/>
      <c r="D266" s="38"/>
      <c r="E266" s="38"/>
      <c r="F266" s="49"/>
      <c r="G266" s="49"/>
      <c r="H266" s="96"/>
      <c r="I266" s="96"/>
    </row>
    <row r="267" spans="1:9" ht="15.6" x14ac:dyDescent="0.3">
      <c r="A267" s="37"/>
      <c r="B267" s="41" t="s">
        <v>385</v>
      </c>
      <c r="C267" s="37"/>
      <c r="D267" s="38"/>
      <c r="E267" s="38"/>
      <c r="F267" s="49"/>
      <c r="G267" s="49"/>
      <c r="H267" s="96"/>
      <c r="I267" s="96"/>
    </row>
    <row r="268" spans="1:9" ht="15.6" x14ac:dyDescent="0.3">
      <c r="A268" s="35" t="s">
        <v>428</v>
      </c>
      <c r="B268" s="41" t="s">
        <v>389</v>
      </c>
      <c r="C268" s="99" t="s">
        <v>440</v>
      </c>
      <c r="D268" s="38"/>
      <c r="E268" s="38"/>
      <c r="F268" s="35" t="s">
        <v>43</v>
      </c>
      <c r="G268" s="35">
        <v>1</v>
      </c>
      <c r="H268" s="96">
        <v>2091</v>
      </c>
      <c r="I268" s="88">
        <f>H268*G268</f>
        <v>2091</v>
      </c>
    </row>
    <row r="269" spans="1:9" ht="15.6" x14ac:dyDescent="0.3">
      <c r="A269" s="37"/>
      <c r="B269" s="41" t="s">
        <v>436</v>
      </c>
      <c r="C269" s="37"/>
      <c r="D269" s="38"/>
      <c r="E269" s="38"/>
      <c r="F269" s="49"/>
      <c r="G269" s="49"/>
      <c r="H269" s="96"/>
      <c r="I269" s="96"/>
    </row>
    <row r="270" spans="1:9" ht="15.6" x14ac:dyDescent="0.3">
      <c r="A270" s="43" t="s">
        <v>429</v>
      </c>
      <c r="B270" s="41" t="s">
        <v>355</v>
      </c>
      <c r="C270" s="99" t="s">
        <v>368</v>
      </c>
      <c r="D270" s="38"/>
      <c r="E270" s="38"/>
      <c r="F270" s="35" t="s">
        <v>43</v>
      </c>
      <c r="G270" s="35">
        <v>6</v>
      </c>
      <c r="H270" s="96">
        <v>8.52</v>
      </c>
      <c r="I270" s="88">
        <f>H270*G270</f>
        <v>51.12</v>
      </c>
    </row>
    <row r="271" spans="1:9" ht="15.6" x14ac:dyDescent="0.3">
      <c r="A271" s="37"/>
      <c r="B271" s="41" t="s">
        <v>352</v>
      </c>
      <c r="C271" s="37"/>
      <c r="D271" s="38"/>
      <c r="E271" s="38"/>
      <c r="F271" s="49"/>
      <c r="G271" s="49"/>
      <c r="H271" s="96"/>
      <c r="I271" s="96"/>
    </row>
    <row r="272" spans="1:9" ht="15.6" x14ac:dyDescent="0.3">
      <c r="A272" s="35" t="s">
        <v>430</v>
      </c>
      <c r="B272" s="41" t="s">
        <v>403</v>
      </c>
      <c r="C272" s="35">
        <v>37501</v>
      </c>
      <c r="D272" s="38"/>
      <c r="E272" s="38"/>
      <c r="F272" s="35" t="s">
        <v>43</v>
      </c>
      <c r="G272" s="35">
        <v>3</v>
      </c>
      <c r="H272" s="96">
        <v>82</v>
      </c>
      <c r="I272" s="88">
        <f>H272*G272</f>
        <v>246</v>
      </c>
    </row>
    <row r="273" spans="1:9" ht="15.6" x14ac:dyDescent="0.3">
      <c r="A273" s="37"/>
      <c r="B273" s="41" t="s">
        <v>404</v>
      </c>
      <c r="C273" s="37"/>
      <c r="D273" s="38"/>
      <c r="E273" s="38"/>
      <c r="F273" s="49"/>
      <c r="G273" s="49"/>
      <c r="H273" s="96"/>
      <c r="I273" s="96"/>
    </row>
    <row r="274" spans="1:9" ht="15.6" x14ac:dyDescent="0.3">
      <c r="A274" s="35" t="s">
        <v>431</v>
      </c>
      <c r="B274" s="41" t="s">
        <v>445</v>
      </c>
      <c r="C274" s="99" t="s">
        <v>441</v>
      </c>
      <c r="D274" s="38"/>
      <c r="E274" s="38"/>
      <c r="F274" s="35" t="s">
        <v>43</v>
      </c>
      <c r="G274" s="35">
        <v>2</v>
      </c>
      <c r="H274" s="96">
        <v>3737</v>
      </c>
      <c r="I274" s="88">
        <f>H274*G274</f>
        <v>7474</v>
      </c>
    </row>
    <row r="275" spans="1:9" ht="15.6" x14ac:dyDescent="0.3">
      <c r="A275" s="37"/>
      <c r="B275" s="41" t="s">
        <v>405</v>
      </c>
      <c r="C275" s="37"/>
      <c r="D275" s="38"/>
      <c r="E275" s="38"/>
      <c r="F275" s="49"/>
      <c r="G275" s="49"/>
      <c r="H275" s="96"/>
      <c r="I275" s="96"/>
    </row>
    <row r="276" spans="1:9" ht="15.6" x14ac:dyDescent="0.3">
      <c r="A276" s="37"/>
      <c r="B276" s="41" t="s">
        <v>384</v>
      </c>
      <c r="C276" s="37"/>
      <c r="D276" s="38"/>
      <c r="E276" s="38"/>
      <c r="F276" s="49"/>
      <c r="G276" s="49"/>
      <c r="H276" s="96"/>
      <c r="I276" s="96"/>
    </row>
    <row r="277" spans="1:9" ht="15.6" x14ac:dyDescent="0.3">
      <c r="A277" s="37"/>
      <c r="B277" s="41" t="s">
        <v>406</v>
      </c>
      <c r="C277" s="37"/>
      <c r="D277" s="38"/>
      <c r="E277" s="38"/>
      <c r="F277" s="49"/>
      <c r="G277" s="49"/>
      <c r="H277" s="96"/>
      <c r="I277" s="96"/>
    </row>
    <row r="278" spans="1:9" ht="15.6" x14ac:dyDescent="0.3">
      <c r="A278" s="35" t="s">
        <v>432</v>
      </c>
      <c r="B278" s="41" t="s">
        <v>407</v>
      </c>
      <c r="C278" s="99" t="s">
        <v>442</v>
      </c>
      <c r="D278" s="38"/>
      <c r="E278" s="38"/>
      <c r="F278" s="35" t="s">
        <v>43</v>
      </c>
      <c r="G278" s="35">
        <v>2</v>
      </c>
      <c r="H278" s="96">
        <v>1591</v>
      </c>
      <c r="I278" s="88">
        <f>H278*G278</f>
        <v>3182</v>
      </c>
    </row>
    <row r="279" spans="1:9" ht="15.6" x14ac:dyDescent="0.3">
      <c r="A279" s="37"/>
      <c r="B279" s="41" t="s">
        <v>437</v>
      </c>
      <c r="C279" s="37"/>
      <c r="D279" s="38"/>
      <c r="E279" s="38"/>
      <c r="F279" s="49"/>
      <c r="G279" s="49"/>
      <c r="H279" s="96"/>
      <c r="I279" s="96"/>
    </row>
    <row r="280" spans="1:9" ht="15.6" x14ac:dyDescent="0.3">
      <c r="A280" s="35" t="s">
        <v>433</v>
      </c>
      <c r="B280" s="41" t="s">
        <v>355</v>
      </c>
      <c r="C280" s="99" t="s">
        <v>368</v>
      </c>
      <c r="D280" s="38"/>
      <c r="E280" s="38"/>
      <c r="F280" s="35" t="s">
        <v>43</v>
      </c>
      <c r="G280" s="35">
        <v>8</v>
      </c>
      <c r="H280" s="96">
        <v>8.52</v>
      </c>
      <c r="I280" s="88">
        <f>H280*G280</f>
        <v>68.16</v>
      </c>
    </row>
    <row r="281" spans="1:9" ht="15.6" x14ac:dyDescent="0.3">
      <c r="A281" s="37"/>
      <c r="B281" s="41" t="s">
        <v>352</v>
      </c>
      <c r="C281" s="37"/>
      <c r="D281" s="38"/>
      <c r="E281" s="38"/>
      <c r="F281" s="49"/>
      <c r="G281" s="49"/>
      <c r="H281" s="96"/>
      <c r="I281" s="96"/>
    </row>
    <row r="282" spans="1:9" ht="15.6" x14ac:dyDescent="0.3">
      <c r="A282" s="35" t="s">
        <v>434</v>
      </c>
      <c r="B282" s="41" t="s">
        <v>403</v>
      </c>
      <c r="C282" s="35">
        <v>37501</v>
      </c>
      <c r="D282" s="38"/>
      <c r="E282" s="38"/>
      <c r="F282" s="60" t="s">
        <v>443</v>
      </c>
      <c r="G282" s="35">
        <v>4</v>
      </c>
      <c r="H282" s="96">
        <v>82</v>
      </c>
      <c r="I282" s="88">
        <f>H282*G282</f>
        <v>328</v>
      </c>
    </row>
    <row r="283" spans="1:9" x14ac:dyDescent="0.3">
      <c r="A283" s="62"/>
      <c r="B283" s="63" t="s">
        <v>404</v>
      </c>
      <c r="C283" s="62"/>
      <c r="D283" s="62"/>
      <c r="E283" s="62"/>
      <c r="F283" s="61"/>
      <c r="G283" s="61"/>
      <c r="H283" s="96"/>
      <c r="I283" s="96"/>
    </row>
    <row r="284" spans="1:9" ht="15.6" x14ac:dyDescent="0.3">
      <c r="A284" s="35" t="s">
        <v>446</v>
      </c>
      <c r="B284" s="41" t="s">
        <v>450</v>
      </c>
      <c r="C284" s="99" t="s">
        <v>453</v>
      </c>
      <c r="D284" s="38"/>
      <c r="E284" s="38"/>
      <c r="F284" s="35" t="s">
        <v>43</v>
      </c>
      <c r="G284" s="35">
        <v>260</v>
      </c>
      <c r="H284" s="88">
        <v>871</v>
      </c>
      <c r="I284" s="88">
        <f>H284*G284</f>
        <v>226460</v>
      </c>
    </row>
    <row r="285" spans="1:9" ht="15.6" x14ac:dyDescent="0.3">
      <c r="A285" s="35" t="s">
        <v>447</v>
      </c>
      <c r="B285" s="41" t="s">
        <v>349</v>
      </c>
      <c r="C285" s="99" t="s">
        <v>364</v>
      </c>
      <c r="D285" s="38"/>
      <c r="E285" s="38"/>
      <c r="F285" s="35" t="s">
        <v>43</v>
      </c>
      <c r="G285" s="35">
        <v>1040</v>
      </c>
      <c r="H285" s="88">
        <v>7.21</v>
      </c>
      <c r="I285" s="88">
        <f>H285*G285</f>
        <v>7498.4</v>
      </c>
    </row>
    <row r="286" spans="1:9" ht="15.6" x14ac:dyDescent="0.3">
      <c r="A286" s="37"/>
      <c r="B286" s="41" t="s">
        <v>350</v>
      </c>
      <c r="C286" s="37"/>
      <c r="D286" s="38"/>
      <c r="E286" s="38"/>
      <c r="F286" s="49"/>
      <c r="G286" s="49"/>
      <c r="H286" s="88"/>
      <c r="I286" s="88"/>
    </row>
    <row r="287" spans="1:9" ht="15.6" x14ac:dyDescent="0.3">
      <c r="A287" s="35" t="s">
        <v>448</v>
      </c>
      <c r="B287" s="41" t="s">
        <v>451</v>
      </c>
      <c r="C287" s="99" t="s">
        <v>93</v>
      </c>
      <c r="D287" s="38"/>
      <c r="E287" s="38"/>
      <c r="F287" s="35" t="s">
        <v>43</v>
      </c>
      <c r="G287" s="35">
        <v>520</v>
      </c>
      <c r="H287" s="88">
        <v>3.87</v>
      </c>
      <c r="I287" s="88">
        <f>H287*G287</f>
        <v>2012.4</v>
      </c>
    </row>
    <row r="288" spans="1:9" ht="15.6" x14ac:dyDescent="0.3">
      <c r="A288" s="35" t="s">
        <v>449</v>
      </c>
      <c r="B288" s="41" t="s">
        <v>452</v>
      </c>
      <c r="C288" s="99" t="s">
        <v>454</v>
      </c>
      <c r="D288" s="38"/>
      <c r="E288" s="38"/>
      <c r="F288" s="35" t="s">
        <v>43</v>
      </c>
      <c r="G288" s="35">
        <v>520</v>
      </c>
      <c r="H288" s="88">
        <v>5.29</v>
      </c>
      <c r="I288" s="88">
        <f>H288*G288</f>
        <v>2750.8</v>
      </c>
    </row>
    <row r="289" spans="2:9" x14ac:dyDescent="0.3">
      <c r="B289" s="91" t="s">
        <v>661</v>
      </c>
      <c r="I289" s="92">
        <f>SUM(I4:I288)</f>
        <v>18257410.330000002</v>
      </c>
    </row>
  </sheetData>
  <hyperlinks>
    <hyperlink ref="J129" r:id="rId1" xr:uid="{D8F0CF79-8B85-4AB5-9605-0A1097349311}"/>
  </hyperlinks>
  <pageMargins left="0.7" right="0.7" top="0.75" bottom="0.75" header="0.3" footer="0.3"/>
  <pageSetup paperSize="9" orientation="portrait" verticalDpi="0"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4F0610A-9EF2-4274-AC17-2CCE781C5A73}">
  <sheetPr>
    <tabColor rgb="FF92D050"/>
  </sheetPr>
  <dimension ref="A1:M97"/>
  <sheetViews>
    <sheetView workbookViewId="0">
      <selection activeCell="K4" sqref="K4"/>
    </sheetView>
  </sheetViews>
  <sheetFormatPr defaultRowHeight="14.4" x14ac:dyDescent="0.3"/>
  <cols>
    <col min="2" max="2" width="40.88671875" customWidth="1"/>
    <col min="3" max="3" width="22.6640625" customWidth="1"/>
    <col min="5" max="5" width="16.5546875" customWidth="1"/>
    <col min="6" max="6" width="8.88671875" style="19"/>
    <col min="9" max="9" width="12.6640625" style="119" customWidth="1"/>
    <col min="10" max="10" width="15.6640625" style="124" customWidth="1"/>
  </cols>
  <sheetData>
    <row r="1" spans="1:11" ht="42" x14ac:dyDescent="0.3">
      <c r="A1" s="64" t="s">
        <v>0</v>
      </c>
      <c r="B1" s="65" t="s">
        <v>9</v>
      </c>
      <c r="C1" s="66" t="s">
        <v>19</v>
      </c>
      <c r="D1" s="65" t="s">
        <v>21</v>
      </c>
      <c r="E1" s="64" t="s">
        <v>22</v>
      </c>
      <c r="F1" s="65" t="s">
        <v>23</v>
      </c>
      <c r="G1" s="64" t="s">
        <v>25</v>
      </c>
      <c r="H1" s="65" t="s">
        <v>26</v>
      </c>
      <c r="I1" s="127" t="s">
        <v>122</v>
      </c>
      <c r="J1" s="3" t="s">
        <v>123</v>
      </c>
    </row>
    <row r="2" spans="1:11" x14ac:dyDescent="0.3">
      <c r="A2" s="67" t="s">
        <v>1</v>
      </c>
      <c r="B2" s="67" t="s">
        <v>2</v>
      </c>
      <c r="C2" s="64" t="s">
        <v>3</v>
      </c>
      <c r="D2" s="64" t="s">
        <v>4</v>
      </c>
      <c r="E2" s="64" t="s">
        <v>5</v>
      </c>
      <c r="F2" s="67" t="s">
        <v>6</v>
      </c>
      <c r="G2" s="64" t="s">
        <v>7</v>
      </c>
      <c r="H2" s="67" t="s">
        <v>8</v>
      </c>
      <c r="I2" s="115" t="s">
        <v>27</v>
      </c>
      <c r="J2" s="64" t="s">
        <v>28</v>
      </c>
    </row>
    <row r="3" spans="1:11" x14ac:dyDescent="0.3">
      <c r="A3" s="68"/>
      <c r="B3" s="70" t="s">
        <v>459</v>
      </c>
      <c r="C3" s="69"/>
      <c r="D3" s="69"/>
      <c r="E3" s="69"/>
      <c r="F3" s="103"/>
      <c r="G3" s="69"/>
      <c r="H3" s="68"/>
      <c r="I3" s="116"/>
      <c r="J3" s="121"/>
    </row>
    <row r="4" spans="1:11" x14ac:dyDescent="0.3">
      <c r="A4" s="67" t="s">
        <v>455</v>
      </c>
      <c r="B4" s="71" t="s">
        <v>460</v>
      </c>
      <c r="C4" s="72" t="s">
        <v>481</v>
      </c>
      <c r="D4" s="69"/>
      <c r="E4" s="73" t="s">
        <v>477</v>
      </c>
      <c r="F4" s="67" t="s">
        <v>43</v>
      </c>
      <c r="G4" s="67">
        <v>2</v>
      </c>
      <c r="H4" s="67" t="s">
        <v>479</v>
      </c>
      <c r="I4" s="116">
        <f>57890*92</f>
        <v>5325880</v>
      </c>
      <c r="J4" s="122">
        <f>I4*G4</f>
        <v>10651760</v>
      </c>
      <c r="K4" t="s">
        <v>478</v>
      </c>
    </row>
    <row r="5" spans="1:11" x14ac:dyDescent="0.3">
      <c r="A5" s="67" t="s">
        <v>456</v>
      </c>
      <c r="B5" s="71" t="s">
        <v>461</v>
      </c>
      <c r="C5" s="67" t="s">
        <v>28</v>
      </c>
      <c r="D5" s="69"/>
      <c r="E5" s="74" t="s">
        <v>478</v>
      </c>
      <c r="F5" s="103"/>
      <c r="G5" s="69"/>
      <c r="H5" s="68"/>
      <c r="I5" s="116"/>
      <c r="J5" s="121"/>
    </row>
    <row r="6" spans="1:11" x14ac:dyDescent="0.3">
      <c r="A6" s="68"/>
      <c r="B6" s="71" t="s">
        <v>462</v>
      </c>
      <c r="C6" s="69"/>
      <c r="D6" s="69"/>
      <c r="E6" s="73"/>
      <c r="F6" s="103"/>
      <c r="G6" s="69"/>
      <c r="H6" s="68"/>
      <c r="I6" s="116"/>
      <c r="J6" s="121"/>
    </row>
    <row r="7" spans="1:11" ht="17.399999999999999" x14ac:dyDescent="0.3">
      <c r="A7" s="68"/>
      <c r="B7" s="71" t="s">
        <v>482</v>
      </c>
      <c r="C7" s="69"/>
      <c r="D7" s="69"/>
      <c r="E7" s="69"/>
      <c r="F7" s="103"/>
      <c r="G7" s="69"/>
      <c r="H7" s="68"/>
      <c r="I7" s="116"/>
      <c r="J7" s="121"/>
    </row>
    <row r="8" spans="1:11" ht="17.399999999999999" x14ac:dyDescent="0.3">
      <c r="A8" s="68"/>
      <c r="B8" s="71" t="s">
        <v>483</v>
      </c>
      <c r="C8" s="69"/>
      <c r="D8" s="69"/>
      <c r="E8" s="69"/>
      <c r="F8" s="103"/>
      <c r="G8" s="69"/>
      <c r="H8" s="68"/>
      <c r="I8" s="116"/>
      <c r="J8" s="121"/>
    </row>
    <row r="9" spans="1:11" x14ac:dyDescent="0.3">
      <c r="A9" s="68"/>
      <c r="B9" s="71" t="s">
        <v>463</v>
      </c>
      <c r="C9" s="69"/>
      <c r="D9" s="69"/>
      <c r="E9" s="69"/>
      <c r="F9" s="103"/>
      <c r="G9" s="69"/>
      <c r="H9" s="68"/>
      <c r="I9" s="116"/>
      <c r="J9" s="121"/>
    </row>
    <row r="10" spans="1:11" x14ac:dyDescent="0.3">
      <c r="A10" s="68"/>
      <c r="B10" s="71" t="s">
        <v>464</v>
      </c>
      <c r="C10" s="69"/>
      <c r="D10" s="69"/>
      <c r="E10" s="69"/>
      <c r="F10" s="103"/>
      <c r="G10" s="69"/>
      <c r="H10" s="68"/>
      <c r="I10" s="116"/>
      <c r="J10" s="121"/>
    </row>
    <row r="11" spans="1:11" x14ac:dyDescent="0.3">
      <c r="A11" s="68"/>
      <c r="B11" s="71" t="s">
        <v>484</v>
      </c>
      <c r="C11" s="69"/>
      <c r="D11" s="69"/>
      <c r="E11" s="69"/>
      <c r="F11" s="103"/>
      <c r="G11" s="69"/>
      <c r="H11" s="68"/>
      <c r="I11" s="116"/>
      <c r="J11" s="121"/>
    </row>
    <row r="12" spans="1:11" x14ac:dyDescent="0.3">
      <c r="A12" s="67" t="s">
        <v>457</v>
      </c>
      <c r="B12" s="71" t="s">
        <v>465</v>
      </c>
      <c r="C12" s="72" t="s">
        <v>475</v>
      </c>
      <c r="D12" s="69"/>
      <c r="E12" s="67" t="s">
        <v>477</v>
      </c>
      <c r="F12" s="67" t="s">
        <v>43</v>
      </c>
      <c r="G12" s="71">
        <v>1</v>
      </c>
      <c r="H12" s="67" t="s">
        <v>480</v>
      </c>
      <c r="I12" s="116">
        <f>12130*92</f>
        <v>1115960</v>
      </c>
      <c r="J12" s="122">
        <f>I12*G12</f>
        <v>1115960</v>
      </c>
      <c r="K12" t="s">
        <v>478</v>
      </c>
    </row>
    <row r="13" spans="1:11" x14ac:dyDescent="0.3">
      <c r="A13" s="68"/>
      <c r="B13" s="71" t="s">
        <v>466</v>
      </c>
      <c r="C13" s="69"/>
      <c r="D13" s="69"/>
      <c r="E13" s="74" t="s">
        <v>478</v>
      </c>
      <c r="F13" s="103"/>
      <c r="G13" s="69"/>
      <c r="H13" s="68"/>
      <c r="I13" s="116"/>
      <c r="J13" s="121"/>
    </row>
    <row r="14" spans="1:11" ht="17.399999999999999" x14ac:dyDescent="0.3">
      <c r="A14" s="68"/>
      <c r="B14" s="71" t="s">
        <v>485</v>
      </c>
      <c r="C14" s="69"/>
      <c r="D14" s="69"/>
      <c r="E14" s="69"/>
      <c r="F14" s="103"/>
      <c r="G14" s="69"/>
      <c r="H14" s="68"/>
      <c r="I14" s="116"/>
      <c r="J14" s="121"/>
    </row>
    <row r="15" spans="1:11" x14ac:dyDescent="0.3">
      <c r="A15" s="68"/>
      <c r="B15" s="71" t="s">
        <v>467</v>
      </c>
      <c r="C15" s="69"/>
      <c r="D15" s="69"/>
      <c r="E15" s="69"/>
      <c r="F15" s="103"/>
      <c r="G15" s="69"/>
      <c r="H15" s="68"/>
      <c r="I15" s="116"/>
      <c r="J15" s="121"/>
    </row>
    <row r="16" spans="1:11" x14ac:dyDescent="0.3">
      <c r="A16" s="68"/>
      <c r="B16" s="71" t="s">
        <v>468</v>
      </c>
      <c r="C16" s="69"/>
      <c r="D16" s="69"/>
      <c r="E16" s="69"/>
      <c r="F16" s="103"/>
      <c r="G16" s="69"/>
      <c r="H16" s="68"/>
      <c r="I16" s="116"/>
      <c r="J16" s="121"/>
    </row>
    <row r="17" spans="1:11" x14ac:dyDescent="0.3">
      <c r="A17" s="68"/>
      <c r="B17" s="71" t="s">
        <v>469</v>
      </c>
      <c r="C17" s="69"/>
      <c r="D17" s="69"/>
      <c r="E17" s="69"/>
      <c r="F17" s="103"/>
      <c r="G17" s="69"/>
      <c r="H17" s="68"/>
      <c r="I17" s="116"/>
      <c r="J17" s="121"/>
    </row>
    <row r="18" spans="1:11" x14ac:dyDescent="0.3">
      <c r="A18" s="68"/>
      <c r="B18" s="71" t="s">
        <v>470</v>
      </c>
      <c r="C18" s="69"/>
      <c r="D18" s="69"/>
      <c r="E18" s="69"/>
      <c r="F18" s="103"/>
      <c r="G18" s="69"/>
      <c r="H18" s="68"/>
      <c r="I18" s="116"/>
      <c r="J18" s="121"/>
    </row>
    <row r="19" spans="1:11" x14ac:dyDescent="0.3">
      <c r="A19" s="67" t="s">
        <v>458</v>
      </c>
      <c r="B19" s="105" t="s">
        <v>471</v>
      </c>
      <c r="C19" s="104" t="s">
        <v>476</v>
      </c>
      <c r="D19" s="69"/>
      <c r="E19" s="75"/>
      <c r="F19" s="67" t="s">
        <v>43</v>
      </c>
      <c r="G19" s="67">
        <v>1</v>
      </c>
      <c r="H19" s="68"/>
      <c r="I19" s="116">
        <v>56943</v>
      </c>
      <c r="J19" s="122">
        <f>I19*G19</f>
        <v>56943</v>
      </c>
      <c r="K19" t="s">
        <v>680</v>
      </c>
    </row>
    <row r="20" spans="1:11" x14ac:dyDescent="0.3">
      <c r="A20" s="68"/>
      <c r="B20" s="105" t="s">
        <v>472</v>
      </c>
      <c r="C20" s="69"/>
      <c r="D20" s="69"/>
      <c r="E20" s="69"/>
      <c r="F20" s="87"/>
      <c r="G20" s="71"/>
      <c r="H20" s="68"/>
      <c r="I20" s="116"/>
      <c r="J20" s="121"/>
    </row>
    <row r="21" spans="1:11" x14ac:dyDescent="0.3">
      <c r="A21" s="68"/>
      <c r="B21" s="71" t="s">
        <v>473</v>
      </c>
      <c r="C21" s="69"/>
      <c r="D21" s="69"/>
      <c r="E21" s="69"/>
      <c r="F21" s="103"/>
      <c r="G21" s="69"/>
      <c r="H21" s="68"/>
      <c r="I21" s="116"/>
      <c r="J21" s="121"/>
    </row>
    <row r="22" spans="1:11" x14ac:dyDescent="0.3">
      <c r="A22" s="68"/>
      <c r="B22" s="71" t="s">
        <v>474</v>
      </c>
      <c r="C22" s="69"/>
      <c r="D22" s="69"/>
      <c r="E22" s="71"/>
      <c r="F22" s="103"/>
      <c r="G22" s="77"/>
      <c r="H22" s="68"/>
      <c r="I22" s="116"/>
      <c r="J22" s="121"/>
    </row>
    <row r="23" spans="1:11" ht="16.8" x14ac:dyDescent="0.3">
      <c r="A23" s="68"/>
      <c r="B23" s="76" t="s">
        <v>486</v>
      </c>
      <c r="C23" s="69"/>
      <c r="D23" s="69"/>
      <c r="E23" s="69"/>
      <c r="F23" s="103"/>
      <c r="G23" s="69"/>
      <c r="H23" s="68"/>
      <c r="I23" s="116"/>
      <c r="J23" s="121"/>
    </row>
    <row r="24" spans="1:11" x14ac:dyDescent="0.3">
      <c r="A24" s="67" t="s">
        <v>487</v>
      </c>
      <c r="B24" s="105" t="s">
        <v>471</v>
      </c>
      <c r="C24" s="104" t="s">
        <v>510</v>
      </c>
      <c r="D24" s="69"/>
      <c r="E24" s="69"/>
      <c r="F24" s="67" t="s">
        <v>43</v>
      </c>
      <c r="G24" s="67">
        <v>1</v>
      </c>
      <c r="H24" s="68"/>
      <c r="I24" s="117">
        <v>42095</v>
      </c>
      <c r="J24" s="122">
        <f>I24*G24</f>
        <v>42095</v>
      </c>
    </row>
    <row r="25" spans="1:11" x14ac:dyDescent="0.3">
      <c r="A25" s="69"/>
      <c r="B25" s="105" t="s">
        <v>494</v>
      </c>
      <c r="C25" s="69"/>
      <c r="D25" s="69"/>
      <c r="E25" s="69"/>
      <c r="F25" s="103"/>
      <c r="G25" s="68"/>
      <c r="H25" s="68"/>
      <c r="I25" s="117"/>
      <c r="J25" s="121"/>
    </row>
    <row r="26" spans="1:11" x14ac:dyDescent="0.3">
      <c r="A26" s="69"/>
      <c r="B26" s="71" t="s">
        <v>473</v>
      </c>
      <c r="C26" s="69"/>
      <c r="D26" s="69"/>
      <c r="E26" s="69"/>
      <c r="F26" s="103"/>
      <c r="G26" s="68"/>
      <c r="H26" s="68"/>
      <c r="I26" s="117"/>
      <c r="J26" s="121"/>
    </row>
    <row r="27" spans="1:11" x14ac:dyDescent="0.3">
      <c r="A27" s="69"/>
      <c r="B27" s="71" t="s">
        <v>495</v>
      </c>
      <c r="C27" s="69"/>
      <c r="D27" s="69"/>
      <c r="E27" s="69"/>
      <c r="F27" s="103"/>
      <c r="G27" s="68"/>
      <c r="H27" s="68"/>
      <c r="I27" s="117"/>
      <c r="J27" s="121"/>
    </row>
    <row r="28" spans="1:11" ht="17.399999999999999" x14ac:dyDescent="0.3">
      <c r="A28" s="69"/>
      <c r="B28" s="71" t="s">
        <v>540</v>
      </c>
      <c r="C28" s="69"/>
      <c r="D28" s="69"/>
      <c r="E28" s="69"/>
      <c r="F28" s="103"/>
      <c r="G28" s="68"/>
      <c r="H28" s="68"/>
      <c r="I28" s="117"/>
      <c r="J28" s="121"/>
    </row>
    <row r="29" spans="1:11" x14ac:dyDescent="0.3">
      <c r="A29" s="67" t="s">
        <v>488</v>
      </c>
      <c r="B29" s="71" t="s">
        <v>496</v>
      </c>
      <c r="C29" s="69"/>
      <c r="D29" s="69"/>
      <c r="E29" s="69"/>
      <c r="F29" s="103"/>
      <c r="G29" s="68"/>
      <c r="H29" s="68"/>
      <c r="I29" s="117"/>
      <c r="J29" s="121"/>
    </row>
    <row r="30" spans="1:11" x14ac:dyDescent="0.3">
      <c r="A30" s="67" t="s">
        <v>489</v>
      </c>
      <c r="B30" s="71" t="s">
        <v>497</v>
      </c>
      <c r="C30" s="72" t="s">
        <v>511</v>
      </c>
      <c r="D30" s="69"/>
      <c r="E30" s="67" t="s">
        <v>477</v>
      </c>
      <c r="F30" s="67" t="s">
        <v>43</v>
      </c>
      <c r="G30" s="67">
        <v>1</v>
      </c>
      <c r="H30" s="67" t="s">
        <v>530</v>
      </c>
      <c r="I30" s="117">
        <f>4750*92</f>
        <v>437000</v>
      </c>
      <c r="J30" s="122">
        <f>I30*G30</f>
        <v>437000</v>
      </c>
      <c r="K30" t="s">
        <v>478</v>
      </c>
    </row>
    <row r="31" spans="1:11" ht="17.399999999999999" x14ac:dyDescent="0.3">
      <c r="A31" s="69"/>
      <c r="B31" s="71" t="s">
        <v>541</v>
      </c>
      <c r="C31" s="69"/>
      <c r="D31" s="69"/>
      <c r="E31" s="74" t="s">
        <v>478</v>
      </c>
      <c r="F31" s="103"/>
      <c r="G31" s="68"/>
      <c r="H31" s="68"/>
      <c r="I31" s="117"/>
      <c r="J31" s="121"/>
    </row>
    <row r="32" spans="1:11" x14ac:dyDescent="0.3">
      <c r="A32" s="69"/>
      <c r="B32" s="71" t="s">
        <v>542</v>
      </c>
      <c r="C32" s="69"/>
      <c r="D32" s="69"/>
      <c r="E32" s="69"/>
      <c r="F32" s="103"/>
      <c r="G32" s="68"/>
      <c r="H32" s="68"/>
      <c r="I32" s="117"/>
      <c r="J32" s="121"/>
    </row>
    <row r="33" spans="1:13" x14ac:dyDescent="0.3">
      <c r="A33" s="67" t="s">
        <v>490</v>
      </c>
      <c r="B33" s="105" t="s">
        <v>498</v>
      </c>
      <c r="C33" s="104" t="s">
        <v>512</v>
      </c>
      <c r="D33" s="69"/>
      <c r="E33" s="67" t="s">
        <v>520</v>
      </c>
      <c r="F33" s="67" t="s">
        <v>43</v>
      </c>
      <c r="G33" s="67">
        <v>1</v>
      </c>
      <c r="H33" s="67" t="s">
        <v>531</v>
      </c>
      <c r="I33" s="117">
        <v>74000</v>
      </c>
      <c r="J33" s="122">
        <f>I33*G33</f>
        <v>74000</v>
      </c>
      <c r="K33" s="90" t="s">
        <v>663</v>
      </c>
    </row>
    <row r="34" spans="1:13" x14ac:dyDescent="0.3">
      <c r="A34" s="69"/>
      <c r="B34" s="105" t="s">
        <v>499</v>
      </c>
      <c r="C34" s="69"/>
      <c r="D34" s="69"/>
      <c r="E34" s="67" t="s">
        <v>521</v>
      </c>
      <c r="F34" s="103"/>
      <c r="G34" s="68"/>
      <c r="H34" s="68"/>
      <c r="I34" s="117"/>
      <c r="J34" s="121"/>
    </row>
    <row r="35" spans="1:13" x14ac:dyDescent="0.3">
      <c r="A35" s="69"/>
      <c r="B35" s="71" t="s">
        <v>500</v>
      </c>
      <c r="C35" s="69"/>
      <c r="D35" s="69"/>
      <c r="E35" s="67" t="s">
        <v>522</v>
      </c>
      <c r="F35" s="103"/>
      <c r="G35" s="68"/>
      <c r="H35" s="68"/>
      <c r="I35" s="117"/>
      <c r="J35" s="121"/>
    </row>
    <row r="36" spans="1:13" x14ac:dyDescent="0.3">
      <c r="A36" s="67" t="s">
        <v>1</v>
      </c>
      <c r="B36" s="71" t="s">
        <v>501</v>
      </c>
      <c r="C36" s="104" t="s">
        <v>513</v>
      </c>
      <c r="D36" s="69"/>
      <c r="E36" s="67" t="s">
        <v>523</v>
      </c>
      <c r="F36" s="67" t="s">
        <v>43</v>
      </c>
      <c r="G36" s="67">
        <v>5</v>
      </c>
      <c r="H36" s="67" t="s">
        <v>532</v>
      </c>
      <c r="I36" s="118">
        <f>9383.77*1.2</f>
        <v>11260.523999999999</v>
      </c>
      <c r="J36" s="122">
        <f>I36*G36</f>
        <v>56302.619999999995</v>
      </c>
    </row>
    <row r="37" spans="1:13" ht="19.2" x14ac:dyDescent="0.35">
      <c r="A37" s="78" t="s">
        <v>491</v>
      </c>
      <c r="B37" s="69"/>
      <c r="C37" s="69"/>
      <c r="D37" s="69"/>
      <c r="E37" s="67" t="s">
        <v>524</v>
      </c>
      <c r="F37" s="103"/>
      <c r="G37" s="68"/>
      <c r="H37" s="68"/>
      <c r="I37" s="117"/>
      <c r="J37" s="121"/>
    </row>
    <row r="38" spans="1:13" x14ac:dyDescent="0.3">
      <c r="A38" s="67" t="s">
        <v>2</v>
      </c>
      <c r="B38" s="71" t="s">
        <v>502</v>
      </c>
      <c r="C38" s="67" t="s">
        <v>514</v>
      </c>
      <c r="D38" s="69"/>
      <c r="E38" s="67" t="s">
        <v>525</v>
      </c>
      <c r="F38" s="67" t="s">
        <v>43</v>
      </c>
      <c r="G38" s="67">
        <v>2</v>
      </c>
      <c r="H38" s="67" t="s">
        <v>533</v>
      </c>
      <c r="I38" s="118">
        <f>14606.48*1.2</f>
        <v>17527.775999999998</v>
      </c>
      <c r="J38" s="122">
        <f>I38*G38</f>
        <v>35055.551999999996</v>
      </c>
    </row>
    <row r="39" spans="1:13" x14ac:dyDescent="0.3">
      <c r="A39" s="67" t="s">
        <v>492</v>
      </c>
      <c r="B39" s="71" t="s">
        <v>503</v>
      </c>
      <c r="C39" s="69"/>
      <c r="D39" s="69"/>
      <c r="E39" s="69"/>
      <c r="F39" s="103"/>
      <c r="G39" s="68"/>
      <c r="H39" s="68"/>
      <c r="I39" s="117"/>
      <c r="J39" s="121"/>
    </row>
    <row r="40" spans="1:13" x14ac:dyDescent="0.3">
      <c r="A40" s="67" t="s">
        <v>3</v>
      </c>
      <c r="B40" s="71" t="s">
        <v>504</v>
      </c>
      <c r="C40" s="67" t="s">
        <v>515</v>
      </c>
      <c r="D40" s="69"/>
      <c r="E40" s="79" t="s">
        <v>526</v>
      </c>
      <c r="F40" s="67" t="s">
        <v>43</v>
      </c>
      <c r="G40" s="67">
        <v>1</v>
      </c>
      <c r="H40" s="67" t="s">
        <v>534</v>
      </c>
      <c r="I40" s="117">
        <v>27000</v>
      </c>
      <c r="J40" s="122">
        <f>I40*G40</f>
        <v>27000</v>
      </c>
      <c r="K40" t="s">
        <v>688</v>
      </c>
    </row>
    <row r="41" spans="1:13" x14ac:dyDescent="0.3">
      <c r="A41" s="67" t="s">
        <v>493</v>
      </c>
      <c r="B41" s="71" t="s">
        <v>505</v>
      </c>
      <c r="C41" s="67" t="s">
        <v>516</v>
      </c>
      <c r="D41" s="69"/>
      <c r="E41" s="67" t="s">
        <v>527</v>
      </c>
      <c r="F41" s="103"/>
      <c r="G41" s="68"/>
      <c r="H41" s="68"/>
      <c r="I41" s="117"/>
      <c r="J41" s="121"/>
    </row>
    <row r="42" spans="1:13" ht="17.399999999999999" x14ac:dyDescent="0.3">
      <c r="A42" s="69"/>
      <c r="B42" s="71" t="s">
        <v>543</v>
      </c>
      <c r="C42" s="69"/>
      <c r="D42" s="69"/>
      <c r="E42" s="69"/>
      <c r="F42" s="103"/>
      <c r="G42" s="68"/>
      <c r="H42" s="68"/>
      <c r="I42" s="117"/>
      <c r="J42" s="121"/>
    </row>
    <row r="43" spans="1:13" x14ac:dyDescent="0.3">
      <c r="A43" s="69"/>
      <c r="B43" s="71" t="s">
        <v>506</v>
      </c>
      <c r="C43" s="67" t="s">
        <v>517</v>
      </c>
      <c r="D43" s="69"/>
      <c r="E43" s="69"/>
      <c r="F43" s="103"/>
      <c r="G43" s="68"/>
      <c r="H43" s="68"/>
      <c r="I43" s="117"/>
      <c r="J43" s="121"/>
    </row>
    <row r="44" spans="1:13" x14ac:dyDescent="0.3">
      <c r="A44" s="69"/>
      <c r="B44" s="105" t="s">
        <v>666</v>
      </c>
      <c r="C44" s="67" t="s">
        <v>518</v>
      </c>
      <c r="D44" s="69"/>
      <c r="E44" s="69"/>
      <c r="F44" s="67" t="s">
        <v>528</v>
      </c>
      <c r="G44" s="67">
        <v>26</v>
      </c>
      <c r="H44" s="67" t="s">
        <v>535</v>
      </c>
      <c r="I44" s="117">
        <v>977</v>
      </c>
      <c r="J44" s="122">
        <f t="shared" ref="J44:J49" si="0">I44*G44</f>
        <v>25402</v>
      </c>
    </row>
    <row r="45" spans="1:13" x14ac:dyDescent="0.3">
      <c r="A45" s="69"/>
      <c r="B45" s="105" t="s">
        <v>667</v>
      </c>
      <c r="C45" s="69"/>
      <c r="D45" s="69"/>
      <c r="E45" s="69"/>
      <c r="F45" s="67" t="s">
        <v>529</v>
      </c>
      <c r="G45" s="67">
        <v>3</v>
      </c>
      <c r="H45" s="67" t="s">
        <v>536</v>
      </c>
      <c r="I45" s="117">
        <v>1500</v>
      </c>
      <c r="J45" s="122">
        <f t="shared" si="0"/>
        <v>4500</v>
      </c>
      <c r="M45" s="107">
        <f>L45*J45</f>
        <v>0</v>
      </c>
    </row>
    <row r="46" spans="1:13" x14ac:dyDescent="0.3">
      <c r="A46" s="69"/>
      <c r="B46" s="105" t="s">
        <v>665</v>
      </c>
      <c r="C46" s="105" t="s">
        <v>664</v>
      </c>
      <c r="D46" s="69"/>
      <c r="E46" s="69"/>
      <c r="F46" s="67" t="s">
        <v>528</v>
      </c>
      <c r="G46" s="67">
        <v>4</v>
      </c>
      <c r="H46" s="67">
        <v>1.28</v>
      </c>
      <c r="I46" s="117">
        <v>80</v>
      </c>
      <c r="J46" s="122">
        <f t="shared" si="0"/>
        <v>320</v>
      </c>
    </row>
    <row r="47" spans="1:13" x14ac:dyDescent="0.3">
      <c r="A47" s="69"/>
      <c r="B47" s="71" t="s">
        <v>507</v>
      </c>
      <c r="C47" s="67" t="s">
        <v>90</v>
      </c>
      <c r="D47" s="69"/>
      <c r="E47" s="69"/>
      <c r="F47" s="67" t="s">
        <v>528</v>
      </c>
      <c r="G47" s="67">
        <v>4</v>
      </c>
      <c r="H47" s="67" t="s">
        <v>537</v>
      </c>
      <c r="I47" s="117">
        <v>90</v>
      </c>
      <c r="J47" s="122">
        <f t="shared" si="0"/>
        <v>360</v>
      </c>
    </row>
    <row r="48" spans="1:13" x14ac:dyDescent="0.3">
      <c r="A48" s="69"/>
      <c r="B48" s="71" t="s">
        <v>508</v>
      </c>
      <c r="C48" s="67" t="s">
        <v>90</v>
      </c>
      <c r="D48" s="69"/>
      <c r="E48" s="69"/>
      <c r="F48" s="67" t="s">
        <v>528</v>
      </c>
      <c r="G48" s="67">
        <v>15</v>
      </c>
      <c r="H48" s="67" t="s">
        <v>538</v>
      </c>
      <c r="I48" s="117">
        <v>110</v>
      </c>
      <c r="J48" s="122">
        <f t="shared" si="0"/>
        <v>1650</v>
      </c>
    </row>
    <row r="49" spans="1:11" x14ac:dyDescent="0.3">
      <c r="A49" s="69"/>
      <c r="B49" s="71" t="s">
        <v>509</v>
      </c>
      <c r="C49" s="104" t="s">
        <v>519</v>
      </c>
      <c r="D49" s="69"/>
      <c r="E49" s="69"/>
      <c r="F49" s="67" t="s">
        <v>43</v>
      </c>
      <c r="G49" s="67">
        <v>16</v>
      </c>
      <c r="H49" s="67" t="s">
        <v>539</v>
      </c>
      <c r="I49" s="117">
        <v>170</v>
      </c>
      <c r="J49" s="122">
        <f t="shared" si="0"/>
        <v>2720</v>
      </c>
    </row>
    <row r="50" spans="1:11" x14ac:dyDescent="0.3">
      <c r="A50" s="68"/>
      <c r="B50" s="80" t="s">
        <v>554</v>
      </c>
      <c r="C50" s="69"/>
      <c r="D50" s="69"/>
      <c r="E50" s="69"/>
      <c r="F50" s="103"/>
      <c r="G50" s="68"/>
      <c r="H50" s="81"/>
      <c r="I50" s="117"/>
      <c r="J50" s="121"/>
    </row>
    <row r="51" spans="1:11" x14ac:dyDescent="0.3">
      <c r="A51" s="67" t="s">
        <v>4</v>
      </c>
      <c r="B51" s="105" t="s">
        <v>555</v>
      </c>
      <c r="C51" s="104" t="s">
        <v>568</v>
      </c>
      <c r="D51" s="69"/>
      <c r="E51" s="106" t="s">
        <v>574</v>
      </c>
      <c r="F51" s="67" t="s">
        <v>43</v>
      </c>
      <c r="G51" s="67">
        <v>48</v>
      </c>
      <c r="H51" s="81"/>
      <c r="I51" s="117">
        <v>13488.37</v>
      </c>
      <c r="J51" s="122">
        <f>I51*G51</f>
        <v>647441.76</v>
      </c>
      <c r="K51" t="s">
        <v>673</v>
      </c>
    </row>
    <row r="52" spans="1:11" x14ac:dyDescent="0.3">
      <c r="A52" s="67" t="s">
        <v>544</v>
      </c>
      <c r="B52" s="71" t="s">
        <v>556</v>
      </c>
      <c r="C52" s="69"/>
      <c r="D52" s="69"/>
      <c r="E52" s="69"/>
      <c r="F52" s="103"/>
      <c r="G52" s="68"/>
      <c r="H52" s="81"/>
      <c r="I52" s="117"/>
      <c r="J52" s="121"/>
    </row>
    <row r="53" spans="1:11" x14ac:dyDescent="0.3">
      <c r="A53" s="68"/>
      <c r="B53" s="71" t="s">
        <v>557</v>
      </c>
      <c r="C53" s="69"/>
      <c r="D53" s="69"/>
      <c r="E53" s="69"/>
      <c r="F53" s="103"/>
      <c r="G53" s="68"/>
      <c r="H53" s="81"/>
      <c r="I53" s="117"/>
      <c r="J53" s="121"/>
    </row>
    <row r="54" spans="1:11" x14ac:dyDescent="0.3">
      <c r="A54" s="68"/>
      <c r="B54" s="71" t="s">
        <v>558</v>
      </c>
      <c r="C54" s="69"/>
      <c r="D54" s="69"/>
      <c r="E54" s="69"/>
      <c r="F54" s="103"/>
      <c r="G54" s="68"/>
      <c r="H54" s="81"/>
      <c r="I54" s="117"/>
      <c r="J54" s="121"/>
    </row>
    <row r="55" spans="1:11" x14ac:dyDescent="0.3">
      <c r="A55" s="67" t="s">
        <v>5</v>
      </c>
      <c r="B55" s="113" t="s">
        <v>674</v>
      </c>
      <c r="C55" s="173" t="s">
        <v>569</v>
      </c>
      <c r="D55" s="174"/>
      <c r="E55" s="175" t="s">
        <v>575</v>
      </c>
      <c r="F55" s="176" t="s">
        <v>43</v>
      </c>
      <c r="G55" s="176">
        <v>62</v>
      </c>
      <c r="H55" s="177" t="s">
        <v>581</v>
      </c>
      <c r="I55" s="178"/>
      <c r="J55" s="172">
        <f>SUM(J57:J66)*G55</f>
        <v>1102975.5360000001</v>
      </c>
    </row>
    <row r="56" spans="1:11" x14ac:dyDescent="0.3">
      <c r="A56" s="67" t="s">
        <v>545</v>
      </c>
      <c r="B56" s="69"/>
      <c r="C56" s="69"/>
      <c r="D56" s="69"/>
      <c r="E56" s="69"/>
      <c r="F56" s="103"/>
      <c r="G56" s="68"/>
      <c r="H56" s="81"/>
      <c r="I56" s="117"/>
      <c r="J56" s="121"/>
    </row>
    <row r="57" spans="1:11" x14ac:dyDescent="0.3">
      <c r="A57" s="67" t="s">
        <v>546</v>
      </c>
      <c r="B57" s="179" t="s">
        <v>559</v>
      </c>
      <c r="C57" s="176" t="s">
        <v>570</v>
      </c>
      <c r="D57" s="174"/>
      <c r="E57" s="176" t="s">
        <v>523</v>
      </c>
      <c r="F57" s="176" t="s">
        <v>43</v>
      </c>
      <c r="G57" s="176">
        <v>2</v>
      </c>
      <c r="H57" s="176" t="s">
        <v>580</v>
      </c>
      <c r="I57" s="180">
        <f>3414.97*1.2</f>
        <v>4097.9639999999999</v>
      </c>
      <c r="J57" s="172">
        <f>I57*G57</f>
        <v>8195.9279999999999</v>
      </c>
    </row>
    <row r="58" spans="1:11" x14ac:dyDescent="0.3">
      <c r="A58" s="67" t="s">
        <v>547</v>
      </c>
      <c r="B58" s="179" t="s">
        <v>560</v>
      </c>
      <c r="C58" s="174"/>
      <c r="D58" s="174"/>
      <c r="E58" s="173" t="s">
        <v>524</v>
      </c>
      <c r="F58" s="181"/>
      <c r="G58" s="182"/>
      <c r="H58" s="183"/>
      <c r="I58" s="184"/>
      <c r="J58" s="185"/>
    </row>
    <row r="59" spans="1:11" x14ac:dyDescent="0.3">
      <c r="A59" s="68"/>
      <c r="B59" s="179" t="s">
        <v>561</v>
      </c>
      <c r="C59" s="174"/>
      <c r="D59" s="174"/>
      <c r="E59" s="173" t="s">
        <v>576</v>
      </c>
      <c r="F59" s="176" t="s">
        <v>163</v>
      </c>
      <c r="G59" s="176">
        <v>2</v>
      </c>
      <c r="H59" s="183"/>
      <c r="I59" s="184">
        <v>2500</v>
      </c>
      <c r="J59" s="172">
        <f>I59*G59</f>
        <v>5000</v>
      </c>
    </row>
    <row r="60" spans="1:11" x14ac:dyDescent="0.3">
      <c r="A60" s="67" t="s">
        <v>548</v>
      </c>
      <c r="B60" s="179" t="s">
        <v>562</v>
      </c>
      <c r="C60" s="186" t="s">
        <v>671</v>
      </c>
      <c r="D60" s="174"/>
      <c r="E60" s="187" t="s">
        <v>577</v>
      </c>
      <c r="F60" s="176" t="s">
        <v>43</v>
      </c>
      <c r="G60" s="176">
        <v>1</v>
      </c>
      <c r="H60" s="183"/>
      <c r="I60" s="184">
        <v>345</v>
      </c>
      <c r="J60" s="172">
        <f>I60*G60</f>
        <v>345</v>
      </c>
    </row>
    <row r="61" spans="1:11" x14ac:dyDescent="0.3">
      <c r="A61" s="68"/>
      <c r="B61" s="179" t="s">
        <v>563</v>
      </c>
      <c r="C61" s="174"/>
      <c r="D61" s="174"/>
      <c r="E61" s="173" t="s">
        <v>578</v>
      </c>
      <c r="F61" s="181"/>
      <c r="G61" s="182"/>
      <c r="H61" s="183"/>
      <c r="I61" s="184"/>
      <c r="J61" s="185"/>
    </row>
    <row r="62" spans="1:11" x14ac:dyDescent="0.3">
      <c r="A62" s="67" t="s">
        <v>549</v>
      </c>
      <c r="B62" s="179" t="s">
        <v>564</v>
      </c>
      <c r="C62" s="186" t="s">
        <v>571</v>
      </c>
      <c r="D62" s="174"/>
      <c r="E62" s="187" t="s">
        <v>577</v>
      </c>
      <c r="F62" s="176" t="s">
        <v>43</v>
      </c>
      <c r="G62" s="176">
        <v>1</v>
      </c>
      <c r="H62" s="183"/>
      <c r="I62" s="184">
        <v>491</v>
      </c>
      <c r="J62" s="172">
        <f t="shared" ref="J62:J67" si="1">I62*G62</f>
        <v>491</v>
      </c>
    </row>
    <row r="63" spans="1:11" x14ac:dyDescent="0.3">
      <c r="A63" s="67" t="s">
        <v>550</v>
      </c>
      <c r="B63" s="179" t="s">
        <v>565</v>
      </c>
      <c r="C63" s="186" t="s">
        <v>572</v>
      </c>
      <c r="D63" s="174"/>
      <c r="E63" s="187" t="s">
        <v>577</v>
      </c>
      <c r="F63" s="176" t="s">
        <v>43</v>
      </c>
      <c r="G63" s="176">
        <v>4</v>
      </c>
      <c r="H63" s="183"/>
      <c r="I63" s="184">
        <v>365</v>
      </c>
      <c r="J63" s="172">
        <f t="shared" si="1"/>
        <v>1460</v>
      </c>
    </row>
    <row r="64" spans="1:11" x14ac:dyDescent="0.3">
      <c r="A64" s="67" t="s">
        <v>551</v>
      </c>
      <c r="B64" s="179" t="s">
        <v>566</v>
      </c>
      <c r="C64" s="186" t="s">
        <v>573</v>
      </c>
      <c r="D64" s="174"/>
      <c r="E64" s="187" t="s">
        <v>577</v>
      </c>
      <c r="F64" s="176" t="s">
        <v>43</v>
      </c>
      <c r="G64" s="176">
        <v>2</v>
      </c>
      <c r="H64" s="183"/>
      <c r="I64" s="184">
        <v>116</v>
      </c>
      <c r="J64" s="172">
        <f t="shared" si="1"/>
        <v>232</v>
      </c>
    </row>
    <row r="65" spans="1:11" x14ac:dyDescent="0.3">
      <c r="A65" s="67" t="s">
        <v>552</v>
      </c>
      <c r="B65" s="179" t="s">
        <v>582</v>
      </c>
      <c r="C65" s="174"/>
      <c r="D65" s="174"/>
      <c r="E65" s="176" t="s">
        <v>579</v>
      </c>
      <c r="F65" s="176" t="s">
        <v>43</v>
      </c>
      <c r="G65" s="176">
        <v>1</v>
      </c>
      <c r="H65" s="183"/>
      <c r="I65" s="184">
        <v>116</v>
      </c>
      <c r="J65" s="172">
        <f t="shared" si="1"/>
        <v>116</v>
      </c>
    </row>
    <row r="66" spans="1:11" ht="17.399999999999999" x14ac:dyDescent="0.3">
      <c r="A66" s="67" t="s">
        <v>553</v>
      </c>
      <c r="B66" s="179" t="s">
        <v>567</v>
      </c>
      <c r="C66" s="176" t="s">
        <v>583</v>
      </c>
      <c r="D66" s="174"/>
      <c r="E66" s="174"/>
      <c r="F66" s="176" t="s">
        <v>584</v>
      </c>
      <c r="G66" s="176">
        <v>1.3</v>
      </c>
      <c r="H66" s="183"/>
      <c r="I66" s="184">
        <v>1500</v>
      </c>
      <c r="J66" s="172">
        <f t="shared" si="1"/>
        <v>1950</v>
      </c>
    </row>
    <row r="67" spans="1:11" x14ac:dyDescent="0.3">
      <c r="A67" s="108" t="s">
        <v>6</v>
      </c>
      <c r="B67" s="109" t="s">
        <v>686</v>
      </c>
      <c r="C67" s="108" t="s">
        <v>675</v>
      </c>
      <c r="D67" s="110"/>
      <c r="E67" s="110"/>
      <c r="F67" s="108" t="s">
        <v>43</v>
      </c>
      <c r="G67" s="108">
        <v>124</v>
      </c>
      <c r="H67" s="110"/>
      <c r="I67" s="120">
        <v>616.12</v>
      </c>
      <c r="J67" s="122">
        <f t="shared" si="1"/>
        <v>76398.880000000005</v>
      </c>
      <c r="K67" t="s">
        <v>687</v>
      </c>
    </row>
    <row r="68" spans="1:11" x14ac:dyDescent="0.3">
      <c r="A68" s="67" t="s">
        <v>7</v>
      </c>
      <c r="B68" s="71" t="s">
        <v>587</v>
      </c>
      <c r="C68" s="67" t="s">
        <v>594</v>
      </c>
      <c r="D68" s="69"/>
      <c r="E68" s="67" t="s">
        <v>523</v>
      </c>
      <c r="F68" s="67" t="s">
        <v>43</v>
      </c>
      <c r="G68" s="67">
        <v>62</v>
      </c>
      <c r="H68" s="67" t="s">
        <v>597</v>
      </c>
      <c r="I68" s="118">
        <f>6378.57*1.2</f>
        <v>7654.2839999999997</v>
      </c>
      <c r="J68" s="122">
        <f t="shared" ref="J68" si="2">I68*G68</f>
        <v>474565.60800000001</v>
      </c>
    </row>
    <row r="69" spans="1:11" x14ac:dyDescent="0.3">
      <c r="A69" s="67" t="s">
        <v>585</v>
      </c>
      <c r="B69" s="71" t="s">
        <v>503</v>
      </c>
      <c r="C69" s="68"/>
      <c r="D69" s="69"/>
      <c r="E69" s="73" t="s">
        <v>524</v>
      </c>
      <c r="F69" s="103"/>
      <c r="G69" s="68"/>
      <c r="H69" s="68"/>
      <c r="I69" s="117"/>
      <c r="J69" s="121"/>
    </row>
    <row r="70" spans="1:11" x14ac:dyDescent="0.3">
      <c r="A70" s="67" t="s">
        <v>8</v>
      </c>
      <c r="B70" s="71" t="s">
        <v>588</v>
      </c>
      <c r="C70" s="67" t="s">
        <v>595</v>
      </c>
      <c r="D70" s="69"/>
      <c r="E70" s="67" t="s">
        <v>525</v>
      </c>
      <c r="F70" s="67" t="s">
        <v>43</v>
      </c>
      <c r="G70" s="67">
        <v>3</v>
      </c>
      <c r="H70" s="67" t="s">
        <v>598</v>
      </c>
      <c r="I70" s="118">
        <f>28647.65*1.2</f>
        <v>34377.18</v>
      </c>
      <c r="J70" s="122">
        <f t="shared" ref="J70" si="3">I70*G70</f>
        <v>103131.54000000001</v>
      </c>
    </row>
    <row r="71" spans="1:11" x14ac:dyDescent="0.3">
      <c r="A71" s="67" t="s">
        <v>585</v>
      </c>
      <c r="B71" s="71" t="s">
        <v>503</v>
      </c>
      <c r="C71" s="68"/>
      <c r="D71" s="69"/>
      <c r="E71" s="69"/>
      <c r="F71" s="103"/>
      <c r="G71" s="68"/>
      <c r="H71" s="68"/>
      <c r="I71" s="117"/>
      <c r="J71" s="121"/>
    </row>
    <row r="72" spans="1:11" x14ac:dyDescent="0.3">
      <c r="A72" s="69"/>
      <c r="B72" s="80" t="s">
        <v>589</v>
      </c>
      <c r="C72" s="68"/>
      <c r="D72" s="69"/>
      <c r="E72" s="69"/>
      <c r="F72" s="103"/>
      <c r="G72" s="68"/>
      <c r="H72" s="68"/>
      <c r="I72" s="117"/>
      <c r="J72" s="121"/>
    </row>
    <row r="73" spans="1:11" x14ac:dyDescent="0.3">
      <c r="A73" s="67" t="s">
        <v>27</v>
      </c>
      <c r="B73" s="71" t="s">
        <v>590</v>
      </c>
      <c r="C73" s="67" t="s">
        <v>596</v>
      </c>
      <c r="D73" s="69"/>
      <c r="E73" s="67" t="s">
        <v>523</v>
      </c>
      <c r="F73" s="67" t="s">
        <v>43</v>
      </c>
      <c r="G73" s="82">
        <v>8</v>
      </c>
      <c r="H73" s="67" t="s">
        <v>599</v>
      </c>
      <c r="I73" s="118">
        <f>2626.14*1.2</f>
        <v>3151.3679999999999</v>
      </c>
      <c r="J73" s="122">
        <f t="shared" ref="J73" si="4">I73*G73</f>
        <v>25210.944</v>
      </c>
    </row>
    <row r="74" spans="1:11" x14ac:dyDescent="0.3">
      <c r="A74" s="67" t="s">
        <v>586</v>
      </c>
      <c r="B74" s="71" t="s">
        <v>591</v>
      </c>
      <c r="C74" s="68"/>
      <c r="D74" s="69"/>
      <c r="E74" s="73" t="s">
        <v>576</v>
      </c>
      <c r="F74" s="103"/>
      <c r="G74" s="68"/>
      <c r="H74" s="68"/>
      <c r="I74" s="117"/>
      <c r="J74" s="121"/>
    </row>
    <row r="75" spans="1:11" x14ac:dyDescent="0.3">
      <c r="A75" s="69"/>
      <c r="B75" s="105" t="s">
        <v>592</v>
      </c>
      <c r="C75" s="104" t="s">
        <v>90</v>
      </c>
      <c r="D75" s="69"/>
      <c r="E75" s="69"/>
      <c r="F75" s="67" t="s">
        <v>528</v>
      </c>
      <c r="G75" s="67">
        <v>4</v>
      </c>
      <c r="H75" s="67" t="s">
        <v>600</v>
      </c>
      <c r="I75" s="117">
        <v>153</v>
      </c>
      <c r="J75" s="122">
        <f>I75*G75</f>
        <v>612</v>
      </c>
    </row>
    <row r="76" spans="1:11" x14ac:dyDescent="0.3">
      <c r="A76" s="69"/>
      <c r="B76" s="71" t="s">
        <v>593</v>
      </c>
      <c r="C76" s="68"/>
      <c r="D76" s="69"/>
      <c r="E76" s="69"/>
      <c r="F76" s="103"/>
      <c r="G76" s="68"/>
      <c r="H76" s="68"/>
      <c r="I76" s="117"/>
      <c r="J76" s="121"/>
    </row>
    <row r="77" spans="1:11" x14ac:dyDescent="0.3">
      <c r="B77" s="80" t="s">
        <v>636</v>
      </c>
      <c r="J77" s="121"/>
    </row>
    <row r="78" spans="1:11" x14ac:dyDescent="0.3">
      <c r="A78" s="69"/>
      <c r="B78" s="80" t="s">
        <v>601</v>
      </c>
      <c r="C78" s="69"/>
      <c r="D78" s="68"/>
      <c r="E78" s="69"/>
      <c r="F78" s="103"/>
      <c r="G78" s="69"/>
      <c r="H78" s="68"/>
      <c r="I78" s="117"/>
      <c r="J78" s="121"/>
    </row>
    <row r="79" spans="1:11" x14ac:dyDescent="0.3">
      <c r="A79" s="69"/>
      <c r="B79" s="105" t="s">
        <v>506</v>
      </c>
      <c r="C79" s="67" t="s">
        <v>517</v>
      </c>
      <c r="D79" s="68"/>
      <c r="E79" s="69"/>
      <c r="F79" s="103"/>
      <c r="G79" s="69"/>
      <c r="H79" s="68"/>
      <c r="I79" s="117"/>
      <c r="J79" s="121"/>
    </row>
    <row r="80" spans="1:11" x14ac:dyDescent="0.3">
      <c r="A80" s="69"/>
      <c r="B80" s="105" t="s">
        <v>668</v>
      </c>
      <c r="C80" s="104" t="s">
        <v>518</v>
      </c>
      <c r="D80" s="68"/>
      <c r="E80" s="69"/>
      <c r="F80" s="67" t="s">
        <v>528</v>
      </c>
      <c r="G80" s="67">
        <v>780</v>
      </c>
      <c r="H80" s="67" t="s">
        <v>617</v>
      </c>
      <c r="I80" s="117">
        <v>977</v>
      </c>
      <c r="J80" s="122">
        <f t="shared" ref="J80:J95" si="5">I80*G80</f>
        <v>762060</v>
      </c>
      <c r="K80" t="s">
        <v>672</v>
      </c>
    </row>
    <row r="81" spans="1:11" x14ac:dyDescent="0.3">
      <c r="A81" s="69"/>
      <c r="B81" s="105" t="s">
        <v>669</v>
      </c>
      <c r="C81" s="69"/>
      <c r="D81" s="68"/>
      <c r="E81" s="69"/>
      <c r="F81" s="67" t="s">
        <v>528</v>
      </c>
      <c r="G81" s="67">
        <v>150</v>
      </c>
      <c r="H81" s="67" t="s">
        <v>618</v>
      </c>
      <c r="I81" s="117">
        <v>160</v>
      </c>
      <c r="J81" s="122">
        <f t="shared" si="5"/>
        <v>24000</v>
      </c>
    </row>
    <row r="82" spans="1:11" x14ac:dyDescent="0.3">
      <c r="A82" s="69"/>
      <c r="B82" s="105" t="s">
        <v>670</v>
      </c>
      <c r="C82" s="67" t="s">
        <v>608</v>
      </c>
      <c r="D82" s="68"/>
      <c r="E82" s="69"/>
      <c r="F82" s="67" t="s">
        <v>528</v>
      </c>
      <c r="G82" s="67">
        <v>3</v>
      </c>
      <c r="H82" s="67" t="s">
        <v>619</v>
      </c>
      <c r="I82" s="117">
        <v>150</v>
      </c>
      <c r="J82" s="122">
        <f t="shared" si="5"/>
        <v>450</v>
      </c>
    </row>
    <row r="83" spans="1:11" x14ac:dyDescent="0.3">
      <c r="A83" s="69"/>
      <c r="B83" s="105" t="s">
        <v>676</v>
      </c>
      <c r="C83" s="69"/>
      <c r="D83" s="68"/>
      <c r="E83" s="69"/>
      <c r="F83" s="67" t="s">
        <v>43</v>
      </c>
      <c r="G83" s="67">
        <v>1</v>
      </c>
      <c r="H83" s="67" t="s">
        <v>620</v>
      </c>
      <c r="I83" s="117">
        <v>3700</v>
      </c>
      <c r="J83" s="122">
        <f t="shared" si="5"/>
        <v>3700</v>
      </c>
    </row>
    <row r="84" spans="1:11" x14ac:dyDescent="0.3">
      <c r="A84" s="69"/>
      <c r="B84" s="105" t="s">
        <v>630</v>
      </c>
      <c r="C84" s="104" t="s">
        <v>609</v>
      </c>
      <c r="D84" s="68"/>
      <c r="E84" s="69"/>
      <c r="F84" s="67" t="s">
        <v>43</v>
      </c>
      <c r="G84" s="67">
        <v>62</v>
      </c>
      <c r="H84" s="67" t="s">
        <v>621</v>
      </c>
      <c r="I84" s="117">
        <v>200</v>
      </c>
      <c r="J84" s="122">
        <f t="shared" si="5"/>
        <v>12400</v>
      </c>
      <c r="K84" t="s">
        <v>677</v>
      </c>
    </row>
    <row r="85" spans="1:11" x14ac:dyDescent="0.3">
      <c r="A85" s="69"/>
      <c r="B85" s="105" t="s">
        <v>631</v>
      </c>
      <c r="C85" s="69"/>
      <c r="D85" s="68"/>
      <c r="E85" s="69"/>
      <c r="F85" s="67" t="s">
        <v>43</v>
      </c>
      <c r="G85" s="67">
        <v>62</v>
      </c>
      <c r="H85" s="67" t="s">
        <v>621</v>
      </c>
      <c r="I85" s="117">
        <v>114</v>
      </c>
      <c r="J85" s="122">
        <f t="shared" si="5"/>
        <v>7068</v>
      </c>
    </row>
    <row r="86" spans="1:11" x14ac:dyDescent="0.3">
      <c r="A86" s="69"/>
      <c r="B86" s="105" t="s">
        <v>632</v>
      </c>
      <c r="C86" s="67" t="s">
        <v>610</v>
      </c>
      <c r="D86" s="68"/>
      <c r="E86" s="69"/>
      <c r="F86" s="67" t="s">
        <v>43</v>
      </c>
      <c r="G86" s="67">
        <v>18</v>
      </c>
      <c r="H86" s="67" t="s">
        <v>622</v>
      </c>
      <c r="I86" s="117">
        <v>345</v>
      </c>
      <c r="J86" s="122">
        <f t="shared" si="5"/>
        <v>6210</v>
      </c>
    </row>
    <row r="87" spans="1:11" x14ac:dyDescent="0.3">
      <c r="A87" s="69"/>
      <c r="B87" s="105" t="s">
        <v>633</v>
      </c>
      <c r="C87" s="67" t="s">
        <v>610</v>
      </c>
      <c r="D87" s="68"/>
      <c r="E87" s="69"/>
      <c r="F87" s="67" t="s">
        <v>43</v>
      </c>
      <c r="G87" s="67">
        <v>21</v>
      </c>
      <c r="H87" s="67" t="s">
        <v>623</v>
      </c>
      <c r="I87" s="117">
        <v>229</v>
      </c>
      <c r="J87" s="122">
        <f t="shared" si="5"/>
        <v>4809</v>
      </c>
    </row>
    <row r="88" spans="1:11" x14ac:dyDescent="0.3">
      <c r="A88" s="69"/>
      <c r="B88" s="105" t="s">
        <v>634</v>
      </c>
      <c r="C88" s="67" t="s">
        <v>611</v>
      </c>
      <c r="D88" s="68"/>
      <c r="E88" s="69"/>
      <c r="F88" s="67" t="s">
        <v>43</v>
      </c>
      <c r="G88" s="67">
        <v>65</v>
      </c>
      <c r="H88" s="67" t="s">
        <v>624</v>
      </c>
      <c r="I88" s="117">
        <v>513</v>
      </c>
      <c r="J88" s="122">
        <f t="shared" si="5"/>
        <v>33345</v>
      </c>
    </row>
    <row r="89" spans="1:11" x14ac:dyDescent="0.3">
      <c r="A89" s="69"/>
      <c r="B89" s="105" t="s">
        <v>635</v>
      </c>
      <c r="C89" s="67" t="s">
        <v>611</v>
      </c>
      <c r="D89" s="68"/>
      <c r="E89" s="69"/>
      <c r="F89" s="67" t="s">
        <v>43</v>
      </c>
      <c r="G89" s="67">
        <v>1</v>
      </c>
      <c r="H89" s="67" t="s">
        <v>625</v>
      </c>
      <c r="I89" s="117">
        <v>312</v>
      </c>
      <c r="J89" s="122">
        <f t="shared" si="5"/>
        <v>312</v>
      </c>
    </row>
    <row r="90" spans="1:11" ht="17.399999999999999" x14ac:dyDescent="0.3">
      <c r="A90" s="69"/>
      <c r="B90" s="105" t="s">
        <v>602</v>
      </c>
      <c r="C90" s="67" t="s">
        <v>612</v>
      </c>
      <c r="D90" s="68"/>
      <c r="E90" s="69"/>
      <c r="F90" s="67" t="s">
        <v>584</v>
      </c>
      <c r="G90" s="67">
        <v>220</v>
      </c>
      <c r="H90" s="68"/>
      <c r="I90" s="117">
        <f>879/250</f>
        <v>3.516</v>
      </c>
      <c r="J90" s="122">
        <f t="shared" si="5"/>
        <v>773.52</v>
      </c>
    </row>
    <row r="91" spans="1:11" ht="17.399999999999999" x14ac:dyDescent="0.3">
      <c r="A91" s="69"/>
      <c r="B91" s="105" t="s">
        <v>603</v>
      </c>
      <c r="C91" s="67" t="s">
        <v>613</v>
      </c>
      <c r="D91" s="68"/>
      <c r="E91" s="69"/>
      <c r="F91" s="67" t="s">
        <v>584</v>
      </c>
      <c r="G91" s="67">
        <v>440</v>
      </c>
      <c r="H91" s="68"/>
      <c r="I91" s="117">
        <f>774/100*2</f>
        <v>15.48</v>
      </c>
      <c r="J91" s="122">
        <f t="shared" si="5"/>
        <v>6811.2</v>
      </c>
    </row>
    <row r="92" spans="1:11" x14ac:dyDescent="0.3">
      <c r="A92" s="69"/>
      <c r="B92" s="71" t="s">
        <v>604</v>
      </c>
      <c r="C92" s="104" t="s">
        <v>519</v>
      </c>
      <c r="D92" s="68"/>
      <c r="E92" s="69"/>
      <c r="F92" s="67" t="s">
        <v>43</v>
      </c>
      <c r="G92" s="67">
        <v>6</v>
      </c>
      <c r="H92" s="67" t="s">
        <v>626</v>
      </c>
      <c r="I92" s="117">
        <v>400</v>
      </c>
      <c r="J92" s="122">
        <f t="shared" si="5"/>
        <v>2400</v>
      </c>
      <c r="K92" t="s">
        <v>678</v>
      </c>
    </row>
    <row r="93" spans="1:11" x14ac:dyDescent="0.3">
      <c r="A93" s="69"/>
      <c r="B93" s="105" t="s">
        <v>605</v>
      </c>
      <c r="C93" s="111" t="s">
        <v>614</v>
      </c>
      <c r="D93" s="83"/>
      <c r="E93" s="84"/>
      <c r="F93" s="67" t="s">
        <v>43</v>
      </c>
      <c r="G93" s="67">
        <v>130</v>
      </c>
      <c r="H93" s="67" t="s">
        <v>627</v>
      </c>
      <c r="I93" s="117">
        <v>185</v>
      </c>
      <c r="J93" s="122">
        <f t="shared" si="5"/>
        <v>24050</v>
      </c>
    </row>
    <row r="94" spans="1:11" x14ac:dyDescent="0.3">
      <c r="A94" s="69"/>
      <c r="B94" s="112" t="s">
        <v>606</v>
      </c>
      <c r="C94" s="85" t="s">
        <v>614</v>
      </c>
      <c r="D94" s="68"/>
      <c r="E94" s="86"/>
      <c r="F94" s="64" t="s">
        <v>43</v>
      </c>
      <c r="G94" s="67">
        <v>80</v>
      </c>
      <c r="H94" s="64" t="s">
        <v>628</v>
      </c>
      <c r="I94" s="117">
        <v>253</v>
      </c>
      <c r="J94" s="122">
        <f t="shared" si="5"/>
        <v>20240</v>
      </c>
      <c r="K94" t="s">
        <v>679</v>
      </c>
    </row>
    <row r="95" spans="1:11" x14ac:dyDescent="0.3">
      <c r="A95" s="69"/>
      <c r="B95" s="105" t="s">
        <v>607</v>
      </c>
      <c r="C95" s="67" t="s">
        <v>615</v>
      </c>
      <c r="D95" s="68"/>
      <c r="E95" s="84"/>
      <c r="F95" s="67" t="s">
        <v>528</v>
      </c>
      <c r="G95" s="67">
        <v>15</v>
      </c>
      <c r="H95" s="67" t="s">
        <v>629</v>
      </c>
      <c r="I95" s="117">
        <v>360</v>
      </c>
      <c r="J95" s="122">
        <f t="shared" si="5"/>
        <v>5400</v>
      </c>
    </row>
    <row r="96" spans="1:11" x14ac:dyDescent="0.3">
      <c r="A96" s="69"/>
      <c r="B96" s="69"/>
      <c r="C96" s="87" t="s">
        <v>616</v>
      </c>
      <c r="D96" s="68"/>
      <c r="E96" s="69"/>
      <c r="F96" s="103"/>
      <c r="G96" s="69"/>
      <c r="H96" s="68"/>
      <c r="I96" s="117"/>
      <c r="J96" s="121"/>
    </row>
    <row r="97" spans="2:10" x14ac:dyDescent="0.3">
      <c r="B97" s="125" t="s">
        <v>662</v>
      </c>
      <c r="J97" s="123">
        <f>SUM(J4:J55,J67:J95)</f>
        <v>15875433.159999998</v>
      </c>
    </row>
  </sheetData>
  <phoneticPr fontId="22" type="noConversion"/>
  <hyperlinks>
    <hyperlink ref="K33" r:id="rId1" xr:uid="{0C1430D9-C067-4541-BA6D-076C866366BB}"/>
  </hyperlinks>
  <pageMargins left="0.7" right="0.7" top="0.75" bottom="0.75" header="0.3" footer="0.3"/>
  <pageSetup paperSize="9" orientation="portrait" verticalDpi="0"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98DD818-5EA6-4307-A69D-C37BA3C9A74A}">
  <sheetPr>
    <tabColor rgb="FF92D050"/>
  </sheetPr>
  <dimension ref="A1:K74"/>
  <sheetViews>
    <sheetView topLeftCell="A43" workbookViewId="0">
      <selection activeCell="P17" sqref="P17"/>
    </sheetView>
  </sheetViews>
  <sheetFormatPr defaultRowHeight="14.4" x14ac:dyDescent="0.3"/>
  <cols>
    <col min="1" max="1" width="8.88671875" style="124"/>
    <col min="2" max="2" width="41.44140625" customWidth="1"/>
    <col min="3" max="3" width="25.5546875" customWidth="1"/>
    <col min="4" max="4" width="15" customWidth="1"/>
    <col min="5" max="5" width="15.21875" customWidth="1"/>
    <col min="6" max="7" width="8.88671875" style="19"/>
    <col min="9" max="9" width="10.44140625" bestFit="1" customWidth="1"/>
    <col min="10" max="10" width="14.77734375" customWidth="1"/>
  </cols>
  <sheetData>
    <row r="1" spans="1:11" ht="42" x14ac:dyDescent="0.3">
      <c r="A1" s="128" t="s">
        <v>0</v>
      </c>
      <c r="B1" s="128" t="s">
        <v>9</v>
      </c>
      <c r="C1" s="129" t="s">
        <v>19</v>
      </c>
      <c r="D1" s="65" t="s">
        <v>21</v>
      </c>
      <c r="E1" s="64" t="s">
        <v>22</v>
      </c>
      <c r="F1" s="65" t="s">
        <v>23</v>
      </c>
      <c r="G1" s="64" t="s">
        <v>25</v>
      </c>
      <c r="H1" s="65" t="s">
        <v>26</v>
      </c>
      <c r="I1" s="127" t="s">
        <v>122</v>
      </c>
      <c r="J1" s="3" t="s">
        <v>123</v>
      </c>
    </row>
    <row r="2" spans="1:11" ht="15.6" x14ac:dyDescent="0.3">
      <c r="A2" s="131" t="s">
        <v>1</v>
      </c>
      <c r="B2" s="130" t="s">
        <v>2</v>
      </c>
      <c r="C2" s="131" t="s">
        <v>3</v>
      </c>
      <c r="D2" s="131" t="s">
        <v>4</v>
      </c>
      <c r="E2" s="131" t="s">
        <v>5</v>
      </c>
      <c r="F2" s="130" t="s">
        <v>6</v>
      </c>
      <c r="G2" s="131" t="s">
        <v>7</v>
      </c>
      <c r="H2" s="130" t="s">
        <v>8</v>
      </c>
      <c r="I2" s="131" t="s">
        <v>27</v>
      </c>
      <c r="J2" s="130" t="s">
        <v>28</v>
      </c>
    </row>
    <row r="3" spans="1:11" ht="15.6" x14ac:dyDescent="0.3">
      <c r="A3" s="144"/>
      <c r="B3" s="135" t="s">
        <v>47</v>
      </c>
      <c r="C3" s="133"/>
      <c r="D3" s="133"/>
      <c r="E3" s="134"/>
      <c r="F3" s="143"/>
      <c r="G3" s="143"/>
      <c r="H3" s="133"/>
      <c r="I3" s="132"/>
      <c r="J3" s="62"/>
    </row>
    <row r="4" spans="1:11" ht="18.600000000000001" x14ac:dyDescent="0.3">
      <c r="A4" s="131" t="s">
        <v>1</v>
      </c>
      <c r="B4" s="136" t="s">
        <v>700</v>
      </c>
      <c r="C4" s="227" t="s">
        <v>1147</v>
      </c>
      <c r="D4" s="133"/>
      <c r="E4" s="134"/>
      <c r="F4" s="130" t="s">
        <v>61</v>
      </c>
      <c r="G4" s="130">
        <v>2040</v>
      </c>
      <c r="H4" s="133"/>
      <c r="I4" s="225">
        <v>2496.85</v>
      </c>
      <c r="J4" s="226">
        <f>I4*G4</f>
        <v>5093574</v>
      </c>
      <c r="K4" t="s">
        <v>1150</v>
      </c>
    </row>
    <row r="5" spans="1:11" ht="15.6" x14ac:dyDescent="0.3">
      <c r="A5" s="131" t="s">
        <v>2</v>
      </c>
      <c r="B5" s="136" t="s">
        <v>778</v>
      </c>
      <c r="C5" s="130" t="s">
        <v>138</v>
      </c>
      <c r="D5" s="133"/>
      <c r="E5" s="134"/>
      <c r="F5" s="130" t="s">
        <v>24</v>
      </c>
      <c r="G5" s="130">
        <v>8</v>
      </c>
      <c r="H5" s="133"/>
      <c r="I5">
        <v>5000</v>
      </c>
      <c r="J5" s="226">
        <f t="shared" ref="J5:J7" si="0">I5*G5</f>
        <v>40000</v>
      </c>
      <c r="K5" t="s">
        <v>646</v>
      </c>
    </row>
    <row r="6" spans="1:11" ht="18.600000000000001" x14ac:dyDescent="0.3">
      <c r="A6" s="131" t="s">
        <v>3</v>
      </c>
      <c r="B6" s="136" t="s">
        <v>701</v>
      </c>
      <c r="C6" s="130" t="s">
        <v>1148</v>
      </c>
      <c r="D6" s="133"/>
      <c r="E6" s="134"/>
      <c r="F6" s="130" t="s">
        <v>61</v>
      </c>
      <c r="G6" s="130">
        <v>100</v>
      </c>
      <c r="H6" s="133"/>
      <c r="I6" s="225">
        <v>2447.5</v>
      </c>
      <c r="J6" s="226">
        <f>I6*G6</f>
        <v>244750</v>
      </c>
    </row>
    <row r="7" spans="1:11" ht="15.6" x14ac:dyDescent="0.3">
      <c r="A7" s="131" t="s">
        <v>4</v>
      </c>
      <c r="B7" s="136" t="s">
        <v>1149</v>
      </c>
      <c r="C7" s="130" t="s">
        <v>698</v>
      </c>
      <c r="D7" s="133"/>
      <c r="E7" s="134"/>
      <c r="F7" s="130" t="s">
        <v>24</v>
      </c>
      <c r="G7" s="130">
        <v>2</v>
      </c>
      <c r="H7" s="133"/>
      <c r="I7" s="225">
        <v>15420</v>
      </c>
      <c r="J7" s="226">
        <f t="shared" si="0"/>
        <v>30840</v>
      </c>
      <c r="K7" t="s">
        <v>1151</v>
      </c>
    </row>
    <row r="8" spans="1:11" ht="15.6" x14ac:dyDescent="0.3">
      <c r="A8" s="228" t="s">
        <v>5</v>
      </c>
      <c r="B8" s="145" t="s">
        <v>697</v>
      </c>
      <c r="C8" s="229" t="s">
        <v>702</v>
      </c>
      <c r="D8" s="230"/>
      <c r="E8" s="233"/>
      <c r="F8" s="229" t="s">
        <v>61</v>
      </c>
      <c r="G8" s="229">
        <v>100</v>
      </c>
      <c r="H8" s="230"/>
      <c r="I8" s="232"/>
      <c r="J8" s="226">
        <f t="shared" ref="J8:J68" si="1">I8*G8</f>
        <v>0</v>
      </c>
    </row>
    <row r="9" spans="1:11" ht="15.6" x14ac:dyDescent="0.3">
      <c r="A9" s="144"/>
      <c r="B9" s="135" t="s">
        <v>72</v>
      </c>
      <c r="C9" s="134"/>
      <c r="D9" s="133"/>
      <c r="E9" s="132"/>
      <c r="F9" s="143"/>
      <c r="G9" s="143"/>
      <c r="H9" s="133"/>
      <c r="I9" s="225"/>
      <c r="J9" s="226"/>
    </row>
    <row r="10" spans="1:11" ht="15.6" x14ac:dyDescent="0.3">
      <c r="A10" s="131" t="s">
        <v>1</v>
      </c>
      <c r="B10" s="136" t="s">
        <v>779</v>
      </c>
      <c r="C10" s="134"/>
      <c r="D10" s="227" t="s">
        <v>710</v>
      </c>
      <c r="E10" s="132"/>
      <c r="F10" s="130" t="s">
        <v>43</v>
      </c>
      <c r="G10" s="130">
        <v>500</v>
      </c>
      <c r="H10" s="133"/>
      <c r="I10" s="225">
        <f>586.2/48</f>
        <v>12.2125</v>
      </c>
      <c r="J10" s="226">
        <f t="shared" si="1"/>
        <v>6106.25</v>
      </c>
    </row>
    <row r="11" spans="1:11" ht="15.6" x14ac:dyDescent="0.3">
      <c r="A11" s="131" t="s">
        <v>2</v>
      </c>
      <c r="B11" s="136" t="s">
        <v>136</v>
      </c>
      <c r="C11" s="134"/>
      <c r="D11" s="133"/>
      <c r="E11" s="132"/>
      <c r="F11" s="130" t="s">
        <v>120</v>
      </c>
      <c r="G11" s="130">
        <v>0.1</v>
      </c>
      <c r="H11" s="133"/>
      <c r="I11" s="225">
        <v>80000</v>
      </c>
      <c r="J11" s="226">
        <f t="shared" si="1"/>
        <v>8000</v>
      </c>
    </row>
    <row r="12" spans="1:11" ht="15.6" x14ac:dyDescent="0.3">
      <c r="A12" s="228" t="s">
        <v>3</v>
      </c>
      <c r="B12" s="145" t="s">
        <v>703</v>
      </c>
      <c r="C12" s="229" t="s">
        <v>709</v>
      </c>
      <c r="D12" s="230"/>
      <c r="E12" s="231"/>
      <c r="F12" s="229" t="s">
        <v>61</v>
      </c>
      <c r="G12" s="229">
        <v>160</v>
      </c>
      <c r="H12" s="230"/>
      <c r="I12" s="232"/>
      <c r="J12" s="226">
        <f t="shared" si="1"/>
        <v>0</v>
      </c>
    </row>
    <row r="13" spans="1:11" ht="15.6" x14ac:dyDescent="0.3">
      <c r="A13" s="131" t="s">
        <v>4</v>
      </c>
      <c r="B13" s="234" t="s">
        <v>704</v>
      </c>
      <c r="C13" s="134"/>
      <c r="D13" s="133"/>
      <c r="E13" s="132"/>
      <c r="F13" s="130" t="s">
        <v>61</v>
      </c>
      <c r="G13" s="130">
        <v>160</v>
      </c>
      <c r="H13" s="133"/>
      <c r="I13" s="225">
        <v>37</v>
      </c>
      <c r="J13" s="226">
        <f t="shared" si="1"/>
        <v>5920</v>
      </c>
      <c r="K13" t="s">
        <v>952</v>
      </c>
    </row>
    <row r="14" spans="1:11" ht="18.600000000000001" x14ac:dyDescent="0.3">
      <c r="A14" s="131" t="s">
        <v>5</v>
      </c>
      <c r="B14" s="136" t="s">
        <v>705</v>
      </c>
      <c r="C14" s="134"/>
      <c r="D14" s="133"/>
      <c r="E14" s="132"/>
      <c r="F14" s="130" t="s">
        <v>714</v>
      </c>
      <c r="G14" s="130">
        <v>24</v>
      </c>
      <c r="H14" s="130" t="s">
        <v>713</v>
      </c>
      <c r="I14" s="225">
        <v>820</v>
      </c>
      <c r="J14" s="226">
        <f t="shared" si="1"/>
        <v>19680</v>
      </c>
    </row>
    <row r="15" spans="1:11" ht="18.600000000000001" x14ac:dyDescent="0.3">
      <c r="A15" s="228" t="s">
        <v>6</v>
      </c>
      <c r="B15" s="145" t="s">
        <v>706</v>
      </c>
      <c r="C15" s="233"/>
      <c r="D15" s="230"/>
      <c r="E15" s="231"/>
      <c r="F15" s="229" t="s">
        <v>715</v>
      </c>
      <c r="G15" s="229">
        <v>12</v>
      </c>
      <c r="H15" s="230"/>
      <c r="I15" s="232"/>
      <c r="J15" s="226">
        <f t="shared" si="1"/>
        <v>0</v>
      </c>
    </row>
    <row r="16" spans="1:11" ht="18.600000000000001" x14ac:dyDescent="0.3">
      <c r="A16" s="228" t="s">
        <v>7</v>
      </c>
      <c r="B16" s="145" t="s">
        <v>707</v>
      </c>
      <c r="C16" s="233"/>
      <c r="D16" s="230"/>
      <c r="E16" s="231"/>
      <c r="F16" s="229" t="s">
        <v>715</v>
      </c>
      <c r="G16" s="229">
        <v>60</v>
      </c>
      <c r="H16" s="230"/>
      <c r="I16" s="232"/>
      <c r="J16" s="226">
        <f t="shared" si="1"/>
        <v>0</v>
      </c>
    </row>
    <row r="17" spans="1:11" ht="62.4" x14ac:dyDescent="0.3">
      <c r="A17" s="131" t="s">
        <v>8</v>
      </c>
      <c r="B17" s="142" t="s">
        <v>780</v>
      </c>
      <c r="C17" s="134"/>
      <c r="D17" s="130">
        <v>160911</v>
      </c>
      <c r="E17" s="130" t="s">
        <v>99</v>
      </c>
      <c r="F17" s="130" t="s">
        <v>61</v>
      </c>
      <c r="G17" s="130">
        <v>200</v>
      </c>
      <c r="H17" s="133"/>
      <c r="I17" s="225">
        <v>370.33</v>
      </c>
      <c r="J17" s="226">
        <f t="shared" si="1"/>
        <v>74066</v>
      </c>
    </row>
    <row r="18" spans="1:11" ht="62.4" x14ac:dyDescent="0.3">
      <c r="A18" s="131" t="s">
        <v>27</v>
      </c>
      <c r="B18" s="142" t="s">
        <v>781</v>
      </c>
      <c r="C18" s="134"/>
      <c r="D18" s="130">
        <v>121990</v>
      </c>
      <c r="E18" s="130" t="s">
        <v>99</v>
      </c>
      <c r="F18" s="130" t="s">
        <v>61</v>
      </c>
      <c r="G18" s="130">
        <v>50</v>
      </c>
      <c r="H18" s="133"/>
      <c r="I18" s="225">
        <v>241</v>
      </c>
      <c r="J18" s="226">
        <f t="shared" si="1"/>
        <v>12050</v>
      </c>
      <c r="K18" t="s">
        <v>953</v>
      </c>
    </row>
    <row r="19" spans="1:11" ht="15.6" x14ac:dyDescent="0.3">
      <c r="A19" s="131" t="s">
        <v>28</v>
      </c>
      <c r="B19" s="136" t="s">
        <v>708</v>
      </c>
      <c r="C19" s="227" t="s">
        <v>716</v>
      </c>
      <c r="D19" s="133"/>
      <c r="E19" s="130" t="s">
        <v>711</v>
      </c>
      <c r="F19" s="130" t="s">
        <v>712</v>
      </c>
      <c r="G19" s="130">
        <v>1</v>
      </c>
      <c r="H19" s="133"/>
      <c r="I19" s="225">
        <v>520</v>
      </c>
      <c r="J19" s="226">
        <f t="shared" si="1"/>
        <v>520</v>
      </c>
    </row>
    <row r="20" spans="1:11" ht="15.6" x14ac:dyDescent="0.3">
      <c r="A20" s="144"/>
      <c r="B20" s="139" t="s">
        <v>717</v>
      </c>
      <c r="C20" s="133"/>
      <c r="D20" s="133"/>
      <c r="E20" s="133"/>
      <c r="F20" s="143"/>
      <c r="G20" s="143"/>
      <c r="H20" s="133"/>
      <c r="I20" s="225"/>
      <c r="J20" s="226">
        <f t="shared" si="1"/>
        <v>0</v>
      </c>
    </row>
    <row r="21" spans="1:11" ht="15.6" x14ac:dyDescent="0.3">
      <c r="A21" s="144"/>
      <c r="B21" s="139" t="s">
        <v>718</v>
      </c>
      <c r="C21" s="133"/>
      <c r="D21" s="133"/>
      <c r="E21" s="133"/>
      <c r="F21" s="143"/>
      <c r="G21" s="143"/>
      <c r="H21" s="133"/>
      <c r="I21" s="225"/>
      <c r="J21" s="226">
        <f t="shared" si="1"/>
        <v>0</v>
      </c>
    </row>
    <row r="22" spans="1:11" ht="15.6" x14ac:dyDescent="0.3">
      <c r="A22" s="131" t="s">
        <v>1</v>
      </c>
      <c r="B22" s="136" t="s">
        <v>719</v>
      </c>
      <c r="C22" s="137" t="s">
        <v>734</v>
      </c>
      <c r="D22" s="227" t="s">
        <v>741</v>
      </c>
      <c r="E22" s="130" t="s">
        <v>99</v>
      </c>
      <c r="F22" s="130" t="s">
        <v>61</v>
      </c>
      <c r="G22" s="130">
        <v>80</v>
      </c>
      <c r="H22" s="133"/>
      <c r="I22" s="225">
        <f>1800/3</f>
        <v>600</v>
      </c>
      <c r="J22" s="226">
        <f t="shared" si="1"/>
        <v>48000</v>
      </c>
      <c r="K22" t="s">
        <v>954</v>
      </c>
    </row>
    <row r="23" spans="1:11" ht="15.6" x14ac:dyDescent="0.3">
      <c r="A23" s="131" t="s">
        <v>2</v>
      </c>
      <c r="B23" s="136" t="s">
        <v>720</v>
      </c>
      <c r="C23" s="137" t="s">
        <v>735</v>
      </c>
      <c r="D23" s="227" t="s">
        <v>742</v>
      </c>
      <c r="E23" s="130" t="s">
        <v>755</v>
      </c>
      <c r="F23" s="130" t="s">
        <v>43</v>
      </c>
      <c r="G23" s="130">
        <v>2</v>
      </c>
      <c r="H23" s="133"/>
      <c r="I23" s="225">
        <v>9420</v>
      </c>
      <c r="J23" s="226">
        <f t="shared" si="1"/>
        <v>18840</v>
      </c>
    </row>
    <row r="24" spans="1:11" ht="15.6" x14ac:dyDescent="0.3">
      <c r="A24" s="131" t="s">
        <v>3</v>
      </c>
      <c r="B24" s="136" t="s">
        <v>721</v>
      </c>
      <c r="C24" s="137" t="s">
        <v>736</v>
      </c>
      <c r="D24" s="227" t="s">
        <v>743</v>
      </c>
      <c r="E24" s="130" t="s">
        <v>756</v>
      </c>
      <c r="F24" s="130" t="s">
        <v>43</v>
      </c>
      <c r="G24" s="130">
        <v>2</v>
      </c>
      <c r="H24" s="133"/>
      <c r="I24" s="225">
        <v>10456.33</v>
      </c>
      <c r="J24" s="226">
        <f t="shared" si="1"/>
        <v>20912.66</v>
      </c>
    </row>
    <row r="25" spans="1:11" ht="15.6" x14ac:dyDescent="0.3">
      <c r="A25" s="131" t="s">
        <v>4</v>
      </c>
      <c r="B25" s="136" t="s">
        <v>758</v>
      </c>
      <c r="C25" s="133"/>
      <c r="D25" s="227" t="s">
        <v>744</v>
      </c>
      <c r="E25" s="130" t="s">
        <v>756</v>
      </c>
      <c r="F25" s="130" t="s">
        <v>43</v>
      </c>
      <c r="G25" s="130">
        <v>60</v>
      </c>
      <c r="H25" s="133"/>
      <c r="I25" s="225">
        <v>1411.74</v>
      </c>
      <c r="J25" s="226">
        <f t="shared" si="1"/>
        <v>84704.4</v>
      </c>
    </row>
    <row r="26" spans="1:11" ht="15.6" x14ac:dyDescent="0.3">
      <c r="A26" s="131" t="s">
        <v>5</v>
      </c>
      <c r="B26" s="136" t="s">
        <v>722</v>
      </c>
      <c r="C26" s="133"/>
      <c r="D26" s="227" t="s">
        <v>745</v>
      </c>
      <c r="E26" s="130" t="s">
        <v>757</v>
      </c>
      <c r="F26" s="130" t="s">
        <v>43</v>
      </c>
      <c r="G26" s="130">
        <v>164</v>
      </c>
      <c r="H26" s="133"/>
      <c r="I26" s="225">
        <v>226.32</v>
      </c>
      <c r="J26" s="226">
        <f t="shared" si="1"/>
        <v>37116.479999999996</v>
      </c>
    </row>
    <row r="27" spans="1:11" ht="15.6" x14ac:dyDescent="0.3">
      <c r="A27" s="131" t="s">
        <v>6</v>
      </c>
      <c r="B27" s="136" t="s">
        <v>723</v>
      </c>
      <c r="C27" s="130" t="s">
        <v>759</v>
      </c>
      <c r="D27" s="227" t="s">
        <v>746</v>
      </c>
      <c r="E27" s="130" t="s">
        <v>756</v>
      </c>
      <c r="F27" s="130" t="s">
        <v>43</v>
      </c>
      <c r="G27" s="130">
        <v>20</v>
      </c>
      <c r="H27" s="133"/>
      <c r="I27" s="225">
        <v>722.1</v>
      </c>
      <c r="J27" s="226">
        <f t="shared" si="1"/>
        <v>14442</v>
      </c>
      <c r="K27" t="s">
        <v>955</v>
      </c>
    </row>
    <row r="28" spans="1:11" ht="15.6" x14ac:dyDescent="0.3">
      <c r="A28" s="131" t="s">
        <v>7</v>
      </c>
      <c r="B28" s="136" t="s">
        <v>724</v>
      </c>
      <c r="C28" s="137" t="s">
        <v>760</v>
      </c>
      <c r="D28" s="227" t="s">
        <v>747</v>
      </c>
      <c r="E28" s="130" t="s">
        <v>756</v>
      </c>
      <c r="F28" s="130" t="s">
        <v>43</v>
      </c>
      <c r="G28" s="130">
        <v>16</v>
      </c>
      <c r="H28" s="133"/>
      <c r="I28" s="225">
        <v>250</v>
      </c>
      <c r="J28" s="226">
        <f t="shared" si="1"/>
        <v>4000</v>
      </c>
    </row>
    <row r="29" spans="1:11" ht="15.6" x14ac:dyDescent="0.3">
      <c r="A29" s="131" t="s">
        <v>8</v>
      </c>
      <c r="B29" s="136" t="s">
        <v>725</v>
      </c>
      <c r="C29" s="130" t="s">
        <v>85</v>
      </c>
      <c r="D29" s="235" t="s">
        <v>93</v>
      </c>
      <c r="E29" s="130" t="s">
        <v>756</v>
      </c>
      <c r="F29" s="130" t="s">
        <v>43</v>
      </c>
      <c r="G29" s="130">
        <v>116</v>
      </c>
      <c r="H29" s="133"/>
      <c r="I29" s="225">
        <v>5.53</v>
      </c>
      <c r="J29" s="226">
        <f t="shared" si="1"/>
        <v>641.48</v>
      </c>
    </row>
    <row r="30" spans="1:11" ht="15.6" x14ac:dyDescent="0.3">
      <c r="A30" s="131" t="s">
        <v>27</v>
      </c>
      <c r="B30" s="136" t="s">
        <v>726</v>
      </c>
      <c r="C30" s="130" t="s">
        <v>86</v>
      </c>
      <c r="D30" s="227" t="s">
        <v>748</v>
      </c>
      <c r="E30" s="130" t="s">
        <v>756</v>
      </c>
      <c r="F30" s="130" t="s">
        <v>43</v>
      </c>
      <c r="G30" s="130">
        <v>116</v>
      </c>
      <c r="H30" s="133"/>
      <c r="I30" s="225">
        <v>1.97</v>
      </c>
      <c r="J30" s="226">
        <f t="shared" si="1"/>
        <v>228.52</v>
      </c>
    </row>
    <row r="31" spans="1:11" ht="15.6" x14ac:dyDescent="0.3">
      <c r="A31" s="131" t="s">
        <v>28</v>
      </c>
      <c r="B31" s="136" t="s">
        <v>727</v>
      </c>
      <c r="C31" s="130" t="s">
        <v>86</v>
      </c>
      <c r="D31" s="227" t="s">
        <v>749</v>
      </c>
      <c r="E31" s="130" t="s">
        <v>756</v>
      </c>
      <c r="F31" s="130" t="s">
        <v>43</v>
      </c>
      <c r="G31" s="130">
        <v>116</v>
      </c>
      <c r="H31" s="133"/>
      <c r="I31" s="225">
        <v>3.28</v>
      </c>
      <c r="J31" s="226">
        <f t="shared" si="1"/>
        <v>380.47999999999996</v>
      </c>
    </row>
    <row r="32" spans="1:11" ht="15.6" x14ac:dyDescent="0.3">
      <c r="A32" s="131" t="s">
        <v>29</v>
      </c>
      <c r="B32" s="136" t="s">
        <v>728</v>
      </c>
      <c r="C32" s="130" t="s">
        <v>86</v>
      </c>
      <c r="D32" s="227" t="s">
        <v>94</v>
      </c>
      <c r="E32" s="138" t="s">
        <v>756</v>
      </c>
      <c r="F32" s="130" t="s">
        <v>43</v>
      </c>
      <c r="G32" s="130">
        <v>164</v>
      </c>
      <c r="H32" s="133"/>
      <c r="I32" s="225">
        <v>4.87</v>
      </c>
      <c r="J32" s="226">
        <f t="shared" si="1"/>
        <v>798.68000000000006</v>
      </c>
    </row>
    <row r="33" spans="1:10" ht="15.6" x14ac:dyDescent="0.3">
      <c r="A33" s="131" t="s">
        <v>71</v>
      </c>
      <c r="B33" s="136" t="s">
        <v>729</v>
      </c>
      <c r="C33" s="130" t="s">
        <v>737</v>
      </c>
      <c r="D33" s="227" t="s">
        <v>750</v>
      </c>
      <c r="E33" s="130" t="s">
        <v>756</v>
      </c>
      <c r="F33" s="130" t="s">
        <v>43</v>
      </c>
      <c r="G33" s="130">
        <v>164</v>
      </c>
      <c r="H33" s="133"/>
      <c r="I33" s="225">
        <v>10.32</v>
      </c>
      <c r="J33" s="226">
        <f t="shared" si="1"/>
        <v>1692.48</v>
      </c>
    </row>
    <row r="34" spans="1:10" ht="15.6" x14ac:dyDescent="0.3">
      <c r="A34" s="131" t="s">
        <v>104</v>
      </c>
      <c r="B34" s="136" t="s">
        <v>730</v>
      </c>
      <c r="C34" s="130" t="s">
        <v>738</v>
      </c>
      <c r="D34" s="227" t="s">
        <v>751</v>
      </c>
      <c r="E34" s="130" t="s">
        <v>756</v>
      </c>
      <c r="F34" s="130" t="s">
        <v>43</v>
      </c>
      <c r="G34" s="130">
        <v>122</v>
      </c>
      <c r="H34" s="133"/>
      <c r="I34" s="225">
        <v>279</v>
      </c>
      <c r="J34" s="226">
        <f t="shared" si="1"/>
        <v>34038</v>
      </c>
    </row>
    <row r="35" spans="1:10" ht="15.6" x14ac:dyDescent="0.3">
      <c r="A35" s="131" t="s">
        <v>105</v>
      </c>
      <c r="B35" s="234" t="s">
        <v>731</v>
      </c>
      <c r="C35" s="130" t="s">
        <v>739</v>
      </c>
      <c r="D35" s="227" t="s">
        <v>752</v>
      </c>
      <c r="E35" s="130" t="s">
        <v>756</v>
      </c>
      <c r="F35" s="130" t="s">
        <v>43</v>
      </c>
      <c r="G35" s="130">
        <v>244</v>
      </c>
      <c r="H35" s="133"/>
      <c r="I35" s="225">
        <v>2</v>
      </c>
      <c r="J35" s="226">
        <f t="shared" si="1"/>
        <v>488</v>
      </c>
    </row>
    <row r="36" spans="1:10" ht="15.6" x14ac:dyDescent="0.3">
      <c r="A36" s="131" t="s">
        <v>106</v>
      </c>
      <c r="B36" s="136" t="s">
        <v>732</v>
      </c>
      <c r="C36" s="130" t="s">
        <v>739</v>
      </c>
      <c r="D36" s="227" t="s">
        <v>753</v>
      </c>
      <c r="E36" s="130" t="s">
        <v>756</v>
      </c>
      <c r="F36" s="130" t="s">
        <v>43</v>
      </c>
      <c r="G36" s="130">
        <v>244</v>
      </c>
      <c r="H36" s="133"/>
      <c r="I36" s="225">
        <v>11.16</v>
      </c>
      <c r="J36" s="226">
        <f t="shared" si="1"/>
        <v>2723.04</v>
      </c>
    </row>
    <row r="37" spans="1:10" ht="15.6" x14ac:dyDescent="0.3">
      <c r="A37" s="131" t="s">
        <v>62</v>
      </c>
      <c r="B37" s="136" t="s">
        <v>733</v>
      </c>
      <c r="C37" s="130" t="s">
        <v>739</v>
      </c>
      <c r="D37" s="227" t="s">
        <v>754</v>
      </c>
      <c r="E37" s="130" t="s">
        <v>756</v>
      </c>
      <c r="F37" s="130" t="s">
        <v>43</v>
      </c>
      <c r="G37" s="130">
        <v>122</v>
      </c>
      <c r="H37" s="133"/>
      <c r="I37" s="225">
        <v>51.28</v>
      </c>
      <c r="J37" s="226">
        <f t="shared" si="1"/>
        <v>6256.16</v>
      </c>
    </row>
    <row r="38" spans="1:10" ht="15.6" x14ac:dyDescent="0.3">
      <c r="A38" s="131" t="s">
        <v>107</v>
      </c>
      <c r="B38" s="136" t="s">
        <v>358</v>
      </c>
      <c r="C38" s="130" t="s">
        <v>740</v>
      </c>
      <c r="D38" s="227" t="s">
        <v>372</v>
      </c>
      <c r="E38" s="130" t="s">
        <v>756</v>
      </c>
      <c r="F38" s="130" t="s">
        <v>43</v>
      </c>
      <c r="G38" s="130">
        <v>42</v>
      </c>
      <c r="H38" s="133"/>
      <c r="I38" s="225">
        <v>107</v>
      </c>
      <c r="J38" s="226">
        <f t="shared" si="1"/>
        <v>4494</v>
      </c>
    </row>
    <row r="39" spans="1:10" ht="15.6" x14ac:dyDescent="0.3">
      <c r="A39" s="144"/>
      <c r="B39" s="139" t="s">
        <v>717</v>
      </c>
      <c r="C39" s="133"/>
      <c r="D39" s="133"/>
      <c r="E39" s="133"/>
      <c r="F39" s="143"/>
      <c r="G39" s="143"/>
      <c r="H39" s="133"/>
      <c r="I39" s="225"/>
      <c r="J39" s="226">
        <f t="shared" si="1"/>
        <v>0</v>
      </c>
    </row>
    <row r="40" spans="1:10" ht="15.6" x14ac:dyDescent="0.3">
      <c r="A40" s="144"/>
      <c r="B40" s="139" t="s">
        <v>761</v>
      </c>
      <c r="C40" s="133"/>
      <c r="D40" s="133"/>
      <c r="E40" s="133"/>
      <c r="F40" s="143"/>
      <c r="G40" s="143"/>
      <c r="H40" s="133"/>
      <c r="I40" s="225"/>
      <c r="J40" s="226">
        <f t="shared" si="1"/>
        <v>0</v>
      </c>
    </row>
    <row r="41" spans="1:10" ht="15.6" x14ac:dyDescent="0.3">
      <c r="A41" s="131" t="s">
        <v>1</v>
      </c>
      <c r="B41" s="136" t="s">
        <v>719</v>
      </c>
      <c r="C41" s="137" t="s">
        <v>734</v>
      </c>
      <c r="D41" s="227" t="s">
        <v>741</v>
      </c>
      <c r="E41" s="130" t="s">
        <v>99</v>
      </c>
      <c r="F41" s="130" t="s">
        <v>61</v>
      </c>
      <c r="G41" s="130">
        <v>60</v>
      </c>
      <c r="H41" s="133"/>
      <c r="I41" s="225">
        <f>1800/3</f>
        <v>600</v>
      </c>
      <c r="J41" s="226">
        <f t="shared" si="1"/>
        <v>36000</v>
      </c>
    </row>
    <row r="42" spans="1:10" ht="15.6" x14ac:dyDescent="0.3">
      <c r="A42" s="131" t="s">
        <v>2</v>
      </c>
      <c r="B42" s="136" t="s">
        <v>720</v>
      </c>
      <c r="C42" s="137" t="s">
        <v>735</v>
      </c>
      <c r="D42" s="137" t="s">
        <v>742</v>
      </c>
      <c r="E42" s="130" t="s">
        <v>755</v>
      </c>
      <c r="F42" s="130" t="s">
        <v>43</v>
      </c>
      <c r="G42" s="130">
        <v>2</v>
      </c>
      <c r="H42" s="133"/>
      <c r="I42" s="225">
        <v>9420</v>
      </c>
      <c r="J42" s="226">
        <f t="shared" si="1"/>
        <v>18840</v>
      </c>
    </row>
    <row r="43" spans="1:10" ht="15.6" x14ac:dyDescent="0.3">
      <c r="A43" s="131" t="s">
        <v>3</v>
      </c>
      <c r="B43" s="136" t="s">
        <v>721</v>
      </c>
      <c r="C43" s="137" t="s">
        <v>736</v>
      </c>
      <c r="D43" s="137" t="s">
        <v>743</v>
      </c>
      <c r="E43" s="130" t="s">
        <v>756</v>
      </c>
      <c r="F43" s="130" t="s">
        <v>43</v>
      </c>
      <c r="G43" s="130">
        <v>2</v>
      </c>
      <c r="H43" s="133"/>
      <c r="I43" s="225">
        <v>10456.33</v>
      </c>
      <c r="J43" s="226">
        <f t="shared" si="1"/>
        <v>20912.66</v>
      </c>
    </row>
    <row r="44" spans="1:10" ht="15.6" x14ac:dyDescent="0.3">
      <c r="A44" s="131" t="s">
        <v>4</v>
      </c>
      <c r="B44" s="136" t="s">
        <v>758</v>
      </c>
      <c r="C44" s="133"/>
      <c r="D44" s="137" t="s">
        <v>744</v>
      </c>
      <c r="E44" s="130" t="s">
        <v>756</v>
      </c>
      <c r="F44" s="130" t="s">
        <v>43</v>
      </c>
      <c r="G44" s="130">
        <v>28</v>
      </c>
      <c r="H44" s="133"/>
      <c r="I44" s="225">
        <v>1411.74</v>
      </c>
      <c r="J44" s="226">
        <f t="shared" si="1"/>
        <v>39528.720000000001</v>
      </c>
    </row>
    <row r="45" spans="1:10" ht="15.6" x14ac:dyDescent="0.3">
      <c r="A45" s="131" t="s">
        <v>5</v>
      </c>
      <c r="B45" s="136" t="s">
        <v>762</v>
      </c>
      <c r="C45" s="133"/>
      <c r="D45" s="137" t="s">
        <v>745</v>
      </c>
      <c r="E45" s="138" t="s">
        <v>757</v>
      </c>
      <c r="F45" s="130" t="s">
        <v>43</v>
      </c>
      <c r="G45" s="130">
        <v>100</v>
      </c>
      <c r="H45" s="133"/>
      <c r="I45" s="225">
        <v>226.32</v>
      </c>
      <c r="J45" s="226">
        <f t="shared" si="1"/>
        <v>22632</v>
      </c>
    </row>
    <row r="46" spans="1:10" ht="15.6" x14ac:dyDescent="0.3">
      <c r="A46" s="131" t="s">
        <v>6</v>
      </c>
      <c r="B46" s="136" t="s">
        <v>723</v>
      </c>
      <c r="C46" s="130" t="s">
        <v>759</v>
      </c>
      <c r="D46" s="137" t="s">
        <v>763</v>
      </c>
      <c r="E46" s="130" t="s">
        <v>756</v>
      </c>
      <c r="F46" s="130" t="s">
        <v>43</v>
      </c>
      <c r="G46" s="130">
        <v>20</v>
      </c>
      <c r="H46" s="133"/>
      <c r="I46" s="225">
        <v>722.1</v>
      </c>
      <c r="J46" s="226">
        <f t="shared" si="1"/>
        <v>14442</v>
      </c>
    </row>
    <row r="47" spans="1:10" ht="15.6" x14ac:dyDescent="0.3">
      <c r="A47" s="131" t="s">
        <v>7</v>
      </c>
      <c r="B47" s="136" t="s">
        <v>724</v>
      </c>
      <c r="C47" s="137" t="s">
        <v>760</v>
      </c>
      <c r="D47" s="137" t="s">
        <v>764</v>
      </c>
      <c r="E47" s="130" t="s">
        <v>756</v>
      </c>
      <c r="F47" s="130" t="s">
        <v>43</v>
      </c>
      <c r="G47" s="130">
        <v>12</v>
      </c>
      <c r="H47" s="133"/>
      <c r="I47" s="225">
        <v>250</v>
      </c>
      <c r="J47" s="226">
        <f t="shared" si="1"/>
        <v>3000</v>
      </c>
    </row>
    <row r="48" spans="1:10" ht="15.6" x14ac:dyDescent="0.3">
      <c r="A48" s="131" t="s">
        <v>8</v>
      </c>
      <c r="B48" s="136" t="s">
        <v>725</v>
      </c>
      <c r="C48" s="130" t="s">
        <v>85</v>
      </c>
      <c r="D48" s="140" t="s">
        <v>93</v>
      </c>
      <c r="E48" s="130" t="s">
        <v>756</v>
      </c>
      <c r="F48" s="130" t="s">
        <v>43</v>
      </c>
      <c r="G48" s="130">
        <v>86</v>
      </c>
      <c r="H48" s="133"/>
      <c r="I48" s="225">
        <v>5.53</v>
      </c>
      <c r="J48" s="226">
        <f t="shared" si="1"/>
        <v>475.58000000000004</v>
      </c>
    </row>
    <row r="49" spans="1:11" ht="15.6" x14ac:dyDescent="0.3">
      <c r="A49" s="131" t="s">
        <v>27</v>
      </c>
      <c r="B49" s="136" t="s">
        <v>726</v>
      </c>
      <c r="C49" s="130" t="s">
        <v>86</v>
      </c>
      <c r="D49" s="130" t="s">
        <v>748</v>
      </c>
      <c r="E49" s="130" t="s">
        <v>756</v>
      </c>
      <c r="F49" s="130" t="s">
        <v>43</v>
      </c>
      <c r="G49" s="130">
        <v>86</v>
      </c>
      <c r="H49" s="133"/>
      <c r="I49" s="225">
        <v>1.97</v>
      </c>
      <c r="J49" s="226">
        <f t="shared" si="1"/>
        <v>169.42</v>
      </c>
    </row>
    <row r="50" spans="1:11" ht="15.6" x14ac:dyDescent="0.3">
      <c r="A50" s="131" t="s">
        <v>28</v>
      </c>
      <c r="B50" s="136" t="s">
        <v>727</v>
      </c>
      <c r="C50" s="130" t="s">
        <v>86</v>
      </c>
      <c r="D50" s="130" t="s">
        <v>749</v>
      </c>
      <c r="E50" s="130" t="s">
        <v>756</v>
      </c>
      <c r="F50" s="130" t="s">
        <v>43</v>
      </c>
      <c r="G50" s="130">
        <v>86</v>
      </c>
      <c r="H50" s="133"/>
      <c r="I50" s="225">
        <v>3.28</v>
      </c>
      <c r="J50" s="226">
        <f t="shared" si="1"/>
        <v>282.08</v>
      </c>
    </row>
    <row r="51" spans="1:11" ht="15.6" x14ac:dyDescent="0.3">
      <c r="A51" s="131" t="s">
        <v>29</v>
      </c>
      <c r="B51" s="136" t="s">
        <v>728</v>
      </c>
      <c r="C51" s="130" t="s">
        <v>86</v>
      </c>
      <c r="D51" s="130" t="s">
        <v>765</v>
      </c>
      <c r="E51" s="130" t="s">
        <v>756</v>
      </c>
      <c r="F51" s="130" t="s">
        <v>43</v>
      </c>
      <c r="G51" s="130">
        <v>96</v>
      </c>
      <c r="H51" s="133"/>
      <c r="I51" s="225">
        <v>4.87</v>
      </c>
      <c r="J51" s="226">
        <f t="shared" si="1"/>
        <v>467.52</v>
      </c>
    </row>
    <row r="52" spans="1:11" ht="15.6" x14ac:dyDescent="0.3">
      <c r="A52" s="131" t="s">
        <v>71</v>
      </c>
      <c r="B52" s="136" t="s">
        <v>729</v>
      </c>
      <c r="C52" s="130" t="s">
        <v>737</v>
      </c>
      <c r="D52" s="130" t="s">
        <v>750</v>
      </c>
      <c r="E52" s="130" t="s">
        <v>756</v>
      </c>
      <c r="F52" s="130" t="s">
        <v>43</v>
      </c>
      <c r="G52" s="130">
        <v>96</v>
      </c>
      <c r="H52" s="133"/>
      <c r="I52" s="225">
        <v>10.32</v>
      </c>
      <c r="J52" s="226">
        <f t="shared" si="1"/>
        <v>990.72</v>
      </c>
    </row>
    <row r="53" spans="1:11" ht="15.6" x14ac:dyDescent="0.3">
      <c r="A53" s="131" t="s">
        <v>104</v>
      </c>
      <c r="B53" s="136" t="s">
        <v>730</v>
      </c>
      <c r="C53" s="130" t="s">
        <v>738</v>
      </c>
      <c r="D53" s="130" t="s">
        <v>751</v>
      </c>
      <c r="E53" s="130" t="s">
        <v>756</v>
      </c>
      <c r="F53" s="130" t="s">
        <v>43</v>
      </c>
      <c r="G53" s="130">
        <v>54</v>
      </c>
      <c r="H53" s="133"/>
      <c r="I53" s="225">
        <v>279</v>
      </c>
      <c r="J53" s="226">
        <f t="shared" si="1"/>
        <v>15066</v>
      </c>
    </row>
    <row r="54" spans="1:11" ht="15.6" x14ac:dyDescent="0.3">
      <c r="A54" s="131" t="s">
        <v>105</v>
      </c>
      <c r="B54" s="136" t="s">
        <v>731</v>
      </c>
      <c r="C54" s="130" t="s">
        <v>739</v>
      </c>
      <c r="D54" s="130" t="s">
        <v>752</v>
      </c>
      <c r="E54" s="130" t="s">
        <v>756</v>
      </c>
      <c r="F54" s="130" t="s">
        <v>43</v>
      </c>
      <c r="G54" s="130">
        <v>110</v>
      </c>
      <c r="H54" s="133"/>
      <c r="I54" s="225">
        <v>2</v>
      </c>
      <c r="J54" s="226">
        <f t="shared" si="1"/>
        <v>220</v>
      </c>
    </row>
    <row r="55" spans="1:11" ht="15.6" x14ac:dyDescent="0.3">
      <c r="A55" s="131" t="s">
        <v>106</v>
      </c>
      <c r="B55" s="136" t="s">
        <v>732</v>
      </c>
      <c r="C55" s="130" t="s">
        <v>739</v>
      </c>
      <c r="D55" s="130" t="s">
        <v>753</v>
      </c>
      <c r="E55" s="130" t="s">
        <v>756</v>
      </c>
      <c r="F55" s="130" t="s">
        <v>43</v>
      </c>
      <c r="G55" s="130">
        <v>110</v>
      </c>
      <c r="H55" s="133"/>
      <c r="I55" s="225">
        <v>11.16</v>
      </c>
      <c r="J55" s="226">
        <f t="shared" si="1"/>
        <v>1227.5999999999999</v>
      </c>
    </row>
    <row r="56" spans="1:11" ht="15.6" x14ac:dyDescent="0.3">
      <c r="A56" s="131" t="s">
        <v>62</v>
      </c>
      <c r="B56" s="136" t="s">
        <v>733</v>
      </c>
      <c r="C56" s="130" t="s">
        <v>739</v>
      </c>
      <c r="D56" s="130" t="s">
        <v>766</v>
      </c>
      <c r="E56" s="130" t="s">
        <v>756</v>
      </c>
      <c r="F56" s="130" t="s">
        <v>43</v>
      </c>
      <c r="G56" s="130">
        <v>56</v>
      </c>
      <c r="H56" s="133"/>
      <c r="I56" s="225">
        <v>51.28</v>
      </c>
      <c r="J56" s="226">
        <f t="shared" si="1"/>
        <v>2871.6800000000003</v>
      </c>
    </row>
    <row r="57" spans="1:11" ht="15.6" x14ac:dyDescent="0.3">
      <c r="A57" s="131" t="s">
        <v>107</v>
      </c>
      <c r="B57" s="136" t="s">
        <v>358</v>
      </c>
      <c r="C57" s="130" t="s">
        <v>740</v>
      </c>
      <c r="D57" s="130" t="s">
        <v>372</v>
      </c>
      <c r="E57" s="130" t="s">
        <v>756</v>
      </c>
      <c r="F57" s="130" t="s">
        <v>43</v>
      </c>
      <c r="G57" s="130">
        <v>42</v>
      </c>
      <c r="H57" s="133"/>
      <c r="I57" s="225">
        <v>107</v>
      </c>
      <c r="J57" s="226">
        <f t="shared" si="1"/>
        <v>4494</v>
      </c>
    </row>
    <row r="58" spans="1:11" ht="15.6" x14ac:dyDescent="0.3">
      <c r="A58" s="144"/>
      <c r="B58" s="139" t="s">
        <v>767</v>
      </c>
      <c r="C58" s="134"/>
      <c r="D58" s="133"/>
      <c r="E58" s="133"/>
      <c r="F58" s="143"/>
      <c r="G58" s="143"/>
      <c r="H58" s="133"/>
      <c r="I58" s="225"/>
      <c r="J58" s="226">
        <f t="shared" si="1"/>
        <v>0</v>
      </c>
    </row>
    <row r="59" spans="1:11" ht="15.6" x14ac:dyDescent="0.3">
      <c r="A59" s="144"/>
      <c r="B59" s="139" t="s">
        <v>768</v>
      </c>
      <c r="C59" s="134"/>
      <c r="D59" s="133"/>
      <c r="E59" s="133"/>
      <c r="F59" s="143"/>
      <c r="G59" s="143"/>
      <c r="H59" s="133"/>
      <c r="I59" s="225"/>
      <c r="J59" s="226">
        <f t="shared" si="1"/>
        <v>0</v>
      </c>
    </row>
    <row r="60" spans="1:11" ht="15.6" x14ac:dyDescent="0.3">
      <c r="A60" s="131" t="s">
        <v>1</v>
      </c>
      <c r="B60" s="136" t="s">
        <v>719</v>
      </c>
      <c r="C60" s="137" t="s">
        <v>770</v>
      </c>
      <c r="D60" s="227" t="s">
        <v>773</v>
      </c>
      <c r="E60" s="130" t="s">
        <v>99</v>
      </c>
      <c r="F60" s="130" t="s">
        <v>61</v>
      </c>
      <c r="G60" s="130">
        <v>60</v>
      </c>
      <c r="H60" s="133"/>
      <c r="I60" s="225">
        <v>1441.73</v>
      </c>
      <c r="J60" s="226">
        <f t="shared" si="1"/>
        <v>86503.8</v>
      </c>
      <c r="K60" t="s">
        <v>956</v>
      </c>
    </row>
    <row r="61" spans="1:11" ht="15.6" x14ac:dyDescent="0.3">
      <c r="A61" s="131" t="s">
        <v>2</v>
      </c>
      <c r="B61" s="136" t="s">
        <v>720</v>
      </c>
      <c r="C61" s="137" t="s">
        <v>771</v>
      </c>
      <c r="D61" s="227" t="s">
        <v>774</v>
      </c>
      <c r="E61" s="130" t="s">
        <v>755</v>
      </c>
      <c r="F61" s="130" t="s">
        <v>43</v>
      </c>
      <c r="G61" s="130">
        <v>1</v>
      </c>
      <c r="H61" s="133"/>
      <c r="I61" s="225">
        <v>8949.9</v>
      </c>
      <c r="J61" s="226">
        <f t="shared" si="1"/>
        <v>8949.9</v>
      </c>
    </row>
    <row r="62" spans="1:11" ht="15.6" x14ac:dyDescent="0.3">
      <c r="A62" s="131" t="s">
        <v>3</v>
      </c>
      <c r="B62" s="136" t="s">
        <v>776</v>
      </c>
      <c r="C62" s="134"/>
      <c r="D62" s="227" t="s">
        <v>775</v>
      </c>
      <c r="E62" s="130" t="s">
        <v>756</v>
      </c>
      <c r="F62" s="130" t="s">
        <v>43</v>
      </c>
      <c r="G62" s="130">
        <v>40</v>
      </c>
      <c r="H62" s="133"/>
      <c r="I62" s="225">
        <v>1159.6199999999999</v>
      </c>
      <c r="J62" s="226">
        <f t="shared" si="1"/>
        <v>46384.799999999996</v>
      </c>
    </row>
    <row r="63" spans="1:11" ht="15.6" x14ac:dyDescent="0.3">
      <c r="A63" s="131" t="s">
        <v>4</v>
      </c>
      <c r="B63" s="136" t="s">
        <v>762</v>
      </c>
      <c r="C63" s="134"/>
      <c r="D63" s="227" t="s">
        <v>745</v>
      </c>
      <c r="E63" s="138" t="s">
        <v>756</v>
      </c>
      <c r="F63" s="130" t="s">
        <v>43</v>
      </c>
      <c r="G63" s="130">
        <v>80</v>
      </c>
      <c r="H63" s="133"/>
      <c r="I63" s="225">
        <v>226.32</v>
      </c>
      <c r="J63" s="226">
        <f t="shared" si="1"/>
        <v>18105.599999999999</v>
      </c>
    </row>
    <row r="64" spans="1:11" ht="15.6" x14ac:dyDescent="0.3">
      <c r="A64" s="131" t="s">
        <v>5</v>
      </c>
      <c r="B64" s="136" t="s">
        <v>769</v>
      </c>
      <c r="C64" s="137" t="s">
        <v>760</v>
      </c>
      <c r="D64" s="227" t="s">
        <v>764</v>
      </c>
      <c r="E64" s="130" t="s">
        <v>756</v>
      </c>
      <c r="F64" s="130" t="s">
        <v>43</v>
      </c>
      <c r="G64" s="130">
        <v>4</v>
      </c>
      <c r="H64" s="133"/>
      <c r="I64" s="225">
        <v>351.88</v>
      </c>
      <c r="J64" s="226">
        <f t="shared" si="1"/>
        <v>1407.52</v>
      </c>
    </row>
    <row r="65" spans="1:10" ht="15.6" x14ac:dyDescent="0.3">
      <c r="A65" s="131" t="s">
        <v>6</v>
      </c>
      <c r="B65" s="136" t="s">
        <v>725</v>
      </c>
      <c r="C65" s="130" t="s">
        <v>85</v>
      </c>
      <c r="D65" s="227" t="s">
        <v>93</v>
      </c>
      <c r="E65" s="130" t="s">
        <v>756</v>
      </c>
      <c r="F65" s="130" t="s">
        <v>43</v>
      </c>
      <c r="G65" s="130">
        <v>54</v>
      </c>
      <c r="H65" s="133"/>
      <c r="I65" s="225">
        <v>5.53</v>
      </c>
      <c r="J65" s="226">
        <f t="shared" si="1"/>
        <v>298.62</v>
      </c>
    </row>
    <row r="66" spans="1:10" ht="15.6" x14ac:dyDescent="0.3">
      <c r="A66" s="131" t="s">
        <v>7</v>
      </c>
      <c r="B66" s="136" t="s">
        <v>726</v>
      </c>
      <c r="C66" s="130" t="s">
        <v>86</v>
      </c>
      <c r="D66" s="130" t="s">
        <v>748</v>
      </c>
      <c r="E66" s="130" t="s">
        <v>756</v>
      </c>
      <c r="F66" s="130" t="s">
        <v>43</v>
      </c>
      <c r="G66" s="130">
        <v>54</v>
      </c>
      <c r="H66" s="133"/>
      <c r="I66" s="225">
        <v>1.97</v>
      </c>
      <c r="J66" s="226">
        <f t="shared" si="1"/>
        <v>106.38</v>
      </c>
    </row>
    <row r="67" spans="1:10" ht="15.6" x14ac:dyDescent="0.3">
      <c r="A67" s="131" t="s">
        <v>8</v>
      </c>
      <c r="B67" s="136" t="s">
        <v>727</v>
      </c>
      <c r="C67" s="130" t="s">
        <v>86</v>
      </c>
      <c r="D67" s="130" t="s">
        <v>749</v>
      </c>
      <c r="E67" s="130" t="s">
        <v>756</v>
      </c>
      <c r="F67" s="130" t="s">
        <v>43</v>
      </c>
      <c r="G67" s="130">
        <v>54</v>
      </c>
      <c r="H67" s="133"/>
      <c r="I67" s="225">
        <v>3.28</v>
      </c>
      <c r="J67" s="226">
        <f t="shared" si="1"/>
        <v>177.11999999999998</v>
      </c>
    </row>
    <row r="68" spans="1:10" ht="15.6" x14ac:dyDescent="0.3">
      <c r="A68" s="131" t="s">
        <v>27</v>
      </c>
      <c r="B68" s="136" t="s">
        <v>728</v>
      </c>
      <c r="C68" s="130" t="s">
        <v>86</v>
      </c>
      <c r="D68" s="130" t="s">
        <v>765</v>
      </c>
      <c r="E68" s="130" t="s">
        <v>756</v>
      </c>
      <c r="F68" s="130" t="s">
        <v>43</v>
      </c>
      <c r="G68" s="130">
        <v>82</v>
      </c>
      <c r="H68" s="133"/>
      <c r="I68" s="225">
        <v>4.87</v>
      </c>
      <c r="J68" s="226">
        <f t="shared" si="1"/>
        <v>399.34000000000003</v>
      </c>
    </row>
    <row r="69" spans="1:10" ht="15.6" x14ac:dyDescent="0.3">
      <c r="A69" s="131" t="s">
        <v>28</v>
      </c>
      <c r="B69" s="136" t="s">
        <v>729</v>
      </c>
      <c r="C69" s="130" t="s">
        <v>737</v>
      </c>
      <c r="D69" s="130" t="s">
        <v>750</v>
      </c>
      <c r="E69" s="130" t="s">
        <v>756</v>
      </c>
      <c r="F69" s="130" t="s">
        <v>43</v>
      </c>
      <c r="G69" s="130">
        <v>82</v>
      </c>
      <c r="H69" s="133"/>
      <c r="I69" s="225">
        <v>10.32</v>
      </c>
      <c r="J69" s="226">
        <f t="shared" ref="J69:J73" si="2">I69*G69</f>
        <v>846.24</v>
      </c>
    </row>
    <row r="70" spans="1:10" ht="15.6" x14ac:dyDescent="0.3">
      <c r="A70" s="131" t="s">
        <v>29</v>
      </c>
      <c r="B70" s="136" t="s">
        <v>777</v>
      </c>
      <c r="C70" s="130" t="s">
        <v>738</v>
      </c>
      <c r="D70" s="130" t="s">
        <v>751</v>
      </c>
      <c r="E70" s="130" t="s">
        <v>756</v>
      </c>
      <c r="F70" s="130" t="s">
        <v>43</v>
      </c>
      <c r="G70" s="130">
        <v>82</v>
      </c>
      <c r="H70" s="133"/>
      <c r="I70" s="225">
        <v>279</v>
      </c>
      <c r="J70" s="226">
        <f t="shared" si="2"/>
        <v>22878</v>
      </c>
    </row>
    <row r="71" spans="1:10" ht="21.6" x14ac:dyDescent="0.4">
      <c r="A71" s="131" t="s">
        <v>71</v>
      </c>
      <c r="B71" s="136" t="s">
        <v>731</v>
      </c>
      <c r="C71" s="141" t="s">
        <v>772</v>
      </c>
      <c r="D71" s="130" t="s">
        <v>752</v>
      </c>
      <c r="E71" s="130" t="s">
        <v>756</v>
      </c>
      <c r="F71" s="130" t="s">
        <v>43</v>
      </c>
      <c r="G71" s="130">
        <v>164</v>
      </c>
      <c r="H71" s="133"/>
      <c r="I71" s="225">
        <v>2</v>
      </c>
      <c r="J71" s="226">
        <f t="shared" si="2"/>
        <v>328</v>
      </c>
    </row>
    <row r="72" spans="1:10" ht="21.6" x14ac:dyDescent="0.4">
      <c r="A72" s="131" t="s">
        <v>104</v>
      </c>
      <c r="B72" s="136" t="s">
        <v>732</v>
      </c>
      <c r="C72" s="141" t="s">
        <v>772</v>
      </c>
      <c r="D72" s="130" t="s">
        <v>753</v>
      </c>
      <c r="E72" s="130" t="s">
        <v>756</v>
      </c>
      <c r="F72" s="130" t="s">
        <v>43</v>
      </c>
      <c r="G72" s="130">
        <v>164</v>
      </c>
      <c r="H72" s="133"/>
      <c r="I72" s="225">
        <v>11.16</v>
      </c>
      <c r="J72" s="226">
        <f t="shared" si="2"/>
        <v>1830.24</v>
      </c>
    </row>
    <row r="73" spans="1:10" ht="21.6" x14ac:dyDescent="0.4">
      <c r="A73" s="131" t="s">
        <v>105</v>
      </c>
      <c r="B73" s="136" t="s">
        <v>733</v>
      </c>
      <c r="C73" s="141" t="s">
        <v>772</v>
      </c>
      <c r="D73" s="130" t="s">
        <v>754</v>
      </c>
      <c r="E73" s="130" t="s">
        <v>756</v>
      </c>
      <c r="F73" s="130" t="s">
        <v>43</v>
      </c>
      <c r="G73" s="130">
        <v>82</v>
      </c>
      <c r="H73" s="133"/>
      <c r="I73" s="225">
        <v>51.28</v>
      </c>
      <c r="J73" s="226">
        <f t="shared" si="2"/>
        <v>4204.96</v>
      </c>
    </row>
    <row r="74" spans="1:10" ht="15.6" x14ac:dyDescent="0.3">
      <c r="B74" s="236" t="s">
        <v>957</v>
      </c>
      <c r="J74" s="92">
        <f>SUM(J4:J73)</f>
        <v>6189303.1299999999</v>
      </c>
    </row>
  </sheetData>
  <phoneticPr fontId="22" type="noConversion"/>
  <pageMargins left="0.7" right="0.7" top="0.75" bottom="0.75" header="0.3" footer="0.3"/>
  <pageSetup paperSize="9" orientation="portrait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CDC5C51-D530-428D-8B46-E77F441D8780}">
  <dimension ref="A1:I46"/>
  <sheetViews>
    <sheetView topLeftCell="A16" workbookViewId="0">
      <selection activeCell="L27" sqref="L27"/>
    </sheetView>
  </sheetViews>
  <sheetFormatPr defaultRowHeight="14.4" x14ac:dyDescent="0.3"/>
  <cols>
    <col min="1" max="1" width="8.88671875" style="19"/>
    <col min="2" max="2" width="19.21875" customWidth="1"/>
    <col min="3" max="3" width="44.21875" customWidth="1"/>
    <col min="5" max="5" width="8.88671875" style="19"/>
    <col min="7" max="7" width="9.21875" bestFit="1" customWidth="1"/>
    <col min="8" max="8" width="12.6640625" bestFit="1" customWidth="1"/>
  </cols>
  <sheetData>
    <row r="1" spans="1:9" x14ac:dyDescent="0.3">
      <c r="C1" s="168" t="s">
        <v>856</v>
      </c>
    </row>
    <row r="2" spans="1:9" x14ac:dyDescent="0.3">
      <c r="C2" s="168" t="s">
        <v>811</v>
      </c>
    </row>
    <row r="3" spans="1:9" ht="41.4" x14ac:dyDescent="0.3">
      <c r="A3" s="146" t="s">
        <v>782</v>
      </c>
      <c r="B3" s="147" t="s">
        <v>783</v>
      </c>
      <c r="C3" s="147" t="s">
        <v>788</v>
      </c>
      <c r="D3" s="146" t="s">
        <v>798</v>
      </c>
      <c r="E3" s="146" t="s">
        <v>800</v>
      </c>
      <c r="F3" s="147" t="s">
        <v>806</v>
      </c>
      <c r="G3" s="127" t="s">
        <v>122</v>
      </c>
      <c r="H3" s="3" t="s">
        <v>123</v>
      </c>
    </row>
    <row r="4" spans="1:9" x14ac:dyDescent="0.3">
      <c r="A4" s="169"/>
      <c r="B4" s="149"/>
      <c r="C4" s="150" t="s">
        <v>789</v>
      </c>
      <c r="D4" s="148"/>
      <c r="E4" s="169"/>
      <c r="F4" s="148"/>
      <c r="G4" s="62"/>
      <c r="H4" s="62"/>
    </row>
    <row r="5" spans="1:9" x14ac:dyDescent="0.3">
      <c r="A5" s="169"/>
      <c r="B5" s="147" t="s">
        <v>784</v>
      </c>
      <c r="C5" s="151" t="s">
        <v>808</v>
      </c>
      <c r="D5" s="147">
        <v>30</v>
      </c>
      <c r="E5" s="147" t="s">
        <v>163</v>
      </c>
      <c r="F5" s="148"/>
      <c r="G5" s="96"/>
      <c r="H5" s="96"/>
    </row>
    <row r="6" spans="1:9" ht="25.2" x14ac:dyDescent="0.3">
      <c r="A6" s="169"/>
      <c r="B6" s="147" t="s">
        <v>784</v>
      </c>
      <c r="C6" s="151" t="s">
        <v>790</v>
      </c>
      <c r="D6" s="147">
        <v>2</v>
      </c>
      <c r="E6" s="147" t="s">
        <v>163</v>
      </c>
      <c r="F6" s="152" t="s">
        <v>807</v>
      </c>
      <c r="G6" s="96"/>
      <c r="H6" s="96"/>
    </row>
    <row r="7" spans="1:9" x14ac:dyDescent="0.3">
      <c r="A7" s="169"/>
      <c r="B7" s="147" t="s">
        <v>785</v>
      </c>
      <c r="C7" s="151" t="s">
        <v>791</v>
      </c>
      <c r="D7" s="147" t="s">
        <v>799</v>
      </c>
      <c r="E7" s="169"/>
      <c r="F7" s="148"/>
      <c r="G7" s="96"/>
      <c r="H7" s="96"/>
    </row>
    <row r="8" spans="1:9" x14ac:dyDescent="0.3">
      <c r="A8" s="169"/>
      <c r="B8" s="149"/>
      <c r="C8" s="151" t="s">
        <v>792</v>
      </c>
      <c r="D8" s="147">
        <v>358</v>
      </c>
      <c r="E8" s="147" t="s">
        <v>24</v>
      </c>
      <c r="F8" s="148"/>
      <c r="G8" s="96"/>
      <c r="H8" s="96"/>
    </row>
    <row r="9" spans="1:9" x14ac:dyDescent="0.3">
      <c r="A9" s="169"/>
      <c r="B9" s="149"/>
      <c r="C9" s="151" t="s">
        <v>793</v>
      </c>
      <c r="D9" s="147">
        <v>170</v>
      </c>
      <c r="E9" s="147" t="s">
        <v>801</v>
      </c>
      <c r="F9" s="148"/>
      <c r="G9" s="96"/>
      <c r="H9" s="96"/>
    </row>
    <row r="10" spans="1:9" ht="15.6" x14ac:dyDescent="0.3">
      <c r="A10" s="169"/>
      <c r="B10" s="153" t="s">
        <v>786</v>
      </c>
      <c r="C10" s="151" t="s">
        <v>809</v>
      </c>
      <c r="D10" s="147">
        <v>358</v>
      </c>
      <c r="E10" s="170" t="s">
        <v>802</v>
      </c>
      <c r="F10" s="148"/>
      <c r="G10" s="96">
        <v>2800</v>
      </c>
      <c r="H10" s="96">
        <f>G10*D10</f>
        <v>1002400</v>
      </c>
      <c r="I10" t="s">
        <v>1317</v>
      </c>
    </row>
    <row r="11" spans="1:9" ht="25.2" x14ac:dyDescent="0.3">
      <c r="A11" s="169"/>
      <c r="B11" s="149"/>
      <c r="C11" s="154" t="s">
        <v>794</v>
      </c>
      <c r="D11" s="147">
        <v>2</v>
      </c>
      <c r="E11" s="171" t="s">
        <v>803</v>
      </c>
      <c r="F11" s="148"/>
      <c r="G11" s="96"/>
      <c r="H11" s="96">
        <f t="shared" ref="H11:H19" si="0">G11*D11</f>
        <v>0</v>
      </c>
    </row>
    <row r="12" spans="1:9" x14ac:dyDescent="0.3">
      <c r="A12" s="169"/>
      <c r="B12" s="149"/>
      <c r="C12" s="148"/>
      <c r="D12" s="169"/>
      <c r="E12" s="169"/>
      <c r="F12" s="148"/>
      <c r="G12" s="96"/>
      <c r="H12" s="96">
        <f t="shared" si="0"/>
        <v>0</v>
      </c>
    </row>
    <row r="13" spans="1:9" x14ac:dyDescent="0.3">
      <c r="A13" s="169"/>
      <c r="B13" s="149"/>
      <c r="C13" s="150" t="s">
        <v>795</v>
      </c>
      <c r="D13" s="169"/>
      <c r="E13" s="169"/>
      <c r="F13" s="148"/>
      <c r="G13" s="96"/>
      <c r="H13" s="96">
        <f t="shared" si="0"/>
        <v>0</v>
      </c>
    </row>
    <row r="14" spans="1:9" x14ac:dyDescent="0.3">
      <c r="A14" s="169"/>
      <c r="B14" s="147" t="s">
        <v>787</v>
      </c>
      <c r="C14" s="151" t="s">
        <v>810</v>
      </c>
      <c r="D14" s="147">
        <v>30</v>
      </c>
      <c r="E14" s="147" t="s">
        <v>163</v>
      </c>
      <c r="F14" s="148"/>
      <c r="G14" s="96"/>
      <c r="H14" s="96">
        <f t="shared" si="0"/>
        <v>0</v>
      </c>
    </row>
    <row r="15" spans="1:9" ht="25.2" x14ac:dyDescent="0.3">
      <c r="A15" s="169"/>
      <c r="B15" s="147" t="s">
        <v>787</v>
      </c>
      <c r="C15" s="151" t="s">
        <v>796</v>
      </c>
      <c r="D15" s="147">
        <v>2</v>
      </c>
      <c r="E15" s="147" t="s">
        <v>163</v>
      </c>
      <c r="F15" s="152" t="s">
        <v>807</v>
      </c>
      <c r="G15" s="96"/>
      <c r="H15" s="96">
        <f t="shared" si="0"/>
        <v>0</v>
      </c>
    </row>
    <row r="16" spans="1:9" x14ac:dyDescent="0.3">
      <c r="A16" s="169"/>
      <c r="B16" s="147" t="s">
        <v>785</v>
      </c>
      <c r="C16" s="151" t="s">
        <v>797</v>
      </c>
      <c r="D16" s="147" t="s">
        <v>799</v>
      </c>
      <c r="E16" s="169"/>
      <c r="F16" s="148"/>
      <c r="G16" s="96"/>
      <c r="H16" s="96"/>
    </row>
    <row r="17" spans="1:8" x14ac:dyDescent="0.3">
      <c r="A17" s="169"/>
      <c r="B17" s="149"/>
      <c r="C17" s="151" t="s">
        <v>792</v>
      </c>
      <c r="D17" s="147">
        <v>358</v>
      </c>
      <c r="E17" s="147" t="s">
        <v>24</v>
      </c>
      <c r="F17" s="148"/>
      <c r="G17" s="96"/>
      <c r="H17" s="96">
        <f t="shared" si="0"/>
        <v>0</v>
      </c>
    </row>
    <row r="18" spans="1:8" x14ac:dyDescent="0.3">
      <c r="A18" s="169"/>
      <c r="B18" s="149"/>
      <c r="C18" s="151" t="s">
        <v>793</v>
      </c>
      <c r="D18" s="147">
        <v>170</v>
      </c>
      <c r="E18" s="147" t="s">
        <v>24</v>
      </c>
      <c r="F18" s="148"/>
      <c r="G18" s="96"/>
      <c r="H18" s="96">
        <f t="shared" si="0"/>
        <v>0</v>
      </c>
    </row>
    <row r="19" spans="1:8" ht="15.6" x14ac:dyDescent="0.3">
      <c r="A19" s="169"/>
      <c r="B19" s="153" t="s">
        <v>786</v>
      </c>
      <c r="C19" s="151" t="s">
        <v>809</v>
      </c>
      <c r="D19" s="147">
        <v>358</v>
      </c>
      <c r="E19" s="170" t="s">
        <v>804</v>
      </c>
      <c r="F19" s="148"/>
      <c r="G19" s="96">
        <v>2800</v>
      </c>
      <c r="H19" s="96">
        <f t="shared" si="0"/>
        <v>1002400</v>
      </c>
    </row>
    <row r="20" spans="1:8" ht="25.2" x14ac:dyDescent="0.3">
      <c r="A20" s="169"/>
      <c r="B20" s="149"/>
      <c r="C20" s="154" t="s">
        <v>794</v>
      </c>
      <c r="D20" s="155">
        <v>2</v>
      </c>
      <c r="E20" s="155" t="s">
        <v>805</v>
      </c>
      <c r="F20" s="148"/>
      <c r="G20" s="96"/>
      <c r="H20" s="96"/>
    </row>
    <row r="21" spans="1:8" x14ac:dyDescent="0.3">
      <c r="C21" s="167" t="s">
        <v>855</v>
      </c>
    </row>
    <row r="22" spans="1:8" ht="26.4" x14ac:dyDescent="0.3">
      <c r="A22" s="156" t="s">
        <v>782</v>
      </c>
      <c r="B22" s="157" t="s">
        <v>783</v>
      </c>
      <c r="C22" s="157" t="s">
        <v>788</v>
      </c>
      <c r="D22" s="156" t="s">
        <v>798</v>
      </c>
      <c r="E22" s="156" t="s">
        <v>800</v>
      </c>
      <c r="F22" s="157" t="s">
        <v>806</v>
      </c>
      <c r="G22" s="96"/>
      <c r="H22" s="96"/>
    </row>
    <row r="23" spans="1:8" ht="27" x14ac:dyDescent="0.3">
      <c r="A23" s="169"/>
      <c r="B23" s="158"/>
      <c r="C23" s="159" t="s">
        <v>822</v>
      </c>
      <c r="D23" s="157">
        <v>30</v>
      </c>
      <c r="E23" s="157" t="s">
        <v>163</v>
      </c>
      <c r="F23" s="160" t="s">
        <v>849</v>
      </c>
      <c r="G23" s="96"/>
      <c r="H23" s="96"/>
    </row>
    <row r="24" spans="1:8" x14ac:dyDescent="0.3">
      <c r="A24" s="161" t="s">
        <v>1</v>
      </c>
      <c r="B24" s="157" t="s">
        <v>812</v>
      </c>
      <c r="C24" s="162" t="s">
        <v>823</v>
      </c>
      <c r="D24" s="161">
        <v>2</v>
      </c>
      <c r="E24" s="157" t="s">
        <v>842</v>
      </c>
      <c r="F24" s="148"/>
      <c r="G24" s="96"/>
      <c r="H24" s="96"/>
    </row>
    <row r="25" spans="1:8" x14ac:dyDescent="0.3">
      <c r="A25" s="157" t="s">
        <v>2</v>
      </c>
      <c r="B25" s="157" t="s">
        <v>813</v>
      </c>
      <c r="C25" s="162" t="s">
        <v>824</v>
      </c>
      <c r="D25" s="157">
        <v>4</v>
      </c>
      <c r="E25" s="157" t="s">
        <v>843</v>
      </c>
      <c r="F25" s="148"/>
      <c r="G25" s="96"/>
      <c r="H25" s="96"/>
    </row>
    <row r="26" spans="1:8" x14ac:dyDescent="0.3">
      <c r="A26" s="157" t="s">
        <v>3</v>
      </c>
      <c r="B26" s="157" t="s">
        <v>814</v>
      </c>
      <c r="C26" s="162" t="s">
        <v>825</v>
      </c>
      <c r="D26" s="157">
        <v>4</v>
      </c>
      <c r="E26" s="157" t="s">
        <v>844</v>
      </c>
      <c r="F26" s="148"/>
      <c r="G26" s="96"/>
      <c r="H26" s="96"/>
    </row>
    <row r="27" spans="1:8" x14ac:dyDescent="0.3">
      <c r="A27" s="157" t="s">
        <v>4</v>
      </c>
      <c r="B27" s="157" t="s">
        <v>815</v>
      </c>
      <c r="C27" s="162" t="s">
        <v>826</v>
      </c>
      <c r="D27" s="157">
        <v>4</v>
      </c>
      <c r="E27" s="157" t="s">
        <v>845</v>
      </c>
      <c r="F27" s="148"/>
      <c r="G27" s="96"/>
      <c r="H27" s="96"/>
    </row>
    <row r="28" spans="1:8" x14ac:dyDescent="0.3">
      <c r="A28" s="169"/>
      <c r="B28" s="158"/>
      <c r="C28" s="157" t="s">
        <v>827</v>
      </c>
      <c r="D28" s="169"/>
      <c r="E28" s="169"/>
      <c r="F28" s="148"/>
      <c r="G28" s="96"/>
      <c r="H28" s="96"/>
    </row>
    <row r="29" spans="1:8" x14ac:dyDescent="0.3">
      <c r="A29" s="169"/>
      <c r="B29" s="157" t="s">
        <v>816</v>
      </c>
      <c r="C29" s="162" t="s">
        <v>828</v>
      </c>
      <c r="D29" s="157">
        <v>0.04</v>
      </c>
      <c r="E29" s="157" t="s">
        <v>805</v>
      </c>
      <c r="F29" s="148"/>
      <c r="G29" s="96"/>
      <c r="H29" s="96"/>
    </row>
    <row r="30" spans="1:8" x14ac:dyDescent="0.3">
      <c r="A30" s="169"/>
      <c r="B30" s="158"/>
      <c r="C30" s="148"/>
      <c r="D30" s="169"/>
      <c r="E30" s="169"/>
      <c r="F30" s="148"/>
      <c r="G30" s="96"/>
      <c r="H30" s="96"/>
    </row>
    <row r="31" spans="1:8" ht="31.8" x14ac:dyDescent="0.3">
      <c r="A31" s="169"/>
      <c r="B31" s="158"/>
      <c r="C31" s="162" t="s">
        <v>829</v>
      </c>
      <c r="D31" s="169"/>
      <c r="E31" s="169"/>
      <c r="F31" s="160" t="s">
        <v>850</v>
      </c>
      <c r="G31" s="96"/>
      <c r="H31" s="96"/>
    </row>
    <row r="32" spans="1:8" x14ac:dyDescent="0.3">
      <c r="A32" s="157" t="s">
        <v>5</v>
      </c>
      <c r="B32" s="157" t="s">
        <v>817</v>
      </c>
      <c r="C32" s="162" t="s">
        <v>830</v>
      </c>
      <c r="D32" s="157">
        <v>2</v>
      </c>
      <c r="E32" s="169"/>
      <c r="F32" s="148"/>
      <c r="G32" s="96"/>
      <c r="H32" s="96"/>
    </row>
    <row r="33" spans="1:8" x14ac:dyDescent="0.3">
      <c r="A33" s="161" t="s">
        <v>6</v>
      </c>
      <c r="B33" s="157" t="s">
        <v>818</v>
      </c>
      <c r="C33" s="162" t="s">
        <v>831</v>
      </c>
      <c r="D33" s="161">
        <v>2</v>
      </c>
      <c r="E33" s="169"/>
      <c r="F33" s="148"/>
      <c r="G33" s="96"/>
      <c r="H33" s="96"/>
    </row>
    <row r="34" spans="1:8" x14ac:dyDescent="0.3">
      <c r="A34" s="157" t="s">
        <v>7</v>
      </c>
      <c r="B34" s="157" t="s">
        <v>819</v>
      </c>
      <c r="C34" s="162" t="s">
        <v>832</v>
      </c>
      <c r="D34" s="157">
        <v>2</v>
      </c>
      <c r="E34" s="169"/>
      <c r="F34" s="148"/>
      <c r="G34" s="96"/>
      <c r="H34" s="96"/>
    </row>
    <row r="35" spans="1:8" x14ac:dyDescent="0.3">
      <c r="A35" s="161" t="s">
        <v>8</v>
      </c>
      <c r="B35" s="158"/>
      <c r="C35" s="163" t="s">
        <v>833</v>
      </c>
      <c r="D35" s="161">
        <v>1</v>
      </c>
      <c r="E35" s="169"/>
      <c r="F35" s="148"/>
      <c r="G35" s="96"/>
      <c r="H35" s="96"/>
    </row>
    <row r="36" spans="1:8" x14ac:dyDescent="0.3">
      <c r="A36" s="157" t="s">
        <v>27</v>
      </c>
      <c r="B36" s="158"/>
      <c r="C36" s="162" t="s">
        <v>834</v>
      </c>
      <c r="D36" s="157">
        <v>1</v>
      </c>
      <c r="E36" s="169"/>
      <c r="F36" s="148"/>
      <c r="G36" s="96"/>
      <c r="H36" s="96"/>
    </row>
    <row r="37" spans="1:8" x14ac:dyDescent="0.3">
      <c r="A37" s="157" t="s">
        <v>28</v>
      </c>
      <c r="B37" s="157" t="s">
        <v>820</v>
      </c>
      <c r="C37" s="164" t="s">
        <v>835</v>
      </c>
      <c r="D37" s="157">
        <v>1</v>
      </c>
      <c r="E37" s="157" t="s">
        <v>846</v>
      </c>
      <c r="F37" s="157" t="s">
        <v>851</v>
      </c>
      <c r="G37" s="96"/>
      <c r="H37" s="96"/>
    </row>
    <row r="38" spans="1:8" x14ac:dyDescent="0.3">
      <c r="A38" s="157" t="s">
        <v>29</v>
      </c>
      <c r="B38" s="157" t="s">
        <v>820</v>
      </c>
      <c r="C38" s="164" t="s">
        <v>836</v>
      </c>
      <c r="D38" s="157">
        <v>1</v>
      </c>
      <c r="E38" s="157" t="s">
        <v>847</v>
      </c>
      <c r="F38" s="157" t="s">
        <v>851</v>
      </c>
      <c r="G38" s="96"/>
      <c r="H38" s="96"/>
    </row>
    <row r="39" spans="1:8" ht="28.8" x14ac:dyDescent="0.3">
      <c r="A39" s="169"/>
      <c r="B39" s="157" t="s">
        <v>820</v>
      </c>
      <c r="C39" s="164" t="s">
        <v>852</v>
      </c>
      <c r="D39" s="157" t="s">
        <v>799</v>
      </c>
      <c r="E39" s="165" t="s">
        <v>853</v>
      </c>
      <c r="F39" s="157" t="s">
        <v>851</v>
      </c>
      <c r="G39" s="96"/>
      <c r="H39" s="96"/>
    </row>
    <row r="40" spans="1:8" x14ac:dyDescent="0.3">
      <c r="A40" s="161" t="s">
        <v>71</v>
      </c>
      <c r="B40" s="158"/>
      <c r="C40" s="163" t="s">
        <v>837</v>
      </c>
      <c r="D40" s="161">
        <v>2</v>
      </c>
      <c r="E40" s="169"/>
      <c r="F40" s="148"/>
      <c r="G40" s="96"/>
      <c r="H40" s="96"/>
    </row>
    <row r="41" spans="1:8" x14ac:dyDescent="0.3">
      <c r="A41" s="157" t="s">
        <v>104</v>
      </c>
      <c r="B41" s="157" t="s">
        <v>821</v>
      </c>
      <c r="C41" s="162" t="s">
        <v>838</v>
      </c>
      <c r="D41" s="157">
        <v>2</v>
      </c>
      <c r="E41" s="169"/>
      <c r="F41" s="148"/>
      <c r="G41" s="96"/>
      <c r="H41" s="96"/>
    </row>
    <row r="42" spans="1:8" x14ac:dyDescent="0.3">
      <c r="A42" s="157" t="s">
        <v>105</v>
      </c>
      <c r="B42" s="158"/>
      <c r="C42" s="166" t="s">
        <v>839</v>
      </c>
      <c r="D42" s="157">
        <v>2</v>
      </c>
      <c r="E42" s="169"/>
      <c r="F42" s="148"/>
      <c r="G42" s="96"/>
      <c r="H42" s="96"/>
    </row>
    <row r="43" spans="1:8" x14ac:dyDescent="0.3">
      <c r="A43" s="157" t="s">
        <v>106</v>
      </c>
      <c r="B43" s="158"/>
      <c r="C43" s="162" t="s">
        <v>840</v>
      </c>
      <c r="D43" s="157">
        <v>2</v>
      </c>
      <c r="E43" s="169"/>
      <c r="F43" s="148"/>
      <c r="G43" s="96"/>
      <c r="H43" s="96"/>
    </row>
    <row r="44" spans="1:8" x14ac:dyDescent="0.3">
      <c r="A44" s="161" t="s">
        <v>62</v>
      </c>
      <c r="B44" s="157" t="s">
        <v>820</v>
      </c>
      <c r="C44" s="164" t="s">
        <v>854</v>
      </c>
      <c r="D44" s="161">
        <v>1</v>
      </c>
      <c r="E44" s="157" t="s">
        <v>848</v>
      </c>
      <c r="F44" s="157" t="s">
        <v>851</v>
      </c>
      <c r="G44" s="96"/>
      <c r="H44" s="96"/>
    </row>
    <row r="45" spans="1:8" ht="40.200000000000003" x14ac:dyDescent="0.3">
      <c r="A45" s="169"/>
      <c r="B45" s="158"/>
      <c r="C45" s="163" t="s">
        <v>841</v>
      </c>
      <c r="D45" s="157">
        <v>2</v>
      </c>
      <c r="E45" s="169"/>
      <c r="F45" s="148"/>
      <c r="G45" s="96"/>
      <c r="H45" s="96"/>
    </row>
    <row r="46" spans="1:8" ht="40.200000000000003" x14ac:dyDescent="0.3">
      <c r="A46" s="169"/>
      <c r="B46" s="158"/>
      <c r="C46" s="163" t="s">
        <v>841</v>
      </c>
      <c r="D46" s="157">
        <v>3</v>
      </c>
      <c r="E46" s="169"/>
      <c r="F46" s="148"/>
      <c r="G46" s="96"/>
      <c r="H46" s="96"/>
    </row>
  </sheetData>
  <pageMargins left="0.7" right="0.7" top="0.75" bottom="0.75" header="0.3" footer="0.3"/>
  <pageSetup paperSize="9" orientation="portrait" verticalDpi="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8FE9788-A0BA-47C4-82A9-618C3F122695}">
  <dimension ref="A1:I9"/>
  <sheetViews>
    <sheetView topLeftCell="A4" workbookViewId="0">
      <selection activeCell="H9" sqref="H9"/>
    </sheetView>
  </sheetViews>
  <sheetFormatPr defaultRowHeight="14.4" x14ac:dyDescent="0.3"/>
  <cols>
    <col min="2" max="2" width="13.6640625" customWidth="1"/>
    <col min="3" max="3" width="55.33203125" customWidth="1"/>
    <col min="4" max="4" width="8.88671875" style="124"/>
    <col min="6" max="6" width="8.88671875" style="124"/>
    <col min="7" max="7" width="12.33203125" customWidth="1"/>
    <col min="8" max="8" width="15.44140625" customWidth="1"/>
  </cols>
  <sheetData>
    <row r="1" spans="1:9" ht="24" x14ac:dyDescent="0.3">
      <c r="A1" s="188" t="s">
        <v>0</v>
      </c>
      <c r="B1" s="188" t="s">
        <v>783</v>
      </c>
      <c r="C1" s="188" t="s">
        <v>788</v>
      </c>
      <c r="D1" s="188" t="s">
        <v>25</v>
      </c>
      <c r="E1" s="189" t="s">
        <v>861</v>
      </c>
      <c r="F1" s="189" t="s">
        <v>699</v>
      </c>
      <c r="G1" s="189" t="s">
        <v>1156</v>
      </c>
      <c r="H1" s="283" t="s">
        <v>1157</v>
      </c>
    </row>
    <row r="2" spans="1:9" ht="120" x14ac:dyDescent="0.3">
      <c r="A2" s="190" t="s">
        <v>1153</v>
      </c>
      <c r="B2" s="191" t="s">
        <v>860</v>
      </c>
      <c r="C2" s="192" t="s">
        <v>862</v>
      </c>
      <c r="D2" s="188">
        <v>2</v>
      </c>
      <c r="E2" s="193"/>
      <c r="F2" s="189" t="s">
        <v>1154</v>
      </c>
      <c r="G2" s="282">
        <v>339496.598</v>
      </c>
      <c r="H2" s="282">
        <f>G2*D2</f>
        <v>678993.196</v>
      </c>
      <c r="I2" s="282" t="s">
        <v>1155</v>
      </c>
    </row>
    <row r="3" spans="1:9" ht="72" x14ac:dyDescent="0.3">
      <c r="A3" s="190" t="s">
        <v>857</v>
      </c>
      <c r="B3" s="191" t="s">
        <v>860</v>
      </c>
      <c r="C3" s="194" t="s">
        <v>863</v>
      </c>
      <c r="D3" s="188">
        <v>1</v>
      </c>
      <c r="E3" s="193"/>
      <c r="F3" s="188" t="s">
        <v>43</v>
      </c>
      <c r="G3" s="282">
        <v>565527.61199999996</v>
      </c>
      <c r="H3" s="282">
        <f t="shared" ref="H3:H8" si="0">G3*D3</f>
        <v>565527.61199999996</v>
      </c>
      <c r="I3" s="282" t="s">
        <v>1155</v>
      </c>
    </row>
    <row r="4" spans="1:9" ht="120" x14ac:dyDescent="0.3">
      <c r="A4" s="190" t="s">
        <v>858</v>
      </c>
      <c r="B4" s="191" t="s">
        <v>864</v>
      </c>
      <c r="C4" s="192" t="s">
        <v>865</v>
      </c>
      <c r="D4" s="189">
        <v>4</v>
      </c>
      <c r="E4" s="193"/>
      <c r="F4" s="188" t="s">
        <v>43</v>
      </c>
      <c r="G4" s="282">
        <v>613555.96400000004</v>
      </c>
      <c r="H4" s="282">
        <f t="shared" si="0"/>
        <v>2454223.8560000001</v>
      </c>
      <c r="I4" s="282" t="s">
        <v>1155</v>
      </c>
    </row>
    <row r="5" spans="1:9" ht="120" x14ac:dyDescent="0.3">
      <c r="A5" s="190" t="s">
        <v>859</v>
      </c>
      <c r="B5" s="191" t="s">
        <v>860</v>
      </c>
      <c r="C5" s="192" t="s">
        <v>866</v>
      </c>
      <c r="D5" s="188">
        <v>1</v>
      </c>
      <c r="E5" s="193"/>
      <c r="F5" s="188" t="s">
        <v>43</v>
      </c>
      <c r="G5" s="282">
        <v>582819.47400000005</v>
      </c>
      <c r="H5" s="282">
        <f t="shared" si="0"/>
        <v>582819.47400000005</v>
      </c>
      <c r="I5" s="282" t="s">
        <v>1155</v>
      </c>
    </row>
    <row r="6" spans="1:9" ht="72" x14ac:dyDescent="0.3">
      <c r="A6" s="190" t="s">
        <v>867</v>
      </c>
      <c r="B6" s="191" t="s">
        <v>860</v>
      </c>
      <c r="C6" s="284" t="s">
        <v>868</v>
      </c>
      <c r="D6" s="195">
        <v>1</v>
      </c>
      <c r="E6" s="285"/>
      <c r="F6" s="195" t="s">
        <v>43</v>
      </c>
      <c r="G6" s="286">
        <v>702557.3</v>
      </c>
      <c r="H6" s="286">
        <f t="shared" si="0"/>
        <v>702557.3</v>
      </c>
      <c r="I6" s="286" t="s">
        <v>1155</v>
      </c>
    </row>
    <row r="7" spans="1:9" x14ac:dyDescent="0.3">
      <c r="C7" s="192" t="s">
        <v>1158</v>
      </c>
      <c r="D7" s="121">
        <v>7</v>
      </c>
      <c r="E7" s="62"/>
      <c r="F7" s="121" t="s">
        <v>163</v>
      </c>
      <c r="G7" s="286">
        <v>6000</v>
      </c>
      <c r="H7" s="286">
        <f t="shared" si="0"/>
        <v>42000</v>
      </c>
      <c r="I7" s="62"/>
    </row>
    <row r="8" spans="1:9" x14ac:dyDescent="0.3">
      <c r="C8" s="62" t="s">
        <v>1159</v>
      </c>
      <c r="D8" s="121">
        <v>1</v>
      </c>
      <c r="E8" s="62"/>
      <c r="F8" s="121" t="s">
        <v>163</v>
      </c>
      <c r="G8" s="282">
        <v>69069</v>
      </c>
      <c r="H8" s="282">
        <f t="shared" si="0"/>
        <v>69069</v>
      </c>
      <c r="I8" s="62"/>
    </row>
    <row r="9" spans="1:9" x14ac:dyDescent="0.3">
      <c r="H9" s="287">
        <f>SUM(H2:H8)</f>
        <v>5095190.4380000001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4F39BC-1555-4C57-B812-9484836E69EE}">
  <sheetPr>
    <tabColor rgb="FF92D050"/>
  </sheetPr>
  <dimension ref="A1:K116"/>
  <sheetViews>
    <sheetView topLeftCell="A7" workbookViewId="0">
      <selection activeCell="J116" sqref="J116"/>
    </sheetView>
  </sheetViews>
  <sheetFormatPr defaultRowHeight="14.4" x14ac:dyDescent="0.3"/>
  <cols>
    <col min="1" max="1" width="8.88671875" style="124"/>
    <col min="2" max="2" width="35" style="13" customWidth="1"/>
    <col min="3" max="3" width="18.44140625" style="315" customWidth="1"/>
    <col min="6" max="6" width="8.88671875" style="124"/>
    <col min="7" max="7" width="8.88671875" style="19"/>
    <col min="8" max="8" width="8.88671875" style="124"/>
    <col min="9" max="9" width="11.44140625" bestFit="1" customWidth="1"/>
    <col min="10" max="10" width="13.33203125" customWidth="1"/>
  </cols>
  <sheetData>
    <row r="1" spans="1:11" ht="50.4" x14ac:dyDescent="0.3">
      <c r="A1" s="288" t="s">
        <v>1160</v>
      </c>
      <c r="B1" s="289" t="s">
        <v>9</v>
      </c>
      <c r="C1" s="289" t="s">
        <v>1164</v>
      </c>
      <c r="D1" s="289" t="s">
        <v>21</v>
      </c>
      <c r="E1" s="288" t="s">
        <v>22</v>
      </c>
      <c r="F1" s="289" t="s">
        <v>23</v>
      </c>
      <c r="G1" s="288" t="s">
        <v>25</v>
      </c>
      <c r="H1" s="289" t="s">
        <v>26</v>
      </c>
      <c r="I1" s="127" t="s">
        <v>122</v>
      </c>
      <c r="J1" s="3" t="s">
        <v>123</v>
      </c>
    </row>
    <row r="2" spans="1:11" x14ac:dyDescent="0.3">
      <c r="A2" s="291" t="s">
        <v>1</v>
      </c>
      <c r="B2" s="295" t="s">
        <v>2</v>
      </c>
      <c r="C2" s="301" t="s">
        <v>3</v>
      </c>
      <c r="D2" s="291" t="s">
        <v>4</v>
      </c>
      <c r="E2" s="291" t="s">
        <v>5</v>
      </c>
      <c r="F2" s="291" t="s">
        <v>6</v>
      </c>
      <c r="G2" s="291" t="s">
        <v>7</v>
      </c>
      <c r="H2" s="291" t="s">
        <v>8</v>
      </c>
      <c r="I2" s="291" t="s">
        <v>27</v>
      </c>
      <c r="J2" s="290" t="s">
        <v>28</v>
      </c>
    </row>
    <row r="3" spans="1:11" x14ac:dyDescent="0.3">
      <c r="A3" s="304"/>
      <c r="B3" s="296" t="s">
        <v>1161</v>
      </c>
      <c r="C3" s="312"/>
      <c r="D3" s="292"/>
      <c r="E3" s="293"/>
      <c r="F3" s="304"/>
      <c r="G3" s="300"/>
      <c r="H3" s="304"/>
      <c r="I3" s="294"/>
      <c r="J3" s="62"/>
    </row>
    <row r="4" spans="1:11" x14ac:dyDescent="0.3">
      <c r="A4" s="304"/>
      <c r="B4" s="296" t="s">
        <v>1162</v>
      </c>
      <c r="C4" s="312"/>
      <c r="D4" s="292"/>
      <c r="E4" s="293"/>
      <c r="F4" s="304"/>
      <c r="G4" s="300"/>
      <c r="H4" s="304"/>
      <c r="I4" s="294"/>
      <c r="J4" s="62"/>
    </row>
    <row r="5" spans="1:11" ht="63.6" x14ac:dyDescent="0.3">
      <c r="A5" s="288" t="s">
        <v>1</v>
      </c>
      <c r="B5" s="298" t="s">
        <v>1313</v>
      </c>
      <c r="C5" s="289" t="s">
        <v>1165</v>
      </c>
      <c r="D5" s="292"/>
      <c r="E5" s="293"/>
      <c r="F5" s="288" t="s">
        <v>1166</v>
      </c>
      <c r="G5" s="288">
        <v>1</v>
      </c>
      <c r="H5" s="304"/>
      <c r="I5" s="445">
        <v>6087956</v>
      </c>
      <c r="J5" s="447">
        <f>I5*G5</f>
        <v>6087956</v>
      </c>
      <c r="K5" t="s">
        <v>1318</v>
      </c>
    </row>
    <row r="6" spans="1:11" ht="27.6" x14ac:dyDescent="0.3">
      <c r="A6" s="288" t="s">
        <v>145</v>
      </c>
      <c r="B6" s="299" t="s">
        <v>1167</v>
      </c>
      <c r="C6" s="312"/>
      <c r="D6" s="292"/>
      <c r="E6" s="293"/>
      <c r="F6" s="288" t="s">
        <v>163</v>
      </c>
      <c r="G6" s="288">
        <v>1</v>
      </c>
      <c r="H6" s="304"/>
      <c r="I6" s="446"/>
      <c r="J6" s="448"/>
    </row>
    <row r="7" spans="1:11" ht="51" x14ac:dyDescent="0.3">
      <c r="A7" s="288" t="s">
        <v>2</v>
      </c>
      <c r="B7" s="298" t="s">
        <v>1247</v>
      </c>
      <c r="C7" s="312"/>
      <c r="D7" s="292"/>
      <c r="E7" s="293"/>
      <c r="F7" s="288" t="s">
        <v>1166</v>
      </c>
      <c r="G7" s="288">
        <v>1</v>
      </c>
      <c r="H7" s="304"/>
      <c r="I7" s="317">
        <v>66976</v>
      </c>
      <c r="J7" s="316">
        <f t="shared" ref="J7:J68" si="0">I7*G7</f>
        <v>66976</v>
      </c>
      <c r="K7" t="s">
        <v>1318</v>
      </c>
    </row>
    <row r="8" spans="1:11" ht="25.8" x14ac:dyDescent="0.3">
      <c r="A8" s="288" t="s">
        <v>3</v>
      </c>
      <c r="B8" s="298" t="s">
        <v>1248</v>
      </c>
      <c r="C8" s="312"/>
      <c r="D8" s="292"/>
      <c r="E8" s="293"/>
      <c r="F8" s="288" t="s">
        <v>163</v>
      </c>
      <c r="G8" s="288">
        <v>1</v>
      </c>
      <c r="H8" s="304"/>
      <c r="I8" s="317">
        <v>220010</v>
      </c>
      <c r="J8" s="316">
        <f t="shared" si="0"/>
        <v>220010</v>
      </c>
      <c r="K8" t="s">
        <v>1962</v>
      </c>
    </row>
    <row r="9" spans="1:11" x14ac:dyDescent="0.3">
      <c r="A9" s="288" t="s">
        <v>4</v>
      </c>
      <c r="B9" s="298" t="s">
        <v>1163</v>
      </c>
      <c r="C9" s="312"/>
      <c r="D9" s="292"/>
      <c r="E9" s="293"/>
      <c r="F9" s="288" t="s">
        <v>163</v>
      </c>
      <c r="G9" s="288">
        <v>1</v>
      </c>
      <c r="H9" s="304"/>
      <c r="I9" s="317">
        <v>295570</v>
      </c>
      <c r="J9" s="316">
        <f t="shared" si="0"/>
        <v>295570</v>
      </c>
      <c r="K9" t="s">
        <v>1962</v>
      </c>
    </row>
    <row r="10" spans="1:11" ht="25.8" x14ac:dyDescent="0.3">
      <c r="A10" s="288" t="s">
        <v>5</v>
      </c>
      <c r="B10" s="298" t="s">
        <v>1249</v>
      </c>
      <c r="C10" s="289" t="s">
        <v>608</v>
      </c>
      <c r="D10" s="294"/>
      <c r="E10" s="294"/>
      <c r="F10" s="288" t="s">
        <v>61</v>
      </c>
      <c r="G10" s="288">
        <v>7</v>
      </c>
      <c r="H10" s="304"/>
      <c r="I10" s="317">
        <v>400</v>
      </c>
      <c r="J10" s="316">
        <f t="shared" si="0"/>
        <v>2800</v>
      </c>
      <c r="K10" t="s">
        <v>1948</v>
      </c>
    </row>
    <row r="11" spans="1:11" ht="25.8" x14ac:dyDescent="0.3">
      <c r="A11" s="288" t="s">
        <v>6</v>
      </c>
      <c r="B11" s="298" t="s">
        <v>1250</v>
      </c>
      <c r="C11" s="289" t="s">
        <v>608</v>
      </c>
      <c r="D11" s="294"/>
      <c r="E11" s="294"/>
      <c r="F11" s="288" t="s">
        <v>61</v>
      </c>
      <c r="G11" s="288">
        <v>4.5</v>
      </c>
      <c r="H11" s="304"/>
      <c r="I11" s="317">
        <v>870</v>
      </c>
      <c r="J11" s="316">
        <f t="shared" si="0"/>
        <v>3915</v>
      </c>
      <c r="K11" t="s">
        <v>1948</v>
      </c>
    </row>
    <row r="12" spans="1:11" ht="25.8" x14ac:dyDescent="0.3">
      <c r="A12" s="288" t="s">
        <v>7</v>
      </c>
      <c r="B12" s="298" t="s">
        <v>1251</v>
      </c>
      <c r="C12" s="289" t="s">
        <v>608</v>
      </c>
      <c r="D12" s="294"/>
      <c r="E12" s="294"/>
      <c r="F12" s="288" t="s">
        <v>61</v>
      </c>
      <c r="G12" s="288">
        <v>30</v>
      </c>
      <c r="H12" s="304"/>
      <c r="I12" s="317">
        <v>1350</v>
      </c>
      <c r="J12" s="316">
        <f t="shared" si="0"/>
        <v>40500</v>
      </c>
      <c r="K12" t="s">
        <v>1948</v>
      </c>
    </row>
    <row r="13" spans="1:11" ht="25.8" x14ac:dyDescent="0.3">
      <c r="A13" s="288" t="s">
        <v>8</v>
      </c>
      <c r="B13" s="298" t="s">
        <v>1252</v>
      </c>
      <c r="C13" s="289" t="s">
        <v>608</v>
      </c>
      <c r="D13" s="294"/>
      <c r="E13" s="294"/>
      <c r="F13" s="288" t="s">
        <v>61</v>
      </c>
      <c r="G13" s="288">
        <v>14</v>
      </c>
      <c r="H13" s="304"/>
      <c r="I13" s="317">
        <v>1650</v>
      </c>
      <c r="J13" s="316">
        <f t="shared" si="0"/>
        <v>23100</v>
      </c>
      <c r="K13" t="s">
        <v>1948</v>
      </c>
    </row>
    <row r="14" spans="1:11" x14ac:dyDescent="0.3">
      <c r="A14" s="304"/>
      <c r="B14" s="307" t="s">
        <v>1168</v>
      </c>
      <c r="C14" s="312"/>
      <c r="D14" s="294"/>
      <c r="E14" s="294"/>
      <c r="F14" s="304"/>
      <c r="G14" s="304"/>
      <c r="H14" s="304"/>
      <c r="I14" s="317"/>
      <c r="J14" s="316">
        <f t="shared" si="0"/>
        <v>0</v>
      </c>
    </row>
    <row r="15" spans="1:11" ht="25.8" x14ac:dyDescent="0.3">
      <c r="A15" s="288" t="s">
        <v>1</v>
      </c>
      <c r="B15" s="298" t="s">
        <v>1253</v>
      </c>
      <c r="C15" s="289" t="s">
        <v>610</v>
      </c>
      <c r="D15" s="294"/>
      <c r="E15" s="294"/>
      <c r="F15" s="288" t="s">
        <v>163</v>
      </c>
      <c r="G15" s="288">
        <v>9</v>
      </c>
      <c r="H15" s="288" t="s">
        <v>1169</v>
      </c>
      <c r="I15" s="317">
        <v>1750</v>
      </c>
      <c r="J15" s="316">
        <f t="shared" si="0"/>
        <v>15750</v>
      </c>
      <c r="K15" t="s">
        <v>1948</v>
      </c>
    </row>
    <row r="16" spans="1:11" ht="30" customHeight="1" x14ac:dyDescent="0.3">
      <c r="A16" s="288" t="s">
        <v>2</v>
      </c>
      <c r="B16" s="298" t="s">
        <v>1254</v>
      </c>
      <c r="C16" s="289" t="s">
        <v>610</v>
      </c>
      <c r="D16" s="294"/>
      <c r="E16" s="294"/>
      <c r="F16" s="288" t="s">
        <v>163</v>
      </c>
      <c r="G16" s="288">
        <v>2</v>
      </c>
      <c r="H16" s="288" t="s">
        <v>1170</v>
      </c>
      <c r="I16" s="317">
        <v>3780</v>
      </c>
      <c r="J16" s="316">
        <f t="shared" si="0"/>
        <v>7560</v>
      </c>
      <c r="K16" t="s">
        <v>1948</v>
      </c>
    </row>
    <row r="17" spans="1:11" ht="25.8" x14ac:dyDescent="0.3">
      <c r="A17" s="288" t="s">
        <v>3</v>
      </c>
      <c r="B17" s="298" t="s">
        <v>1255</v>
      </c>
      <c r="C17" s="289" t="s">
        <v>610</v>
      </c>
      <c r="D17" s="294"/>
      <c r="E17" s="294"/>
      <c r="F17" s="288" t="s">
        <v>163</v>
      </c>
      <c r="G17" s="288">
        <v>3</v>
      </c>
      <c r="H17" s="288" t="s">
        <v>1171</v>
      </c>
      <c r="I17" s="317">
        <v>490</v>
      </c>
      <c r="J17" s="316">
        <f t="shared" si="0"/>
        <v>1470</v>
      </c>
      <c r="K17" t="s">
        <v>1948</v>
      </c>
    </row>
    <row r="18" spans="1:11" ht="25.8" x14ac:dyDescent="0.3">
      <c r="A18" s="288" t="s">
        <v>4</v>
      </c>
      <c r="B18" s="298" t="s">
        <v>1256</v>
      </c>
      <c r="C18" s="289" t="s">
        <v>610</v>
      </c>
      <c r="D18" s="294"/>
      <c r="E18" s="294"/>
      <c r="F18" s="288" t="s">
        <v>163</v>
      </c>
      <c r="G18" s="288">
        <v>4</v>
      </c>
      <c r="H18" s="288" t="s">
        <v>624</v>
      </c>
      <c r="I18" s="317">
        <v>300</v>
      </c>
      <c r="J18" s="316">
        <f t="shared" si="0"/>
        <v>1200</v>
      </c>
      <c r="K18" t="s">
        <v>1948</v>
      </c>
    </row>
    <row r="19" spans="1:11" ht="25.8" x14ac:dyDescent="0.3">
      <c r="A19" s="288" t="s">
        <v>5</v>
      </c>
      <c r="B19" s="298" t="s">
        <v>1257</v>
      </c>
      <c r="C19" s="289" t="s">
        <v>611</v>
      </c>
      <c r="D19" s="62"/>
      <c r="E19" s="62"/>
      <c r="F19" s="288" t="s">
        <v>163</v>
      </c>
      <c r="G19" s="121">
        <v>2</v>
      </c>
      <c r="H19" s="121">
        <v>23</v>
      </c>
      <c r="I19" s="316">
        <v>4520</v>
      </c>
      <c r="J19" s="316">
        <f t="shared" si="0"/>
        <v>9040</v>
      </c>
      <c r="K19" t="s">
        <v>1948</v>
      </c>
    </row>
    <row r="20" spans="1:11" ht="25.8" x14ac:dyDescent="0.3">
      <c r="A20" s="288" t="s">
        <v>6</v>
      </c>
      <c r="B20" s="298" t="s">
        <v>1258</v>
      </c>
      <c r="C20" s="289" t="s">
        <v>611</v>
      </c>
      <c r="D20" s="62"/>
      <c r="E20" s="62"/>
      <c r="F20" s="288" t="s">
        <v>163</v>
      </c>
      <c r="G20" s="121">
        <v>3</v>
      </c>
      <c r="H20" s="121">
        <v>20</v>
      </c>
      <c r="I20" s="316">
        <v>5830</v>
      </c>
      <c r="J20" s="316">
        <f t="shared" si="0"/>
        <v>17490</v>
      </c>
      <c r="K20" t="s">
        <v>1948</v>
      </c>
    </row>
    <row r="21" spans="1:11" ht="25.8" x14ac:dyDescent="0.3">
      <c r="A21" s="288" t="s">
        <v>7</v>
      </c>
      <c r="B21" s="298" t="s">
        <v>1259</v>
      </c>
      <c r="C21" s="289" t="s">
        <v>609</v>
      </c>
      <c r="D21" s="294"/>
      <c r="E21" s="294"/>
      <c r="F21" s="310" t="s">
        <v>1039</v>
      </c>
      <c r="G21" s="288">
        <v>1</v>
      </c>
      <c r="H21" s="288" t="s">
        <v>1174</v>
      </c>
      <c r="I21" s="317">
        <v>760</v>
      </c>
      <c r="J21" s="316">
        <f t="shared" si="0"/>
        <v>760</v>
      </c>
      <c r="K21" t="s">
        <v>1948</v>
      </c>
    </row>
    <row r="22" spans="1:11" ht="25.8" x14ac:dyDescent="0.3">
      <c r="A22" s="288" t="s">
        <v>8</v>
      </c>
      <c r="B22" s="298" t="s">
        <v>1260</v>
      </c>
      <c r="C22" s="289" t="s">
        <v>609</v>
      </c>
      <c r="D22" s="294"/>
      <c r="E22" s="294"/>
      <c r="F22" s="288" t="s">
        <v>163</v>
      </c>
      <c r="G22" s="288">
        <v>2</v>
      </c>
      <c r="H22" s="288" t="s">
        <v>1175</v>
      </c>
      <c r="I22" s="317">
        <v>3020</v>
      </c>
      <c r="J22" s="316">
        <f t="shared" si="0"/>
        <v>6040</v>
      </c>
      <c r="K22" t="s">
        <v>1948</v>
      </c>
    </row>
    <row r="23" spans="1:11" ht="25.8" x14ac:dyDescent="0.3">
      <c r="A23" s="288" t="s">
        <v>27</v>
      </c>
      <c r="B23" s="298" t="s">
        <v>1261</v>
      </c>
      <c r="C23" s="289" t="s">
        <v>609</v>
      </c>
      <c r="D23" s="294"/>
      <c r="E23" s="294"/>
      <c r="F23" s="288" t="s">
        <v>163</v>
      </c>
      <c r="G23" s="288">
        <v>3</v>
      </c>
      <c r="H23" s="288" t="s">
        <v>1176</v>
      </c>
      <c r="I23" s="317">
        <v>1310</v>
      </c>
      <c r="J23" s="316">
        <f t="shared" si="0"/>
        <v>3930</v>
      </c>
      <c r="K23" t="s">
        <v>1948</v>
      </c>
    </row>
    <row r="24" spans="1:11" ht="25.8" x14ac:dyDescent="0.3">
      <c r="A24" s="288">
        <v>11</v>
      </c>
      <c r="B24" s="298" t="s">
        <v>1262</v>
      </c>
      <c r="C24" s="312"/>
      <c r="D24" s="294"/>
      <c r="E24" s="294"/>
      <c r="F24" s="288" t="s">
        <v>163</v>
      </c>
      <c r="G24" s="288">
        <v>2</v>
      </c>
      <c r="H24" s="304"/>
      <c r="I24" s="317">
        <f>23137+12075</f>
        <v>35212</v>
      </c>
      <c r="J24" s="316">
        <f t="shared" si="0"/>
        <v>70424</v>
      </c>
      <c r="K24" t="s">
        <v>1948</v>
      </c>
    </row>
    <row r="25" spans="1:11" ht="25.8" x14ac:dyDescent="0.3">
      <c r="A25" s="288" t="s">
        <v>71</v>
      </c>
      <c r="B25" s="298" t="s">
        <v>1263</v>
      </c>
      <c r="C25" s="312"/>
      <c r="D25" s="294"/>
      <c r="E25" s="294"/>
      <c r="F25" s="288" t="s">
        <v>163</v>
      </c>
      <c r="G25" s="288">
        <v>4</v>
      </c>
      <c r="H25" s="304"/>
      <c r="I25" s="317">
        <f>17596+9200</f>
        <v>26796</v>
      </c>
      <c r="J25" s="316">
        <f t="shared" si="0"/>
        <v>107184</v>
      </c>
      <c r="K25" t="s">
        <v>1948</v>
      </c>
    </row>
    <row r="26" spans="1:11" ht="25.8" x14ac:dyDescent="0.3">
      <c r="A26" s="288" t="s">
        <v>104</v>
      </c>
      <c r="B26" s="298" t="s">
        <v>1264</v>
      </c>
      <c r="C26" s="312"/>
      <c r="D26" s="294"/>
      <c r="E26" s="294"/>
      <c r="F26" s="288" t="s">
        <v>163</v>
      </c>
      <c r="G26" s="288">
        <v>1</v>
      </c>
      <c r="H26" s="304"/>
      <c r="I26" s="317">
        <f>11145+3680</f>
        <v>14825</v>
      </c>
      <c r="J26" s="316">
        <f t="shared" si="0"/>
        <v>14825</v>
      </c>
      <c r="K26" t="s">
        <v>1948</v>
      </c>
    </row>
    <row r="27" spans="1:11" ht="25.8" x14ac:dyDescent="0.3">
      <c r="A27" s="288" t="s">
        <v>105</v>
      </c>
      <c r="B27" s="298" t="s">
        <v>1265</v>
      </c>
      <c r="C27" s="289" t="s">
        <v>1266</v>
      </c>
      <c r="D27" s="294"/>
      <c r="E27" s="294"/>
      <c r="F27" s="288" t="s">
        <v>163</v>
      </c>
      <c r="G27" s="288">
        <v>3</v>
      </c>
      <c r="H27" s="304"/>
      <c r="I27" s="317">
        <v>16718.400000000001</v>
      </c>
      <c r="J27" s="316">
        <f t="shared" si="0"/>
        <v>50155.200000000004</v>
      </c>
      <c r="K27" t="s">
        <v>1947</v>
      </c>
    </row>
    <row r="28" spans="1:11" ht="25.8" x14ac:dyDescent="0.3">
      <c r="A28" s="288" t="s">
        <v>106</v>
      </c>
      <c r="B28" s="298" t="s">
        <v>1267</v>
      </c>
      <c r="C28" s="313" t="s">
        <v>1173</v>
      </c>
      <c r="D28" s="294"/>
      <c r="E28" s="294"/>
      <c r="F28" s="288" t="s">
        <v>163</v>
      </c>
      <c r="G28" s="288">
        <v>3</v>
      </c>
      <c r="H28" s="304"/>
      <c r="I28" s="317">
        <v>8500</v>
      </c>
      <c r="J28" s="316">
        <f t="shared" si="0"/>
        <v>25500</v>
      </c>
      <c r="K28" t="s">
        <v>1949</v>
      </c>
    </row>
    <row r="29" spans="1:11" ht="25.8" x14ac:dyDescent="0.3">
      <c r="A29" s="288" t="s">
        <v>62</v>
      </c>
      <c r="B29" s="298" t="s">
        <v>1268</v>
      </c>
      <c r="C29" s="289" t="s">
        <v>1177</v>
      </c>
      <c r="D29" s="62"/>
      <c r="E29" s="62"/>
      <c r="F29" s="288" t="s">
        <v>163</v>
      </c>
      <c r="G29" s="121">
        <v>6</v>
      </c>
      <c r="H29" s="121"/>
      <c r="I29" s="316">
        <v>2024</v>
      </c>
      <c r="J29" s="316">
        <f t="shared" si="0"/>
        <v>12144</v>
      </c>
      <c r="K29" t="s">
        <v>1948</v>
      </c>
    </row>
    <row r="30" spans="1:11" ht="25.8" x14ac:dyDescent="0.3">
      <c r="A30" s="288" t="s">
        <v>107</v>
      </c>
      <c r="B30" s="298" t="s">
        <v>1269</v>
      </c>
      <c r="C30" s="289" t="s">
        <v>1177</v>
      </c>
      <c r="D30" s="62"/>
      <c r="E30" s="62"/>
      <c r="F30" s="288" t="s">
        <v>163</v>
      </c>
      <c r="G30" s="121">
        <v>2</v>
      </c>
      <c r="H30" s="121"/>
      <c r="I30" s="316">
        <v>3938</v>
      </c>
      <c r="J30" s="316">
        <f t="shared" si="0"/>
        <v>7876</v>
      </c>
      <c r="K30" t="s">
        <v>1948</v>
      </c>
    </row>
    <row r="31" spans="1:11" ht="25.8" x14ac:dyDescent="0.3">
      <c r="A31" s="288" t="s">
        <v>1018</v>
      </c>
      <c r="B31" s="298" t="s">
        <v>1270</v>
      </c>
      <c r="C31" s="289" t="s">
        <v>1177</v>
      </c>
      <c r="D31" s="294"/>
      <c r="E31" s="294"/>
      <c r="F31" s="288" t="s">
        <v>163</v>
      </c>
      <c r="G31" s="304">
        <v>3</v>
      </c>
      <c r="H31" s="304"/>
      <c r="I31" s="317">
        <v>5368</v>
      </c>
      <c r="J31" s="316">
        <f t="shared" si="0"/>
        <v>16104</v>
      </c>
      <c r="K31" t="s">
        <v>1948</v>
      </c>
    </row>
    <row r="32" spans="1:11" ht="25.8" x14ac:dyDescent="0.3">
      <c r="A32" s="288" t="s">
        <v>1019</v>
      </c>
      <c r="B32" s="298" t="s">
        <v>1271</v>
      </c>
      <c r="C32" s="289" t="s">
        <v>1177</v>
      </c>
      <c r="D32" s="294"/>
      <c r="E32" s="294"/>
      <c r="F32" s="288" t="s">
        <v>163</v>
      </c>
      <c r="G32" s="304">
        <v>1</v>
      </c>
      <c r="H32" s="304"/>
      <c r="I32" s="317">
        <v>1600</v>
      </c>
      <c r="J32" s="316">
        <f t="shared" si="0"/>
        <v>1600</v>
      </c>
      <c r="K32" t="s">
        <v>1948</v>
      </c>
    </row>
    <row r="33" spans="1:11" ht="25.8" x14ac:dyDescent="0.3">
      <c r="A33" s="288" t="s">
        <v>1020</v>
      </c>
      <c r="B33" s="298" t="s">
        <v>1190</v>
      </c>
      <c r="C33" s="289" t="s">
        <v>1184</v>
      </c>
      <c r="D33" s="294"/>
      <c r="E33" s="294"/>
      <c r="F33" s="288" t="s">
        <v>163</v>
      </c>
      <c r="G33" s="288">
        <v>2</v>
      </c>
      <c r="H33" s="304"/>
      <c r="I33" s="317">
        <v>1100</v>
      </c>
      <c r="J33" s="316">
        <f t="shared" si="0"/>
        <v>2200</v>
      </c>
      <c r="K33" t="s">
        <v>1950</v>
      </c>
    </row>
    <row r="34" spans="1:11" x14ac:dyDescent="0.3">
      <c r="A34" s="288" t="s">
        <v>1178</v>
      </c>
      <c r="B34" s="298" t="s">
        <v>1182</v>
      </c>
      <c r="C34" s="289" t="s">
        <v>1184</v>
      </c>
      <c r="D34" s="294"/>
      <c r="E34" s="294"/>
      <c r="F34" s="288" t="s">
        <v>163</v>
      </c>
      <c r="G34" s="288">
        <v>2</v>
      </c>
      <c r="H34" s="304"/>
      <c r="I34" s="317">
        <v>1100</v>
      </c>
      <c r="J34" s="316">
        <f t="shared" si="0"/>
        <v>2200</v>
      </c>
    </row>
    <row r="35" spans="1:11" x14ac:dyDescent="0.3">
      <c r="A35" s="288" t="s">
        <v>1179</v>
      </c>
      <c r="B35" s="298" t="s">
        <v>1183</v>
      </c>
      <c r="C35" s="289" t="s">
        <v>1184</v>
      </c>
      <c r="D35" s="294"/>
      <c r="E35" s="294"/>
      <c r="F35" s="288" t="s">
        <v>163</v>
      </c>
      <c r="G35" s="288">
        <v>2</v>
      </c>
      <c r="H35" s="304"/>
      <c r="I35" s="317">
        <v>1100</v>
      </c>
      <c r="J35" s="316">
        <f t="shared" si="0"/>
        <v>2200</v>
      </c>
    </row>
    <row r="36" spans="1:11" x14ac:dyDescent="0.3">
      <c r="A36" s="288" t="s">
        <v>1021</v>
      </c>
      <c r="B36" s="298" t="s">
        <v>1191</v>
      </c>
      <c r="C36" s="289" t="s">
        <v>1185</v>
      </c>
      <c r="D36" s="294"/>
      <c r="E36" s="294"/>
      <c r="F36" s="288" t="s">
        <v>163</v>
      </c>
      <c r="G36" s="288">
        <v>1</v>
      </c>
      <c r="H36" s="304"/>
      <c r="I36" s="317">
        <v>2330</v>
      </c>
      <c r="J36" s="316">
        <f t="shared" si="0"/>
        <v>2330</v>
      </c>
      <c r="K36" s="317">
        <v>1650</v>
      </c>
    </row>
    <row r="37" spans="1:11" x14ac:dyDescent="0.3">
      <c r="A37" s="288" t="s">
        <v>1022</v>
      </c>
      <c r="B37" s="298" t="s">
        <v>1192</v>
      </c>
      <c r="C37" s="289" t="s">
        <v>1185</v>
      </c>
      <c r="D37" s="294"/>
      <c r="E37" s="294"/>
      <c r="F37" s="288" t="s">
        <v>163</v>
      </c>
      <c r="G37" s="288">
        <v>1</v>
      </c>
      <c r="H37" s="304"/>
      <c r="I37" s="317">
        <v>1980</v>
      </c>
      <c r="J37" s="316">
        <f t="shared" si="0"/>
        <v>1980</v>
      </c>
    </row>
    <row r="38" spans="1:11" x14ac:dyDescent="0.3">
      <c r="A38" s="288" t="s">
        <v>1023</v>
      </c>
      <c r="B38" s="298" t="s">
        <v>1193</v>
      </c>
      <c r="C38" s="289" t="s">
        <v>1186</v>
      </c>
      <c r="D38" s="294"/>
      <c r="E38" s="294"/>
      <c r="F38" s="288" t="s">
        <v>163</v>
      </c>
      <c r="G38" s="288">
        <v>3</v>
      </c>
      <c r="H38" s="304"/>
      <c r="I38" s="317">
        <v>305</v>
      </c>
      <c r="J38" s="316">
        <f t="shared" si="0"/>
        <v>915</v>
      </c>
      <c r="K38" t="s">
        <v>1951</v>
      </c>
    </row>
    <row r="39" spans="1:11" x14ac:dyDescent="0.3">
      <c r="A39" s="288" t="s">
        <v>1024</v>
      </c>
      <c r="B39" s="298" t="s">
        <v>1194</v>
      </c>
      <c r="C39" s="289" t="s">
        <v>1186</v>
      </c>
      <c r="D39" s="294"/>
      <c r="E39" s="294"/>
      <c r="F39" s="288" t="s">
        <v>163</v>
      </c>
      <c r="G39" s="288">
        <v>3</v>
      </c>
      <c r="H39" s="304"/>
      <c r="I39" s="317">
        <v>255</v>
      </c>
      <c r="J39" s="316">
        <f t="shared" si="0"/>
        <v>765</v>
      </c>
    </row>
    <row r="40" spans="1:11" ht="38.4" x14ac:dyDescent="0.3">
      <c r="A40" s="288" t="s">
        <v>1180</v>
      </c>
      <c r="B40" s="298" t="s">
        <v>1272</v>
      </c>
      <c r="C40" s="312"/>
      <c r="D40" s="294"/>
      <c r="E40" s="294"/>
      <c r="F40" s="288" t="s">
        <v>1188</v>
      </c>
      <c r="G40" s="288">
        <v>1</v>
      </c>
      <c r="H40" s="304"/>
      <c r="I40" s="317">
        <f>241500+7130</f>
        <v>248630</v>
      </c>
      <c r="J40" s="316">
        <f t="shared" si="0"/>
        <v>248630</v>
      </c>
      <c r="K40" t="s">
        <v>1318</v>
      </c>
    </row>
    <row r="41" spans="1:11" ht="38.4" x14ac:dyDescent="0.3">
      <c r="A41" s="288" t="s">
        <v>1181</v>
      </c>
      <c r="B41" s="298" t="s">
        <v>1273</v>
      </c>
      <c r="C41" s="312"/>
      <c r="D41" s="294"/>
      <c r="E41" s="294"/>
      <c r="F41" s="288" t="s">
        <v>163</v>
      </c>
      <c r="G41" s="288">
        <v>1</v>
      </c>
      <c r="H41" s="304"/>
      <c r="I41" s="317">
        <f>45563+2990</f>
        <v>48553</v>
      </c>
      <c r="J41" s="316">
        <f t="shared" si="0"/>
        <v>48553</v>
      </c>
      <c r="K41" t="s">
        <v>1318</v>
      </c>
    </row>
    <row r="42" spans="1:11" ht="25.8" x14ac:dyDescent="0.3">
      <c r="A42" s="288" t="s">
        <v>28</v>
      </c>
      <c r="B42" s="298" t="s">
        <v>1195</v>
      </c>
      <c r="C42" s="289" t="s">
        <v>1187</v>
      </c>
      <c r="D42" s="294"/>
      <c r="E42" s="294"/>
      <c r="F42" s="288" t="s">
        <v>163</v>
      </c>
      <c r="G42" s="288">
        <v>3</v>
      </c>
      <c r="H42" s="288" t="s">
        <v>1189</v>
      </c>
      <c r="I42" s="317">
        <v>1200</v>
      </c>
      <c r="J42" s="316">
        <f t="shared" si="0"/>
        <v>3600</v>
      </c>
      <c r="K42" t="s">
        <v>1952</v>
      </c>
    </row>
    <row r="43" spans="1:11" ht="25.8" x14ac:dyDescent="0.3">
      <c r="A43" s="291">
        <v>11</v>
      </c>
      <c r="B43" s="298" t="s">
        <v>1274</v>
      </c>
      <c r="C43" s="289" t="s">
        <v>1196</v>
      </c>
      <c r="D43" s="62"/>
      <c r="E43" s="62"/>
      <c r="F43" s="288" t="s">
        <v>163</v>
      </c>
      <c r="G43" s="121">
        <v>1</v>
      </c>
      <c r="H43" s="121"/>
      <c r="I43" s="316">
        <v>1200</v>
      </c>
      <c r="J43" s="316">
        <f t="shared" si="0"/>
        <v>1200</v>
      </c>
    </row>
    <row r="44" spans="1:11" ht="25.8" x14ac:dyDescent="0.3">
      <c r="A44" s="288" t="s">
        <v>71</v>
      </c>
      <c r="B44" s="298" t="s">
        <v>1275</v>
      </c>
      <c r="C44" s="288" t="s">
        <v>1276</v>
      </c>
      <c r="D44" s="294"/>
      <c r="E44" s="294"/>
      <c r="F44" s="288" t="s">
        <v>163</v>
      </c>
      <c r="G44" s="288">
        <v>2</v>
      </c>
      <c r="H44" s="288" t="s">
        <v>1199</v>
      </c>
      <c r="I44" s="317">
        <v>1200</v>
      </c>
      <c r="J44" s="316">
        <f t="shared" si="0"/>
        <v>2400</v>
      </c>
    </row>
    <row r="45" spans="1:11" ht="25.8" x14ac:dyDescent="0.3">
      <c r="A45" s="288" t="s">
        <v>104</v>
      </c>
      <c r="B45" s="298" t="s">
        <v>1277</v>
      </c>
      <c r="C45" s="288" t="s">
        <v>1276</v>
      </c>
      <c r="D45" s="294"/>
      <c r="E45" s="294"/>
      <c r="F45" s="288" t="s">
        <v>163</v>
      </c>
      <c r="G45" s="288">
        <v>2</v>
      </c>
      <c r="H45" s="288" t="s">
        <v>1200</v>
      </c>
      <c r="I45" s="317">
        <v>1200</v>
      </c>
      <c r="J45" s="316">
        <f t="shared" si="0"/>
        <v>2400</v>
      </c>
    </row>
    <row r="46" spans="1:11" ht="38.4" x14ac:dyDescent="0.3">
      <c r="A46" s="288" t="s">
        <v>105</v>
      </c>
      <c r="B46" s="298" t="s">
        <v>1278</v>
      </c>
      <c r="C46" s="288" t="s">
        <v>608</v>
      </c>
      <c r="D46" s="294"/>
      <c r="E46" s="294"/>
      <c r="F46" s="288" t="s">
        <v>163</v>
      </c>
      <c r="G46" s="288">
        <v>4</v>
      </c>
      <c r="H46" s="304"/>
      <c r="I46" s="317">
        <v>1650</v>
      </c>
      <c r="J46" s="316">
        <f t="shared" si="0"/>
        <v>6600</v>
      </c>
      <c r="K46" t="s">
        <v>1948</v>
      </c>
    </row>
    <row r="47" spans="1:11" ht="38.4" x14ac:dyDescent="0.3">
      <c r="A47" s="288" t="s">
        <v>106</v>
      </c>
      <c r="B47" s="298" t="s">
        <v>1279</v>
      </c>
      <c r="C47" s="288" t="s">
        <v>608</v>
      </c>
      <c r="D47" s="294"/>
      <c r="E47" s="294"/>
      <c r="F47" s="288" t="s">
        <v>163</v>
      </c>
      <c r="G47" s="288">
        <v>4</v>
      </c>
      <c r="H47" s="304"/>
      <c r="I47" s="317">
        <v>1350</v>
      </c>
      <c r="J47" s="316">
        <f t="shared" si="0"/>
        <v>5400</v>
      </c>
    </row>
    <row r="48" spans="1:11" ht="38.4" x14ac:dyDescent="0.3">
      <c r="A48" s="288" t="s">
        <v>62</v>
      </c>
      <c r="B48" s="298" t="s">
        <v>1280</v>
      </c>
      <c r="C48" s="288" t="s">
        <v>608</v>
      </c>
      <c r="D48" s="294"/>
      <c r="E48" s="294"/>
      <c r="F48" s="288" t="s">
        <v>163</v>
      </c>
      <c r="G48" s="288">
        <v>3</v>
      </c>
      <c r="H48" s="304"/>
      <c r="I48" s="317">
        <v>1500</v>
      </c>
      <c r="J48" s="316">
        <f t="shared" si="0"/>
        <v>4500</v>
      </c>
    </row>
    <row r="49" spans="1:11" ht="15" x14ac:dyDescent="0.3">
      <c r="A49" s="288" t="s">
        <v>107</v>
      </c>
      <c r="B49" s="298" t="s">
        <v>1197</v>
      </c>
      <c r="C49" s="311"/>
      <c r="D49" s="294"/>
      <c r="E49" s="294"/>
      <c r="F49" s="288" t="s">
        <v>1201</v>
      </c>
      <c r="G49" s="288">
        <v>56</v>
      </c>
      <c r="H49" s="304"/>
      <c r="I49" s="317">
        <v>50</v>
      </c>
      <c r="J49" s="316">
        <f t="shared" si="0"/>
        <v>2800</v>
      </c>
    </row>
    <row r="50" spans="1:11" x14ac:dyDescent="0.3">
      <c r="A50" s="304"/>
      <c r="B50" s="297"/>
      <c r="C50" s="311"/>
      <c r="D50" s="294"/>
      <c r="E50" s="294"/>
      <c r="F50" s="304"/>
      <c r="G50" s="304"/>
      <c r="H50" s="304"/>
      <c r="I50" s="317"/>
      <c r="J50" s="316">
        <f t="shared" si="0"/>
        <v>0</v>
      </c>
    </row>
    <row r="51" spans="1:11" ht="15" x14ac:dyDescent="0.3">
      <c r="A51" s="288" t="s">
        <v>1018</v>
      </c>
      <c r="B51" s="298" t="s">
        <v>1198</v>
      </c>
      <c r="C51" s="311"/>
      <c r="D51" s="294"/>
      <c r="E51" s="294"/>
      <c r="F51" s="288" t="s">
        <v>1201</v>
      </c>
      <c r="G51" s="288">
        <v>28</v>
      </c>
      <c r="H51" s="304"/>
      <c r="I51" s="317">
        <v>50</v>
      </c>
      <c r="J51" s="316">
        <f t="shared" si="0"/>
        <v>1400</v>
      </c>
    </row>
    <row r="52" spans="1:11" x14ac:dyDescent="0.3">
      <c r="A52" s="304"/>
      <c r="B52" s="308" t="s">
        <v>1202</v>
      </c>
      <c r="C52" s="311"/>
      <c r="D52" s="294"/>
      <c r="E52" s="294"/>
      <c r="F52" s="304"/>
      <c r="G52" s="304"/>
      <c r="H52" s="304"/>
      <c r="I52" s="317"/>
      <c r="J52" s="316">
        <f t="shared" si="0"/>
        <v>0</v>
      </c>
    </row>
    <row r="53" spans="1:11" ht="25.8" x14ac:dyDescent="0.3">
      <c r="A53" s="288" t="s">
        <v>1</v>
      </c>
      <c r="B53" s="298" t="s">
        <v>1281</v>
      </c>
      <c r="C53" s="288" t="s">
        <v>968</v>
      </c>
      <c r="D53" s="294"/>
      <c r="E53" s="294"/>
      <c r="F53" s="288" t="s">
        <v>61</v>
      </c>
      <c r="G53" s="288">
        <v>7</v>
      </c>
      <c r="H53" s="304"/>
      <c r="I53" s="317">
        <v>400</v>
      </c>
      <c r="J53" s="316">
        <f t="shared" si="0"/>
        <v>2800</v>
      </c>
    </row>
    <row r="54" spans="1:11" ht="38.4" x14ac:dyDescent="0.3">
      <c r="A54" s="288" t="s">
        <v>2</v>
      </c>
      <c r="B54" s="298" t="s">
        <v>1282</v>
      </c>
      <c r="C54" s="314" t="s">
        <v>1205</v>
      </c>
      <c r="D54" s="294"/>
      <c r="E54" s="294"/>
      <c r="F54" s="288" t="s">
        <v>163</v>
      </c>
      <c r="G54" s="288">
        <v>1</v>
      </c>
      <c r="H54" s="304">
        <v>539.39</v>
      </c>
      <c r="I54" s="317">
        <v>405</v>
      </c>
      <c r="J54" s="316">
        <f t="shared" si="0"/>
        <v>405</v>
      </c>
    </row>
    <row r="55" spans="1:11" x14ac:dyDescent="0.3">
      <c r="A55" s="288" t="s">
        <v>3</v>
      </c>
      <c r="B55" s="298" t="s">
        <v>1209</v>
      </c>
      <c r="C55" s="288" t="s">
        <v>1206</v>
      </c>
      <c r="D55" s="294"/>
      <c r="E55" s="294"/>
      <c r="F55" s="288" t="s">
        <v>163</v>
      </c>
      <c r="G55" s="288">
        <v>4</v>
      </c>
      <c r="H55" s="304"/>
      <c r="I55" s="317">
        <v>900</v>
      </c>
      <c r="J55" s="316">
        <f t="shared" si="0"/>
        <v>3600</v>
      </c>
      <c r="K55" t="s">
        <v>1953</v>
      </c>
    </row>
    <row r="56" spans="1:11" x14ac:dyDescent="0.3">
      <c r="A56" s="288" t="s">
        <v>4</v>
      </c>
      <c r="B56" s="298" t="s">
        <v>1203</v>
      </c>
      <c r="C56" s="288" t="s">
        <v>1207</v>
      </c>
      <c r="D56" s="294"/>
      <c r="E56" s="294"/>
      <c r="F56" s="288" t="s">
        <v>163</v>
      </c>
      <c r="G56" s="288">
        <v>4</v>
      </c>
      <c r="H56" s="288" t="s">
        <v>1208</v>
      </c>
      <c r="I56" s="317">
        <v>740</v>
      </c>
      <c r="J56" s="316">
        <f t="shared" si="0"/>
        <v>2960</v>
      </c>
      <c r="K56" t="s">
        <v>1954</v>
      </c>
    </row>
    <row r="57" spans="1:11" ht="15" x14ac:dyDescent="0.3">
      <c r="A57" s="288" t="s">
        <v>5</v>
      </c>
      <c r="B57" s="298" t="s">
        <v>1197</v>
      </c>
      <c r="C57" s="311"/>
      <c r="D57" s="294"/>
      <c r="E57" s="294"/>
      <c r="F57" s="288" t="s">
        <v>1201</v>
      </c>
      <c r="G57" s="288">
        <v>0.66</v>
      </c>
      <c r="H57" s="304"/>
      <c r="I57" s="317">
        <v>50</v>
      </c>
      <c r="J57" s="316">
        <f t="shared" si="0"/>
        <v>33</v>
      </c>
    </row>
    <row r="58" spans="1:11" ht="15" x14ac:dyDescent="0.3">
      <c r="A58" s="288" t="s">
        <v>6</v>
      </c>
      <c r="B58" s="298" t="s">
        <v>1198</v>
      </c>
      <c r="C58" s="311"/>
      <c r="D58" s="294"/>
      <c r="E58" s="294"/>
      <c r="F58" s="288" t="s">
        <v>1201</v>
      </c>
      <c r="G58" s="288">
        <v>0.33</v>
      </c>
      <c r="H58" s="304"/>
      <c r="I58" s="317">
        <v>50</v>
      </c>
      <c r="J58" s="316">
        <f t="shared" si="0"/>
        <v>16.5</v>
      </c>
    </row>
    <row r="59" spans="1:11" x14ac:dyDescent="0.3">
      <c r="A59" s="304"/>
      <c r="B59" s="296" t="s">
        <v>1204</v>
      </c>
      <c r="C59" s="311"/>
      <c r="D59" s="294"/>
      <c r="E59" s="294"/>
      <c r="F59" s="304"/>
      <c r="G59" s="304"/>
      <c r="H59" s="304"/>
      <c r="I59" s="317"/>
      <c r="J59" s="316">
        <f t="shared" si="0"/>
        <v>0</v>
      </c>
    </row>
    <row r="60" spans="1:11" ht="38.4" x14ac:dyDescent="0.3">
      <c r="A60" s="288" t="s">
        <v>1</v>
      </c>
      <c r="B60" s="298" t="s">
        <v>1283</v>
      </c>
      <c r="C60" s="311"/>
      <c r="D60" s="294"/>
      <c r="E60" s="294"/>
      <c r="F60" s="288" t="s">
        <v>163</v>
      </c>
      <c r="G60" s="288">
        <v>590</v>
      </c>
      <c r="H60" s="304"/>
      <c r="I60" s="317">
        <v>390</v>
      </c>
      <c r="J60" s="316">
        <f t="shared" si="0"/>
        <v>230100</v>
      </c>
      <c r="K60" t="s">
        <v>1948</v>
      </c>
    </row>
    <row r="61" spans="1:11" x14ac:dyDescent="0.3">
      <c r="A61" s="288" t="s">
        <v>2</v>
      </c>
      <c r="B61" s="298" t="s">
        <v>1210</v>
      </c>
      <c r="C61" s="311"/>
      <c r="D61" s="294"/>
      <c r="E61" s="294"/>
      <c r="F61" s="288" t="s">
        <v>163</v>
      </c>
      <c r="G61" s="288">
        <v>578</v>
      </c>
      <c r="H61" s="304"/>
      <c r="I61" s="317">
        <v>38</v>
      </c>
      <c r="J61" s="316">
        <f t="shared" si="0"/>
        <v>21964</v>
      </c>
      <c r="K61" t="s">
        <v>1948</v>
      </c>
    </row>
    <row r="62" spans="1:11" ht="25.8" x14ac:dyDescent="0.3">
      <c r="A62" s="288" t="s">
        <v>3</v>
      </c>
      <c r="B62" s="298" t="s">
        <v>1216</v>
      </c>
      <c r="C62" s="311"/>
      <c r="D62" s="294"/>
      <c r="E62" s="294"/>
      <c r="F62" s="304"/>
      <c r="G62" s="304"/>
      <c r="H62" s="304"/>
      <c r="I62" s="317"/>
      <c r="J62" s="316"/>
    </row>
    <row r="63" spans="1:11" x14ac:dyDescent="0.3">
      <c r="A63" s="304"/>
      <c r="B63" s="302" t="s">
        <v>1220</v>
      </c>
      <c r="C63" s="311"/>
      <c r="D63" s="294"/>
      <c r="E63" s="294"/>
      <c r="F63" s="303" t="s">
        <v>443</v>
      </c>
      <c r="G63" s="288">
        <v>3</v>
      </c>
      <c r="H63" s="304"/>
      <c r="I63" s="317">
        <v>3992</v>
      </c>
      <c r="J63" s="316">
        <f t="shared" si="0"/>
        <v>11976</v>
      </c>
      <c r="K63" t="s">
        <v>1948</v>
      </c>
    </row>
    <row r="64" spans="1:11" x14ac:dyDescent="0.3">
      <c r="A64" s="304"/>
      <c r="B64" s="302" t="s">
        <v>1221</v>
      </c>
      <c r="C64" s="311"/>
      <c r="D64" s="294"/>
      <c r="E64" s="294"/>
      <c r="F64" s="288" t="s">
        <v>43</v>
      </c>
      <c r="G64" s="288">
        <v>1</v>
      </c>
      <c r="H64" s="304"/>
      <c r="I64" s="317">
        <v>2904</v>
      </c>
      <c r="J64" s="316">
        <f t="shared" si="0"/>
        <v>2904</v>
      </c>
      <c r="K64" t="s">
        <v>1948</v>
      </c>
    </row>
    <row r="65" spans="1:11" x14ac:dyDescent="0.3">
      <c r="A65" s="304"/>
      <c r="B65" s="302" t="s">
        <v>1222</v>
      </c>
      <c r="C65" s="311"/>
      <c r="D65" s="294"/>
      <c r="E65" s="294"/>
      <c r="F65" s="288" t="s">
        <v>163</v>
      </c>
      <c r="G65" s="288">
        <v>15</v>
      </c>
      <c r="H65" s="304"/>
      <c r="I65" s="317">
        <v>2570</v>
      </c>
      <c r="J65" s="316">
        <f t="shared" si="0"/>
        <v>38550</v>
      </c>
    </row>
    <row r="66" spans="1:11" x14ac:dyDescent="0.3">
      <c r="A66" s="288" t="s">
        <v>4</v>
      </c>
      <c r="B66" s="298" t="s">
        <v>1217</v>
      </c>
      <c r="C66" s="311"/>
      <c r="D66" s="294"/>
      <c r="E66" s="294"/>
      <c r="F66" s="288" t="s">
        <v>163</v>
      </c>
      <c r="G66" s="288">
        <v>3</v>
      </c>
      <c r="H66" s="288" t="s">
        <v>1218</v>
      </c>
      <c r="I66" s="317">
        <v>89000</v>
      </c>
      <c r="J66" s="316">
        <f t="shared" si="0"/>
        <v>267000</v>
      </c>
      <c r="K66" t="s">
        <v>1318</v>
      </c>
    </row>
    <row r="67" spans="1:11" ht="63.6" x14ac:dyDescent="0.3">
      <c r="A67" s="288" t="s">
        <v>5</v>
      </c>
      <c r="B67" s="298" t="s">
        <v>1284</v>
      </c>
      <c r="C67" s="311"/>
      <c r="D67" s="294"/>
      <c r="E67" s="294"/>
      <c r="F67" s="288" t="s">
        <v>163</v>
      </c>
      <c r="G67" s="288">
        <v>1</v>
      </c>
      <c r="H67" s="304"/>
      <c r="I67" s="317">
        <v>850</v>
      </c>
      <c r="J67" s="316">
        <f t="shared" si="0"/>
        <v>850</v>
      </c>
      <c r="K67" t="s">
        <v>1955</v>
      </c>
    </row>
    <row r="68" spans="1:11" ht="25.8" x14ac:dyDescent="0.3">
      <c r="A68" s="288" t="s">
        <v>335</v>
      </c>
      <c r="B68" s="298" t="s">
        <v>1219</v>
      </c>
      <c r="C68" s="311"/>
      <c r="D68" s="294"/>
      <c r="E68" s="294"/>
      <c r="F68" s="288" t="s">
        <v>163</v>
      </c>
      <c r="G68" s="288">
        <v>1</v>
      </c>
      <c r="H68" s="304"/>
      <c r="I68" s="317">
        <v>720</v>
      </c>
      <c r="J68" s="316">
        <f t="shared" si="0"/>
        <v>720</v>
      </c>
      <c r="K68" t="s">
        <v>1947</v>
      </c>
    </row>
    <row r="69" spans="1:11" ht="37.799999999999997" x14ac:dyDescent="0.3">
      <c r="A69" s="288" t="s">
        <v>6</v>
      </c>
      <c r="B69" s="299" t="s">
        <v>1285</v>
      </c>
      <c r="C69" s="288" t="s">
        <v>608</v>
      </c>
      <c r="D69" s="294"/>
      <c r="E69" s="294"/>
      <c r="F69" s="288" t="s">
        <v>61</v>
      </c>
      <c r="G69" s="288">
        <v>90</v>
      </c>
      <c r="H69" s="304"/>
      <c r="I69" s="317">
        <v>102</v>
      </c>
      <c r="J69" s="316">
        <f t="shared" ref="J69:J115" si="1">I69*G69</f>
        <v>9180</v>
      </c>
      <c r="K69" t="s">
        <v>1948</v>
      </c>
    </row>
    <row r="70" spans="1:11" ht="37.799999999999997" x14ac:dyDescent="0.3">
      <c r="A70" s="288" t="s">
        <v>1211</v>
      </c>
      <c r="B70" s="299" t="s">
        <v>1286</v>
      </c>
      <c r="C70" s="288" t="s">
        <v>608</v>
      </c>
      <c r="D70" s="294"/>
      <c r="E70" s="294"/>
      <c r="F70" s="288" t="s">
        <v>61</v>
      </c>
      <c r="G70" s="288">
        <v>90</v>
      </c>
      <c r="H70" s="304"/>
      <c r="I70" s="317">
        <v>135</v>
      </c>
      <c r="J70" s="316">
        <f t="shared" si="1"/>
        <v>12150</v>
      </c>
      <c r="K70" t="s">
        <v>1948</v>
      </c>
    </row>
    <row r="71" spans="1:11" ht="37.799999999999997" x14ac:dyDescent="0.3">
      <c r="A71" s="288" t="s">
        <v>1212</v>
      </c>
      <c r="B71" s="299" t="s">
        <v>1287</v>
      </c>
      <c r="C71" s="305" t="s">
        <v>608</v>
      </c>
      <c r="D71" s="294"/>
      <c r="E71" s="294"/>
      <c r="F71" s="305" t="s">
        <v>61</v>
      </c>
      <c r="G71" s="305">
        <v>1850</v>
      </c>
      <c r="H71" s="304"/>
      <c r="I71" s="317">
        <v>200</v>
      </c>
      <c r="J71" s="316">
        <f t="shared" si="1"/>
        <v>370000</v>
      </c>
      <c r="K71" t="s">
        <v>1948</v>
      </c>
    </row>
    <row r="72" spans="1:11" ht="38.4" x14ac:dyDescent="0.3">
      <c r="A72" s="288" t="s">
        <v>1213</v>
      </c>
      <c r="B72" s="298" t="s">
        <v>1288</v>
      </c>
      <c r="C72" s="288" t="s">
        <v>608</v>
      </c>
      <c r="D72" s="294"/>
      <c r="E72" s="294"/>
      <c r="F72" s="288" t="s">
        <v>61</v>
      </c>
      <c r="G72" s="288">
        <v>7</v>
      </c>
      <c r="H72" s="304"/>
      <c r="I72" s="317">
        <v>285</v>
      </c>
      <c r="J72" s="316">
        <f t="shared" si="1"/>
        <v>1995</v>
      </c>
      <c r="K72" t="s">
        <v>1948</v>
      </c>
    </row>
    <row r="73" spans="1:11" ht="25.8" x14ac:dyDescent="0.3">
      <c r="A73" s="288" t="s">
        <v>1214</v>
      </c>
      <c r="B73" s="298" t="s">
        <v>1289</v>
      </c>
      <c r="C73" s="288" t="s">
        <v>608</v>
      </c>
      <c r="D73" s="294"/>
      <c r="E73" s="294"/>
      <c r="F73" s="288" t="s">
        <v>61</v>
      </c>
      <c r="G73" s="288">
        <v>600</v>
      </c>
      <c r="H73" s="304"/>
      <c r="I73" s="317">
        <v>570</v>
      </c>
      <c r="J73" s="316">
        <f t="shared" si="1"/>
        <v>342000</v>
      </c>
      <c r="K73" t="s">
        <v>1948</v>
      </c>
    </row>
    <row r="74" spans="1:11" ht="25.8" x14ac:dyDescent="0.3">
      <c r="A74" s="288" t="s">
        <v>1215</v>
      </c>
      <c r="B74" s="298" t="s">
        <v>1223</v>
      </c>
      <c r="C74" s="288" t="s">
        <v>608</v>
      </c>
      <c r="D74" s="294"/>
      <c r="E74" s="294"/>
      <c r="F74" s="288" t="s">
        <v>61</v>
      </c>
      <c r="G74" s="288">
        <v>10</v>
      </c>
      <c r="H74" s="304"/>
      <c r="I74" s="317">
        <v>1180</v>
      </c>
      <c r="J74" s="316">
        <f t="shared" si="1"/>
        <v>11800</v>
      </c>
      <c r="K74" t="s">
        <v>1948</v>
      </c>
    </row>
    <row r="75" spans="1:11" ht="25.8" x14ac:dyDescent="0.3">
      <c r="A75" s="288" t="s">
        <v>7</v>
      </c>
      <c r="B75" s="298" t="s">
        <v>1253</v>
      </c>
      <c r="C75" s="288" t="s">
        <v>610</v>
      </c>
      <c r="D75" s="294"/>
      <c r="E75" s="294"/>
      <c r="F75" s="303" t="s">
        <v>1039</v>
      </c>
      <c r="G75" s="288">
        <v>2</v>
      </c>
      <c r="H75" s="288" t="s">
        <v>1169</v>
      </c>
      <c r="I75" s="317">
        <v>1900</v>
      </c>
      <c r="J75" s="316">
        <f t="shared" si="1"/>
        <v>3800</v>
      </c>
      <c r="K75" t="s">
        <v>1948</v>
      </c>
    </row>
    <row r="76" spans="1:11" ht="25.2" x14ac:dyDescent="0.3">
      <c r="A76" s="288" t="s">
        <v>8</v>
      </c>
      <c r="B76" s="299" t="s">
        <v>1290</v>
      </c>
      <c r="C76" s="288" t="s">
        <v>610</v>
      </c>
      <c r="D76" s="294"/>
      <c r="E76" s="294"/>
      <c r="F76" s="288" t="s">
        <v>163</v>
      </c>
      <c r="G76" s="288">
        <v>2</v>
      </c>
      <c r="H76" s="288" t="s">
        <v>1226</v>
      </c>
      <c r="I76" s="317">
        <v>670</v>
      </c>
      <c r="J76" s="316">
        <f t="shared" si="1"/>
        <v>1340</v>
      </c>
      <c r="K76" t="s">
        <v>1948</v>
      </c>
    </row>
    <row r="77" spans="1:11" ht="25.8" x14ac:dyDescent="0.3">
      <c r="A77" s="288" t="s">
        <v>27</v>
      </c>
      <c r="B77" s="298" t="s">
        <v>1291</v>
      </c>
      <c r="C77" s="288" t="s">
        <v>609</v>
      </c>
      <c r="D77" s="294"/>
      <c r="E77" s="294"/>
      <c r="F77" s="288" t="s">
        <v>163</v>
      </c>
      <c r="G77" s="288">
        <v>2</v>
      </c>
      <c r="H77" s="288" t="s">
        <v>221</v>
      </c>
      <c r="I77" s="317">
        <v>652</v>
      </c>
      <c r="J77" s="316">
        <f t="shared" si="1"/>
        <v>1304</v>
      </c>
      <c r="K77" t="s">
        <v>1948</v>
      </c>
    </row>
    <row r="78" spans="1:11" ht="25.8" x14ac:dyDescent="0.3">
      <c r="A78" s="288" t="s">
        <v>28</v>
      </c>
      <c r="B78" s="298" t="s">
        <v>1292</v>
      </c>
      <c r="C78" s="288" t="s">
        <v>609</v>
      </c>
      <c r="D78" s="294"/>
      <c r="E78" s="294"/>
      <c r="F78" s="288" t="s">
        <v>163</v>
      </c>
      <c r="G78" s="288">
        <v>3</v>
      </c>
      <c r="H78" s="288" t="s">
        <v>1227</v>
      </c>
      <c r="I78" s="317">
        <v>280</v>
      </c>
      <c r="J78" s="316">
        <f t="shared" si="1"/>
        <v>840</v>
      </c>
      <c r="K78" t="s">
        <v>1948</v>
      </c>
    </row>
    <row r="79" spans="1:11" ht="25.8" x14ac:dyDescent="0.3">
      <c r="A79" s="288" t="s">
        <v>1172</v>
      </c>
      <c r="B79" s="298" t="s">
        <v>1293</v>
      </c>
      <c r="C79" s="288" t="s">
        <v>609</v>
      </c>
      <c r="D79" s="294"/>
      <c r="E79" s="294"/>
      <c r="F79" s="288" t="s">
        <v>163</v>
      </c>
      <c r="G79" s="288">
        <v>15</v>
      </c>
      <c r="H79" s="288" t="s">
        <v>1228</v>
      </c>
      <c r="I79" s="317">
        <v>185</v>
      </c>
      <c r="J79" s="316">
        <f t="shared" si="1"/>
        <v>2775</v>
      </c>
      <c r="K79" t="s">
        <v>1948</v>
      </c>
    </row>
    <row r="80" spans="1:11" ht="25.8" x14ac:dyDescent="0.3">
      <c r="A80" s="288" t="s">
        <v>71</v>
      </c>
      <c r="B80" s="298" t="s">
        <v>1294</v>
      </c>
      <c r="C80" s="288" t="s">
        <v>1224</v>
      </c>
      <c r="D80" s="294"/>
      <c r="E80" s="294"/>
      <c r="F80" s="288" t="s">
        <v>163</v>
      </c>
      <c r="G80" s="288">
        <v>271</v>
      </c>
      <c r="H80" s="288" t="s">
        <v>1229</v>
      </c>
      <c r="I80" s="317">
        <v>24</v>
      </c>
      <c r="J80" s="316">
        <f t="shared" si="1"/>
        <v>6504</v>
      </c>
    </row>
    <row r="81" spans="1:11" ht="38.4" x14ac:dyDescent="0.3">
      <c r="A81" s="288" t="s">
        <v>104</v>
      </c>
      <c r="B81" s="298" t="s">
        <v>1295</v>
      </c>
      <c r="C81" s="288" t="s">
        <v>1225</v>
      </c>
      <c r="D81" s="294"/>
      <c r="E81" s="294"/>
      <c r="F81" s="288" t="s">
        <v>163</v>
      </c>
      <c r="G81" s="288">
        <v>512</v>
      </c>
      <c r="H81" s="288" t="s">
        <v>622</v>
      </c>
      <c r="I81" s="317">
        <v>230</v>
      </c>
      <c r="J81" s="316">
        <f t="shared" si="1"/>
        <v>117760</v>
      </c>
      <c r="K81" t="s">
        <v>1956</v>
      </c>
    </row>
    <row r="82" spans="1:11" ht="38.4" x14ac:dyDescent="0.3">
      <c r="A82" s="288" t="s">
        <v>105</v>
      </c>
      <c r="B82" s="298" t="s">
        <v>1314</v>
      </c>
      <c r="C82" s="288" t="s">
        <v>1225</v>
      </c>
      <c r="D82" s="294"/>
      <c r="E82" s="294"/>
      <c r="F82" s="288" t="s">
        <v>163</v>
      </c>
      <c r="G82" s="288">
        <v>73</v>
      </c>
      <c r="H82" s="288" t="s">
        <v>1230</v>
      </c>
      <c r="I82" s="317">
        <v>250</v>
      </c>
      <c r="J82" s="316">
        <f t="shared" si="1"/>
        <v>18250</v>
      </c>
    </row>
    <row r="83" spans="1:11" ht="25.8" x14ac:dyDescent="0.3">
      <c r="A83" s="288" t="s">
        <v>106</v>
      </c>
      <c r="B83" s="298" t="s">
        <v>1296</v>
      </c>
      <c r="C83" s="288" t="s">
        <v>1196</v>
      </c>
      <c r="D83" s="294"/>
      <c r="E83" s="294"/>
      <c r="F83" s="288" t="s">
        <v>163</v>
      </c>
      <c r="G83" s="288">
        <v>33</v>
      </c>
      <c r="H83" s="288" t="s">
        <v>1230</v>
      </c>
      <c r="I83" s="317">
        <v>300</v>
      </c>
      <c r="J83" s="316">
        <f t="shared" si="1"/>
        <v>9900</v>
      </c>
      <c r="K83" t="s">
        <v>1957</v>
      </c>
    </row>
    <row r="84" spans="1:11" ht="25.8" x14ac:dyDescent="0.3">
      <c r="A84" s="288" t="s">
        <v>62</v>
      </c>
      <c r="B84" s="298" t="s">
        <v>1297</v>
      </c>
      <c r="C84" s="288" t="s">
        <v>1276</v>
      </c>
      <c r="D84" s="62"/>
      <c r="E84" s="62"/>
      <c r="F84" s="288" t="s">
        <v>163</v>
      </c>
      <c r="G84" s="121">
        <v>71</v>
      </c>
      <c r="H84" s="121">
        <v>2.63</v>
      </c>
      <c r="I84" s="316">
        <v>300</v>
      </c>
      <c r="J84" s="316">
        <f t="shared" si="1"/>
        <v>21300</v>
      </c>
    </row>
    <row r="85" spans="1:11" ht="25.8" x14ac:dyDescent="0.3">
      <c r="A85" s="288" t="s">
        <v>107</v>
      </c>
      <c r="B85" s="298" t="s">
        <v>1298</v>
      </c>
      <c r="C85" s="288" t="s">
        <v>1196</v>
      </c>
      <c r="D85" s="294"/>
      <c r="E85" s="294"/>
      <c r="F85" s="303" t="s">
        <v>1039</v>
      </c>
      <c r="G85" s="288">
        <v>2</v>
      </c>
      <c r="H85" s="288" t="s">
        <v>1232</v>
      </c>
      <c r="I85" s="317">
        <v>300</v>
      </c>
      <c r="J85" s="316">
        <f t="shared" si="1"/>
        <v>600</v>
      </c>
    </row>
    <row r="86" spans="1:11" ht="15" x14ac:dyDescent="0.3">
      <c r="A86" s="288" t="s">
        <v>1018</v>
      </c>
      <c r="B86" s="298" t="s">
        <v>1231</v>
      </c>
      <c r="C86" s="311"/>
      <c r="D86" s="294"/>
      <c r="E86" s="294"/>
      <c r="F86" s="288" t="s">
        <v>1201</v>
      </c>
      <c r="G86" s="288">
        <v>785.8</v>
      </c>
      <c r="H86" s="304"/>
      <c r="I86" s="317">
        <v>50</v>
      </c>
      <c r="J86" s="316">
        <f t="shared" si="1"/>
        <v>39290</v>
      </c>
    </row>
    <row r="87" spans="1:11" ht="15" x14ac:dyDescent="0.3">
      <c r="A87" s="288" t="s">
        <v>1019</v>
      </c>
      <c r="B87" s="298" t="s">
        <v>1198</v>
      </c>
      <c r="C87" s="311"/>
      <c r="D87" s="294"/>
      <c r="E87" s="294"/>
      <c r="F87" s="288" t="s">
        <v>1201</v>
      </c>
      <c r="G87" s="288">
        <v>392.9</v>
      </c>
      <c r="H87" s="304"/>
      <c r="I87" s="317">
        <v>50</v>
      </c>
      <c r="J87" s="316">
        <f t="shared" si="1"/>
        <v>19645</v>
      </c>
    </row>
    <row r="88" spans="1:11" x14ac:dyDescent="0.3">
      <c r="A88" s="304"/>
      <c r="B88" s="296" t="s">
        <v>1233</v>
      </c>
      <c r="C88" s="311"/>
      <c r="D88" s="294"/>
      <c r="E88" s="294"/>
      <c r="F88" s="304"/>
      <c r="G88" s="304"/>
      <c r="H88" s="304"/>
      <c r="I88" s="317"/>
      <c r="J88" s="316"/>
    </row>
    <row r="89" spans="1:11" ht="38.4" x14ac:dyDescent="0.3">
      <c r="A89" s="288" t="s">
        <v>1</v>
      </c>
      <c r="B89" s="298" t="s">
        <v>1299</v>
      </c>
      <c r="C89" s="311"/>
      <c r="D89" s="294"/>
      <c r="E89" s="294"/>
      <c r="F89" s="303" t="s">
        <v>1039</v>
      </c>
      <c r="G89" s="288">
        <v>66</v>
      </c>
      <c r="H89" s="304"/>
      <c r="I89" s="317">
        <v>380</v>
      </c>
      <c r="J89" s="316">
        <f t="shared" si="1"/>
        <v>25080</v>
      </c>
      <c r="K89" t="s">
        <v>1948</v>
      </c>
    </row>
    <row r="90" spans="1:11" x14ac:dyDescent="0.3">
      <c r="A90" s="288" t="s">
        <v>2</v>
      </c>
      <c r="B90" s="298" t="s">
        <v>1300</v>
      </c>
      <c r="C90" s="311"/>
      <c r="D90" s="294"/>
      <c r="E90" s="294"/>
      <c r="F90" s="288" t="s">
        <v>163</v>
      </c>
      <c r="G90" s="288">
        <v>13</v>
      </c>
      <c r="H90" s="304"/>
      <c r="I90" s="317">
        <v>15180</v>
      </c>
      <c r="J90" s="316">
        <f t="shared" si="1"/>
        <v>197340</v>
      </c>
      <c r="K90" t="s">
        <v>1318</v>
      </c>
    </row>
    <row r="91" spans="1:11" ht="25.8" x14ac:dyDescent="0.3">
      <c r="A91" s="288" t="s">
        <v>3</v>
      </c>
      <c r="B91" s="298" t="s">
        <v>1234</v>
      </c>
      <c r="C91" s="311"/>
      <c r="D91" s="294"/>
      <c r="E91" s="294"/>
      <c r="F91" s="288" t="s">
        <v>163</v>
      </c>
      <c r="G91" s="288">
        <v>13</v>
      </c>
      <c r="H91" s="304"/>
      <c r="I91" s="317">
        <v>4485</v>
      </c>
      <c r="J91" s="316">
        <f t="shared" si="1"/>
        <v>58305</v>
      </c>
      <c r="K91" t="s">
        <v>1318</v>
      </c>
    </row>
    <row r="92" spans="1:11" ht="25.8" x14ac:dyDescent="0.3">
      <c r="A92" s="288" t="s">
        <v>4</v>
      </c>
      <c r="B92" s="298" t="s">
        <v>1216</v>
      </c>
      <c r="C92" s="311"/>
      <c r="D92" s="294"/>
      <c r="E92" s="294"/>
      <c r="F92" s="304"/>
      <c r="G92" s="304"/>
      <c r="H92" s="304"/>
      <c r="I92" s="317"/>
      <c r="J92" s="316"/>
    </row>
    <row r="93" spans="1:11" x14ac:dyDescent="0.3">
      <c r="A93" s="304"/>
      <c r="B93" s="289" t="s">
        <v>1240</v>
      </c>
      <c r="C93" s="311"/>
      <c r="D93" s="294"/>
      <c r="E93" s="294"/>
      <c r="F93" s="288" t="s">
        <v>43</v>
      </c>
      <c r="G93" s="288">
        <v>3</v>
      </c>
      <c r="H93" s="304"/>
      <c r="I93" s="317">
        <v>3418</v>
      </c>
      <c r="J93" s="316">
        <f t="shared" si="1"/>
        <v>10254</v>
      </c>
      <c r="K93" t="s">
        <v>1948</v>
      </c>
    </row>
    <row r="94" spans="1:11" x14ac:dyDescent="0.3">
      <c r="A94" s="304"/>
      <c r="B94" s="289" t="s">
        <v>1241</v>
      </c>
      <c r="C94" s="311"/>
      <c r="D94" s="294"/>
      <c r="E94" s="294"/>
      <c r="F94" s="288" t="s">
        <v>43</v>
      </c>
      <c r="G94" s="288">
        <v>19</v>
      </c>
      <c r="H94" s="304"/>
      <c r="I94" s="317">
        <v>2904</v>
      </c>
      <c r="J94" s="316">
        <f t="shared" si="1"/>
        <v>55176</v>
      </c>
      <c r="K94" t="s">
        <v>1947</v>
      </c>
    </row>
    <row r="95" spans="1:11" x14ac:dyDescent="0.3">
      <c r="A95" s="304"/>
      <c r="B95" s="306" t="s">
        <v>1315</v>
      </c>
      <c r="C95" s="311"/>
      <c r="D95" s="294"/>
      <c r="E95" s="294"/>
      <c r="F95" s="288" t="s">
        <v>163</v>
      </c>
      <c r="G95" s="288">
        <v>1</v>
      </c>
      <c r="H95" s="304"/>
      <c r="I95" s="317">
        <v>2570</v>
      </c>
      <c r="J95" s="316">
        <f t="shared" si="1"/>
        <v>2570</v>
      </c>
      <c r="K95" t="s">
        <v>1947</v>
      </c>
    </row>
    <row r="96" spans="1:11" ht="25.8" x14ac:dyDescent="0.3">
      <c r="A96" s="288" t="s">
        <v>5</v>
      </c>
      <c r="B96" s="298" t="s">
        <v>1301</v>
      </c>
      <c r="C96" s="288" t="s">
        <v>1302</v>
      </c>
      <c r="D96" s="294"/>
      <c r="E96" s="294"/>
      <c r="F96" s="288" t="s">
        <v>163</v>
      </c>
      <c r="G96" s="288">
        <v>2</v>
      </c>
      <c r="H96" s="304"/>
      <c r="I96" s="317">
        <v>20900</v>
      </c>
      <c r="J96" s="316">
        <f t="shared" si="1"/>
        <v>41800</v>
      </c>
      <c r="K96" t="s">
        <v>1948</v>
      </c>
    </row>
    <row r="97" spans="1:11" x14ac:dyDescent="0.3">
      <c r="A97" s="288" t="s">
        <v>335</v>
      </c>
      <c r="B97" s="298" t="s">
        <v>1235</v>
      </c>
      <c r="C97" s="311"/>
      <c r="D97" s="294"/>
      <c r="E97" s="294"/>
      <c r="F97" s="288" t="s">
        <v>163</v>
      </c>
      <c r="G97" s="288">
        <v>2</v>
      </c>
      <c r="H97" s="304"/>
      <c r="I97" s="317">
        <v>590</v>
      </c>
      <c r="J97" s="316">
        <f t="shared" si="1"/>
        <v>1180</v>
      </c>
      <c r="K97" t="s">
        <v>1948</v>
      </c>
    </row>
    <row r="98" spans="1:11" ht="63.6" x14ac:dyDescent="0.3">
      <c r="A98" s="288" t="s">
        <v>6</v>
      </c>
      <c r="B98" s="298" t="s">
        <v>1958</v>
      </c>
      <c r="C98" s="311"/>
      <c r="D98" s="294"/>
      <c r="E98" s="294"/>
      <c r="F98" s="288" t="s">
        <v>163</v>
      </c>
      <c r="G98" s="288">
        <v>1</v>
      </c>
      <c r="H98" s="304"/>
      <c r="I98" s="317">
        <v>950</v>
      </c>
      <c r="J98" s="316">
        <f t="shared" si="1"/>
        <v>950</v>
      </c>
    </row>
    <row r="99" spans="1:11" ht="25.2" x14ac:dyDescent="0.3">
      <c r="A99" s="288" t="s">
        <v>1211</v>
      </c>
      <c r="B99" s="299" t="s">
        <v>1219</v>
      </c>
      <c r="C99" s="311"/>
      <c r="D99" s="294"/>
      <c r="E99" s="294"/>
      <c r="F99" s="288" t="s">
        <v>163</v>
      </c>
      <c r="G99" s="288">
        <v>1</v>
      </c>
      <c r="H99" s="304"/>
      <c r="I99" s="317">
        <v>1300</v>
      </c>
      <c r="J99" s="316">
        <f t="shared" si="1"/>
        <v>1300</v>
      </c>
      <c r="K99" t="s">
        <v>1948</v>
      </c>
    </row>
    <row r="100" spans="1:11" ht="25.8" x14ac:dyDescent="0.3">
      <c r="A100" s="288" t="s">
        <v>7</v>
      </c>
      <c r="B100" s="298" t="s">
        <v>1236</v>
      </c>
      <c r="C100" s="288" t="s">
        <v>1224</v>
      </c>
      <c r="D100" s="294"/>
      <c r="E100" s="294"/>
      <c r="F100" s="288" t="s">
        <v>163</v>
      </c>
      <c r="G100" s="288">
        <v>4</v>
      </c>
      <c r="H100" s="288" t="s">
        <v>1229</v>
      </c>
      <c r="I100" s="317">
        <v>35</v>
      </c>
      <c r="J100" s="316">
        <f t="shared" si="1"/>
        <v>140</v>
      </c>
    </row>
    <row r="101" spans="1:11" ht="25.8" x14ac:dyDescent="0.3">
      <c r="A101" s="309" t="s">
        <v>8</v>
      </c>
      <c r="B101" s="298" t="s">
        <v>1238</v>
      </c>
      <c r="C101" s="288" t="s">
        <v>1224</v>
      </c>
      <c r="D101" s="62"/>
      <c r="E101" s="62"/>
      <c r="F101" s="288" t="s">
        <v>163</v>
      </c>
      <c r="G101" s="121">
        <v>48</v>
      </c>
      <c r="H101" s="121"/>
      <c r="I101" s="316">
        <v>25</v>
      </c>
      <c r="J101" s="316">
        <f t="shared" si="1"/>
        <v>1200</v>
      </c>
      <c r="K101" t="s">
        <v>1948</v>
      </c>
    </row>
    <row r="102" spans="1:11" ht="25.8" x14ac:dyDescent="0.3">
      <c r="A102" s="288" t="s">
        <v>27</v>
      </c>
      <c r="B102" s="298" t="s">
        <v>1239</v>
      </c>
      <c r="C102" s="314" t="s">
        <v>1237</v>
      </c>
      <c r="D102" s="62"/>
      <c r="E102" s="62"/>
      <c r="F102" s="288" t="s">
        <v>163</v>
      </c>
      <c r="G102" s="121">
        <v>1</v>
      </c>
      <c r="H102" s="121"/>
      <c r="I102" s="316">
        <v>880</v>
      </c>
      <c r="J102" s="316">
        <f t="shared" si="1"/>
        <v>880</v>
      </c>
      <c r="K102" t="s">
        <v>1948</v>
      </c>
    </row>
    <row r="103" spans="1:11" ht="25.8" x14ac:dyDescent="0.3">
      <c r="A103" s="288" t="s">
        <v>1242</v>
      </c>
      <c r="B103" s="298" t="s">
        <v>1303</v>
      </c>
      <c r="C103" s="314" t="s">
        <v>1243</v>
      </c>
      <c r="D103" s="294"/>
      <c r="E103" s="294"/>
      <c r="F103" s="303" t="s">
        <v>1039</v>
      </c>
      <c r="G103" s="288">
        <v>1</v>
      </c>
      <c r="H103" s="304"/>
      <c r="I103" s="317">
        <v>5900</v>
      </c>
      <c r="J103" s="316">
        <f t="shared" si="1"/>
        <v>5900</v>
      </c>
      <c r="K103" t="s">
        <v>1947</v>
      </c>
    </row>
    <row r="104" spans="1:11" x14ac:dyDescent="0.3">
      <c r="A104" s="288" t="s">
        <v>28</v>
      </c>
      <c r="B104" s="298" t="s">
        <v>1245</v>
      </c>
      <c r="C104" s="311"/>
      <c r="D104" s="294"/>
      <c r="E104" s="294"/>
      <c r="F104" s="288" t="s">
        <v>163</v>
      </c>
      <c r="G104" s="288">
        <v>66</v>
      </c>
      <c r="H104" s="304"/>
      <c r="I104" s="317">
        <f>5500/53</f>
        <v>103.77358490566037</v>
      </c>
      <c r="J104" s="316">
        <f t="shared" si="1"/>
        <v>6849.0566037735844</v>
      </c>
      <c r="K104" t="s">
        <v>1959</v>
      </c>
    </row>
    <row r="105" spans="1:11" ht="37.799999999999997" x14ac:dyDescent="0.3">
      <c r="A105" s="288" t="s">
        <v>29</v>
      </c>
      <c r="B105" s="299" t="s">
        <v>1304</v>
      </c>
      <c r="C105" s="288" t="s">
        <v>608</v>
      </c>
      <c r="D105" s="294"/>
      <c r="E105" s="294"/>
      <c r="F105" s="288" t="s">
        <v>61</v>
      </c>
      <c r="G105" s="288">
        <v>20</v>
      </c>
      <c r="H105" s="304"/>
      <c r="I105" s="317">
        <v>100</v>
      </c>
      <c r="J105" s="316">
        <f t="shared" si="1"/>
        <v>2000</v>
      </c>
      <c r="K105" t="s">
        <v>1948</v>
      </c>
    </row>
    <row r="106" spans="1:11" ht="37.799999999999997" x14ac:dyDescent="0.3">
      <c r="A106" s="288" t="s">
        <v>71</v>
      </c>
      <c r="B106" s="299" t="s">
        <v>1305</v>
      </c>
      <c r="C106" s="288" t="s">
        <v>608</v>
      </c>
      <c r="D106" s="294"/>
      <c r="E106" s="294"/>
      <c r="F106" s="288" t="s">
        <v>61</v>
      </c>
      <c r="G106" s="288">
        <v>75</v>
      </c>
      <c r="H106" s="304"/>
      <c r="I106" s="317">
        <v>102</v>
      </c>
      <c r="J106" s="316">
        <f t="shared" si="1"/>
        <v>7650</v>
      </c>
      <c r="K106" t="s">
        <v>1948</v>
      </c>
    </row>
    <row r="107" spans="1:11" ht="38.4" x14ac:dyDescent="0.3">
      <c r="A107" s="288" t="s">
        <v>104</v>
      </c>
      <c r="B107" s="298" t="s">
        <v>1306</v>
      </c>
      <c r="C107" s="288" t="s">
        <v>608</v>
      </c>
      <c r="D107" s="294"/>
      <c r="E107" s="294"/>
      <c r="F107" s="288" t="s">
        <v>61</v>
      </c>
      <c r="G107" s="288">
        <v>83</v>
      </c>
      <c r="H107" s="304"/>
      <c r="I107" s="317">
        <v>135</v>
      </c>
      <c r="J107" s="316">
        <f t="shared" si="1"/>
        <v>11205</v>
      </c>
      <c r="K107" t="s">
        <v>1948</v>
      </c>
    </row>
    <row r="108" spans="1:11" ht="38.4" x14ac:dyDescent="0.3">
      <c r="A108" s="288" t="s">
        <v>105</v>
      </c>
      <c r="B108" s="298" t="s">
        <v>1307</v>
      </c>
      <c r="C108" s="288" t="s">
        <v>608</v>
      </c>
      <c r="D108" s="294"/>
      <c r="E108" s="294"/>
      <c r="F108" s="288" t="s">
        <v>61</v>
      </c>
      <c r="G108" s="288">
        <v>15</v>
      </c>
      <c r="H108" s="304"/>
      <c r="I108" s="317">
        <v>200</v>
      </c>
      <c r="J108" s="316">
        <f t="shared" si="1"/>
        <v>3000</v>
      </c>
      <c r="K108" t="s">
        <v>1948</v>
      </c>
    </row>
    <row r="109" spans="1:11" ht="38.4" x14ac:dyDescent="0.3">
      <c r="A109" s="288" t="s">
        <v>106</v>
      </c>
      <c r="B109" s="298" t="s">
        <v>1308</v>
      </c>
      <c r="C109" s="288" t="s">
        <v>608</v>
      </c>
      <c r="D109" s="294"/>
      <c r="E109" s="294"/>
      <c r="F109" s="288" t="s">
        <v>61</v>
      </c>
      <c r="G109" s="288">
        <v>175</v>
      </c>
      <c r="H109" s="304"/>
      <c r="I109" s="317">
        <v>400</v>
      </c>
      <c r="J109" s="316">
        <f t="shared" si="1"/>
        <v>70000</v>
      </c>
      <c r="K109" t="s">
        <v>1948</v>
      </c>
    </row>
    <row r="110" spans="1:11" ht="38.4" x14ac:dyDescent="0.3">
      <c r="A110" s="288" t="s">
        <v>62</v>
      </c>
      <c r="B110" s="298" t="s">
        <v>1309</v>
      </c>
      <c r="C110" s="288" t="s">
        <v>1225</v>
      </c>
      <c r="D110" s="294"/>
      <c r="E110" s="294"/>
      <c r="F110" s="288" t="s">
        <v>163</v>
      </c>
      <c r="G110" s="288">
        <v>54</v>
      </c>
      <c r="H110" s="288" t="s">
        <v>1244</v>
      </c>
      <c r="I110" s="317">
        <v>300</v>
      </c>
      <c r="J110" s="316">
        <f t="shared" si="1"/>
        <v>16200</v>
      </c>
      <c r="K110" t="s">
        <v>1960</v>
      </c>
    </row>
    <row r="111" spans="1:11" ht="38.4" x14ac:dyDescent="0.3">
      <c r="A111" s="288" t="s">
        <v>107</v>
      </c>
      <c r="B111" s="298" t="s">
        <v>1310</v>
      </c>
      <c r="C111" s="288" t="s">
        <v>1225</v>
      </c>
      <c r="D111" s="294"/>
      <c r="E111" s="294"/>
      <c r="F111" s="288" t="s">
        <v>163</v>
      </c>
      <c r="G111" s="288">
        <v>24</v>
      </c>
      <c r="H111" s="288" t="s">
        <v>1230</v>
      </c>
      <c r="I111" s="317">
        <v>350</v>
      </c>
      <c r="J111" s="316">
        <f t="shared" si="1"/>
        <v>8400</v>
      </c>
    </row>
    <row r="112" spans="1:11" ht="38.4" x14ac:dyDescent="0.3">
      <c r="A112" s="288" t="s">
        <v>1018</v>
      </c>
      <c r="B112" s="298" t="s">
        <v>1311</v>
      </c>
      <c r="C112" s="288" t="s">
        <v>1225</v>
      </c>
      <c r="D112" s="294"/>
      <c r="E112" s="294"/>
      <c r="F112" s="303" t="s">
        <v>1039</v>
      </c>
      <c r="G112" s="288">
        <v>2</v>
      </c>
      <c r="H112" s="288" t="s">
        <v>1230</v>
      </c>
      <c r="I112" s="317">
        <v>370</v>
      </c>
      <c r="J112" s="316">
        <f t="shared" si="1"/>
        <v>740</v>
      </c>
    </row>
    <row r="113" spans="1:10" ht="25.8" x14ac:dyDescent="0.3">
      <c r="A113" s="288" t="s">
        <v>1019</v>
      </c>
      <c r="B113" s="298" t="s">
        <v>1312</v>
      </c>
      <c r="C113" s="288" t="s">
        <v>1225</v>
      </c>
      <c r="D113" s="294"/>
      <c r="E113" s="294"/>
      <c r="F113" s="288" t="s">
        <v>163</v>
      </c>
      <c r="G113" s="288">
        <v>32</v>
      </c>
      <c r="H113" s="288" t="s">
        <v>1246</v>
      </c>
      <c r="I113" s="317">
        <v>400</v>
      </c>
      <c r="J113" s="316">
        <f t="shared" si="1"/>
        <v>12800</v>
      </c>
    </row>
    <row r="114" spans="1:10" ht="15" x14ac:dyDescent="0.3">
      <c r="A114" s="288" t="s">
        <v>1020</v>
      </c>
      <c r="B114" s="298" t="s">
        <v>1231</v>
      </c>
      <c r="C114" s="311"/>
      <c r="D114" s="294"/>
      <c r="E114" s="294"/>
      <c r="F114" s="288" t="s">
        <v>1201</v>
      </c>
      <c r="G114" s="288">
        <v>95</v>
      </c>
      <c r="H114" s="304"/>
      <c r="I114" s="317">
        <v>50</v>
      </c>
      <c r="J114" s="316">
        <f t="shared" si="1"/>
        <v>4750</v>
      </c>
    </row>
    <row r="115" spans="1:10" ht="15" x14ac:dyDescent="0.3">
      <c r="A115" s="288" t="s">
        <v>1021</v>
      </c>
      <c r="B115" s="298" t="s">
        <v>1198</v>
      </c>
      <c r="C115" s="311"/>
      <c r="D115" s="294"/>
      <c r="E115" s="294"/>
      <c r="F115" s="288" t="s">
        <v>1201</v>
      </c>
      <c r="G115" s="288">
        <v>47.5</v>
      </c>
      <c r="H115" s="304"/>
      <c r="I115" s="317">
        <v>50</v>
      </c>
      <c r="J115" s="316">
        <f t="shared" si="1"/>
        <v>2375</v>
      </c>
    </row>
    <row r="116" spans="1:10" x14ac:dyDescent="0.3">
      <c r="B116" s="91" t="s">
        <v>1961</v>
      </c>
      <c r="J116" s="92">
        <f>SUM(J5:J115)</f>
        <v>9572307.7566037737</v>
      </c>
    </row>
  </sheetData>
  <mergeCells count="2">
    <mergeCell ref="I5:I6"/>
    <mergeCell ref="J5:J6"/>
  </mergeCells>
  <phoneticPr fontId="22" type="noConversion"/>
  <pageMargins left="0.7" right="0.7" top="0.75" bottom="0.75" header="0.3" footer="0.3"/>
  <pageSetup paperSize="9" orientation="portrait" verticalDpi="0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261596-0D61-4466-A9A6-159815A4F698}">
  <sheetPr>
    <tabColor rgb="FF92D050"/>
  </sheetPr>
  <dimension ref="A1:J20"/>
  <sheetViews>
    <sheetView workbookViewId="0">
      <selection activeCell="L27" sqref="L27"/>
    </sheetView>
  </sheetViews>
  <sheetFormatPr defaultRowHeight="14.4" x14ac:dyDescent="0.3"/>
  <cols>
    <col min="2" max="2" width="44.88671875" customWidth="1"/>
    <col min="9" max="9" width="11.44140625" bestFit="1" customWidth="1"/>
    <col min="10" max="10" width="13.77734375" customWidth="1"/>
  </cols>
  <sheetData>
    <row r="1" spans="1:10" ht="111" x14ac:dyDescent="0.3">
      <c r="A1" s="213" t="s">
        <v>0</v>
      </c>
      <c r="B1" s="214" t="s">
        <v>9</v>
      </c>
      <c r="C1" s="215" t="s">
        <v>19</v>
      </c>
      <c r="D1" s="214" t="s">
        <v>21</v>
      </c>
      <c r="E1" s="213" t="s">
        <v>22</v>
      </c>
      <c r="F1" s="214" t="s">
        <v>23</v>
      </c>
      <c r="G1" s="213" t="s">
        <v>25</v>
      </c>
      <c r="H1" s="214" t="s">
        <v>26</v>
      </c>
      <c r="I1" s="127" t="s">
        <v>122</v>
      </c>
      <c r="J1" s="3" t="s">
        <v>123</v>
      </c>
    </row>
    <row r="2" spans="1:10" x14ac:dyDescent="0.3">
      <c r="A2" s="216" t="s">
        <v>1</v>
      </c>
      <c r="B2" s="216" t="s">
        <v>2</v>
      </c>
      <c r="C2" s="213" t="s">
        <v>3</v>
      </c>
      <c r="D2" s="213" t="s">
        <v>4</v>
      </c>
      <c r="E2" s="213" t="s">
        <v>5</v>
      </c>
      <c r="F2" s="216" t="s">
        <v>6</v>
      </c>
      <c r="G2" s="213" t="s">
        <v>7</v>
      </c>
      <c r="H2" s="217" t="s">
        <v>8</v>
      </c>
      <c r="I2" s="218" t="s">
        <v>27</v>
      </c>
      <c r="J2" s="217" t="s">
        <v>28</v>
      </c>
    </row>
    <row r="3" spans="1:10" ht="15.6" x14ac:dyDescent="0.3">
      <c r="A3" s="219"/>
      <c r="B3" s="220" t="s">
        <v>941</v>
      </c>
      <c r="C3" s="221"/>
      <c r="D3" s="222"/>
      <c r="E3" s="221"/>
      <c r="F3" s="222"/>
      <c r="G3" s="222"/>
      <c r="H3" s="219"/>
      <c r="I3" s="222"/>
      <c r="J3" s="62"/>
    </row>
    <row r="4" spans="1:10" x14ac:dyDescent="0.3">
      <c r="A4" s="219"/>
      <c r="B4" s="222"/>
      <c r="C4" s="221"/>
      <c r="D4" s="222"/>
      <c r="E4" s="221"/>
      <c r="F4" s="222"/>
      <c r="G4" s="222"/>
      <c r="H4" s="219"/>
      <c r="I4" s="222"/>
      <c r="J4" s="62"/>
    </row>
    <row r="5" spans="1:10" x14ac:dyDescent="0.3">
      <c r="A5" s="216" t="s">
        <v>1</v>
      </c>
      <c r="B5" s="223" t="s">
        <v>1152</v>
      </c>
      <c r="C5" s="221"/>
      <c r="D5" s="222"/>
      <c r="E5" s="221"/>
      <c r="F5" s="222"/>
      <c r="G5" s="222"/>
      <c r="H5" s="219"/>
      <c r="I5" s="222"/>
      <c r="J5" s="62"/>
    </row>
    <row r="6" spans="1:10" x14ac:dyDescent="0.3">
      <c r="A6" s="219"/>
      <c r="B6" s="223" t="s">
        <v>942</v>
      </c>
      <c r="C6" s="221"/>
      <c r="D6" s="222"/>
      <c r="E6" s="221"/>
      <c r="F6" s="222"/>
      <c r="G6" s="222"/>
      <c r="H6" s="219"/>
      <c r="I6" s="222"/>
      <c r="J6" s="62"/>
    </row>
    <row r="7" spans="1:10" x14ac:dyDescent="0.3">
      <c r="A7" s="219"/>
      <c r="B7" s="223" t="s">
        <v>943</v>
      </c>
      <c r="C7" s="221"/>
      <c r="D7" s="222"/>
      <c r="E7" s="221"/>
      <c r="F7" s="222"/>
      <c r="G7" s="222"/>
      <c r="H7" s="219"/>
      <c r="I7" s="222"/>
      <c r="J7" s="62"/>
    </row>
    <row r="8" spans="1:10" x14ac:dyDescent="0.3">
      <c r="A8" s="219"/>
      <c r="B8" s="216" t="s">
        <v>949</v>
      </c>
      <c r="C8" s="221"/>
      <c r="D8" s="222"/>
      <c r="E8" s="221"/>
      <c r="F8" s="216" t="s">
        <v>142</v>
      </c>
      <c r="G8" s="213">
        <v>0.2</v>
      </c>
      <c r="H8" s="219"/>
      <c r="I8" s="100">
        <v>111000</v>
      </c>
      <c r="J8" s="107">
        <f>I8*G8</f>
        <v>22200</v>
      </c>
    </row>
    <row r="9" spans="1:10" x14ac:dyDescent="0.3">
      <c r="A9" s="219"/>
      <c r="B9" s="216" t="s">
        <v>950</v>
      </c>
      <c r="C9" s="221"/>
      <c r="D9" s="222"/>
      <c r="E9" s="221"/>
      <c r="F9" s="216" t="s">
        <v>142</v>
      </c>
      <c r="G9" s="213">
        <v>0.3</v>
      </c>
      <c r="H9" s="219"/>
      <c r="I9" s="100">
        <f>46.44*1000</f>
        <v>46440</v>
      </c>
      <c r="J9" s="107">
        <f>I9*G9</f>
        <v>13932</v>
      </c>
    </row>
    <row r="10" spans="1:10" x14ac:dyDescent="0.3">
      <c r="A10" s="219"/>
      <c r="B10" s="216" t="s">
        <v>951</v>
      </c>
      <c r="C10" s="221"/>
      <c r="D10" s="222"/>
      <c r="E10" s="221"/>
      <c r="F10" s="216" t="s">
        <v>142</v>
      </c>
      <c r="G10" s="213">
        <v>0.1</v>
      </c>
      <c r="H10" s="219"/>
      <c r="I10" s="100">
        <f>119.14*1000</f>
        <v>119140</v>
      </c>
      <c r="J10" s="107">
        <f>I10*G10</f>
        <v>11914</v>
      </c>
    </row>
    <row r="11" spans="1:10" x14ac:dyDescent="0.3">
      <c r="A11" s="219"/>
      <c r="B11" s="222"/>
      <c r="C11" s="221"/>
      <c r="D11" s="222"/>
      <c r="E11" s="221"/>
      <c r="F11" s="222"/>
      <c r="G11" s="224"/>
      <c r="H11" s="219"/>
      <c r="I11" s="100"/>
      <c r="J11" s="62"/>
    </row>
    <row r="12" spans="1:10" x14ac:dyDescent="0.3">
      <c r="A12" s="216" t="s">
        <v>2</v>
      </c>
      <c r="B12" s="223" t="s">
        <v>944</v>
      </c>
      <c r="C12" s="221"/>
      <c r="D12" s="222"/>
      <c r="E12" s="221"/>
      <c r="F12" s="216" t="s">
        <v>142</v>
      </c>
      <c r="G12" s="213">
        <v>0.77</v>
      </c>
      <c r="H12" s="219"/>
      <c r="I12" s="100">
        <f>80*1000</f>
        <v>80000</v>
      </c>
      <c r="J12" s="107">
        <f>I12*G12</f>
        <v>61600</v>
      </c>
    </row>
    <row r="13" spans="1:10" x14ac:dyDescent="0.3">
      <c r="A13" s="219"/>
      <c r="B13" s="222"/>
      <c r="C13" s="221"/>
      <c r="D13" s="222"/>
      <c r="E13" s="221"/>
      <c r="F13" s="222"/>
      <c r="G13" s="224"/>
      <c r="H13" s="219"/>
      <c r="I13" s="100"/>
      <c r="J13" s="107">
        <f t="shared" ref="J13:J18" si="0">I13*G13</f>
        <v>0</v>
      </c>
    </row>
    <row r="14" spans="1:10" x14ac:dyDescent="0.3">
      <c r="A14" s="216" t="s">
        <v>3</v>
      </c>
      <c r="B14" s="223" t="s">
        <v>945</v>
      </c>
      <c r="C14" s="221"/>
      <c r="D14" s="222"/>
      <c r="E14" s="221"/>
      <c r="F14" s="216" t="s">
        <v>142</v>
      </c>
      <c r="G14" s="213">
        <v>0.02</v>
      </c>
      <c r="H14" s="219"/>
      <c r="I14" s="100">
        <f>115*1000</f>
        <v>115000</v>
      </c>
      <c r="J14" s="107">
        <f t="shared" si="0"/>
        <v>2300</v>
      </c>
    </row>
    <row r="15" spans="1:10" x14ac:dyDescent="0.3">
      <c r="A15" s="219"/>
      <c r="B15" s="222"/>
      <c r="C15" s="221"/>
      <c r="D15" s="222"/>
      <c r="E15" s="221"/>
      <c r="F15" s="222"/>
      <c r="G15" s="224"/>
      <c r="H15" s="219"/>
      <c r="I15" s="222"/>
      <c r="J15" s="107">
        <f t="shared" si="0"/>
        <v>0</v>
      </c>
    </row>
    <row r="16" spans="1:10" x14ac:dyDescent="0.3">
      <c r="A16" s="216" t="s">
        <v>3</v>
      </c>
      <c r="B16" s="223" t="s">
        <v>946</v>
      </c>
      <c r="C16" s="221"/>
      <c r="D16" s="222"/>
      <c r="E16" s="221"/>
      <c r="F16" s="216" t="s">
        <v>43</v>
      </c>
      <c r="G16" s="213">
        <v>385</v>
      </c>
      <c r="H16" s="219"/>
      <c r="I16" s="100">
        <v>321</v>
      </c>
      <c r="J16" s="107">
        <f t="shared" si="0"/>
        <v>123585</v>
      </c>
    </row>
    <row r="17" spans="1:10" x14ac:dyDescent="0.3">
      <c r="A17" s="219"/>
      <c r="B17" s="222"/>
      <c r="C17" s="221"/>
      <c r="D17" s="222"/>
      <c r="E17" s="221"/>
      <c r="F17" s="222"/>
      <c r="G17" s="224"/>
      <c r="H17" s="219"/>
      <c r="I17" s="222"/>
      <c r="J17" s="107">
        <f t="shared" si="0"/>
        <v>0</v>
      </c>
    </row>
    <row r="18" spans="1:10" x14ac:dyDescent="0.3">
      <c r="A18" s="216" t="s">
        <v>4</v>
      </c>
      <c r="B18" s="223" t="s">
        <v>947</v>
      </c>
      <c r="C18" s="221"/>
      <c r="D18" s="222"/>
      <c r="E18" s="221"/>
      <c r="F18" s="216" t="s">
        <v>163</v>
      </c>
      <c r="G18" s="213">
        <v>3</v>
      </c>
      <c r="H18" s="219"/>
      <c r="I18" s="100">
        <v>350</v>
      </c>
      <c r="J18" s="107">
        <f t="shared" si="0"/>
        <v>1050</v>
      </c>
    </row>
    <row r="19" spans="1:10" x14ac:dyDescent="0.3">
      <c r="A19" s="219"/>
      <c r="B19" s="223" t="s">
        <v>948</v>
      </c>
      <c r="C19" s="221"/>
      <c r="D19" s="222"/>
      <c r="E19" s="221"/>
      <c r="F19" s="222"/>
      <c r="G19" s="224"/>
      <c r="H19" s="219"/>
      <c r="I19" s="222"/>
      <c r="J19" s="62"/>
    </row>
    <row r="20" spans="1:10" x14ac:dyDescent="0.3">
      <c r="B20" s="238" t="s">
        <v>957</v>
      </c>
      <c r="J20" s="237">
        <f>SUM(J8:J18)</f>
        <v>236581</v>
      </c>
    </row>
  </sheetData>
  <phoneticPr fontId="22" type="noConversion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13</vt:i4>
      </vt:variant>
    </vt:vector>
  </HeadingPairs>
  <TitlesOfParts>
    <vt:vector size="13" baseType="lpstr">
      <vt:lpstr>ЭМ1.1</vt:lpstr>
      <vt:lpstr>ЭМ2.1</vt:lpstr>
      <vt:lpstr>ЭО1</vt:lpstr>
      <vt:lpstr>ВС</vt:lpstr>
      <vt:lpstr>ЭС</vt:lpstr>
      <vt:lpstr>КЖ1</vt:lpstr>
      <vt:lpstr>АР2</vt:lpstr>
      <vt:lpstr>ПТ</vt:lpstr>
      <vt:lpstr>ЭМ3.1</vt:lpstr>
      <vt:lpstr>СС1</vt:lpstr>
      <vt:lpstr>ПТ1</vt:lpstr>
      <vt:lpstr>ОВ1</vt:lpstr>
      <vt:lpstr>КП Веза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2023-05-18T07:27:42Z</dcterms:created>
  <dcterms:modified xsi:type="dcterms:W3CDTF">2023-08-23T16:01:17Z</dcterms:modified>
</cp:coreProperties>
</file>