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121\"/>
    </mc:Choice>
  </mc:AlternateContent>
  <xr:revisionPtr revIDLastSave="0" documentId="13_ncr:1_{B1D55D7C-1FE3-4CF6-A60D-835E590FA96F}" xr6:coauthVersionLast="47" xr6:coauthVersionMax="47" xr10:uidLastSave="{00000000-0000-0000-0000-000000000000}"/>
  <bookViews>
    <workbookView xWindow="28680" yWindow="-120" windowWidth="29040" windowHeight="15840" activeTab="1" xr2:uid="{117ECDDE-0818-48DA-BB3A-1E4B7E724FB4}"/>
  </bookViews>
  <sheets>
    <sheet name="Материалы по спец. проект" sheetId="1" r:id="rId1"/>
    <sheet name="Материалы по факту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1" i="2" l="1"/>
  <c r="K83" i="1"/>
  <c r="J3" i="1"/>
  <c r="K82" i="1" l="1"/>
  <c r="K84" i="1"/>
  <c r="K85" i="1"/>
  <c r="K86" i="1"/>
  <c r="K87" i="1"/>
  <c r="K89" i="1"/>
  <c r="J80" i="1"/>
  <c r="J79" i="1"/>
  <c r="K79" i="1" s="1"/>
  <c r="J62" i="1"/>
  <c r="K62" i="1" s="1"/>
  <c r="J61" i="1"/>
  <c r="K61" i="1" s="1"/>
  <c r="J60" i="1"/>
  <c r="J59" i="1"/>
  <c r="J58" i="1"/>
  <c r="K58" i="1" s="1"/>
  <c r="J57" i="1"/>
  <c r="K57" i="1" s="1"/>
  <c r="J55" i="1"/>
  <c r="J50" i="1"/>
  <c r="K50" i="1" s="1"/>
  <c r="J49" i="1"/>
  <c r="K49" i="1" s="1"/>
  <c r="J48" i="1"/>
  <c r="J47" i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K36" i="1"/>
  <c r="K37" i="1"/>
  <c r="K38" i="1"/>
  <c r="K39" i="1"/>
  <c r="K40" i="1"/>
  <c r="K47" i="1"/>
  <c r="K48" i="1"/>
  <c r="K51" i="1"/>
  <c r="K52" i="1"/>
  <c r="K53" i="1"/>
  <c r="K54" i="1"/>
  <c r="K55" i="1"/>
  <c r="K56" i="1"/>
  <c r="K59" i="1"/>
  <c r="K60" i="1"/>
  <c r="K63" i="1"/>
  <c r="K66" i="1"/>
  <c r="K67" i="1"/>
  <c r="K68" i="1"/>
  <c r="K69" i="1"/>
  <c r="K70" i="1"/>
  <c r="K72" i="1"/>
  <c r="K73" i="1"/>
  <c r="K75" i="1"/>
  <c r="K76" i="1"/>
  <c r="K77" i="1"/>
  <c r="K78" i="1"/>
  <c r="K80" i="1"/>
  <c r="K81" i="1"/>
  <c r="J36" i="1"/>
  <c r="K33" i="1"/>
  <c r="K34" i="1"/>
  <c r="K35" i="1"/>
  <c r="J32" i="1"/>
  <c r="K32" i="1" s="1"/>
  <c r="J31" i="1"/>
  <c r="K31" i="1" s="1"/>
  <c r="J30" i="1"/>
  <c r="K30" i="1" s="1"/>
  <c r="K29" i="1"/>
  <c r="J26" i="1"/>
  <c r="K26" i="1" s="1"/>
  <c r="J28" i="1"/>
  <c r="K28" i="1" s="1"/>
  <c r="J27" i="1"/>
  <c r="K27" i="1" s="1"/>
  <c r="J25" i="1"/>
  <c r="K25" i="1" s="1"/>
  <c r="J23" i="1"/>
  <c r="K23" i="1" s="1"/>
  <c r="J24" i="1"/>
  <c r="K24" i="1" s="1"/>
  <c r="K21" i="1"/>
  <c r="J22" i="1"/>
  <c r="K22" i="1" s="1"/>
  <c r="J20" i="1"/>
  <c r="K20" i="1" s="1"/>
  <c r="J19" i="1"/>
  <c r="K19" i="1" s="1"/>
  <c r="J16" i="1"/>
  <c r="K16" i="1" s="1"/>
  <c r="K11" i="1"/>
  <c r="K12" i="1"/>
  <c r="K15" i="1"/>
  <c r="K18" i="1"/>
  <c r="J18" i="1"/>
  <c r="J17" i="1"/>
  <c r="K17" i="1" s="1"/>
  <c r="J14" i="1"/>
  <c r="K14" i="1" s="1"/>
  <c r="J13" i="1"/>
  <c r="K13" i="1" s="1"/>
  <c r="J12" i="1"/>
  <c r="J11" i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K10" i="1"/>
  <c r="K3" i="1"/>
  <c r="K90" i="1" l="1"/>
</calcChain>
</file>

<file path=xl/sharedStrings.xml><?xml version="1.0" encoding="utf-8"?>
<sst xmlns="http://schemas.openxmlformats.org/spreadsheetml/2006/main" count="1082" uniqueCount="410">
  <si>
    <t>Позиция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</si>
  <si>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</si>
  <si>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</si>
  <si>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</si>
  <si>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</si>
  <si>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</si>
  <si>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</si>
  <si>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</si>
  <si>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</si>
  <si>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</si>
  <si>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</si>
  <si>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</si>
  <si>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</si>
  <si>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</si>
  <si>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и техническая характеристика</t>
  </si>
  <si>
    <t>Бетон класса В22,5</t>
  </si>
  <si>
    <t>Цементный раствор М100</t>
  </si>
  <si>
    <t>Цементный раствор М200</t>
  </si>
  <si>
    <t>Тип, марка. Обозначение документа, опросного листа</t>
  </si>
  <si>
    <t>ГОСТ 28013-98</t>
  </si>
  <si>
    <t>ГОСТ 8267-2014</t>
  </si>
  <si>
    <t>Единица измерения</t>
  </si>
  <si>
    <t>шт.</t>
  </si>
  <si>
    <t>м3</t>
  </si>
  <si>
    <t>Количество</t>
  </si>
  <si>
    <t>Масса единицы, кг</t>
  </si>
  <si>
    <t>Примечание</t>
  </si>
  <si>
    <r>
      <t xml:space="preserve">Саморезы </t>
    </r>
    <r>
      <rPr>
        <sz val="10"/>
        <rFont val="Times New Roman"/>
      </rPr>
      <t xml:space="preserve">HSP-S19 </t>
    </r>
    <r>
      <rPr>
        <sz val="10"/>
        <rFont val="Times New Roman"/>
        <charset val="204"/>
      </rPr>
      <t>5,5/6,3х160</t>
    </r>
  </si>
  <si>
    <r>
      <t xml:space="preserve">Фирма </t>
    </r>
    <r>
      <rPr>
        <sz val="10"/>
        <rFont val="Times New Roman"/>
      </rPr>
      <t>HARPOON</t>
    </r>
  </si>
  <si>
    <r>
      <t xml:space="preserve">Бетон класса В25, </t>
    </r>
    <r>
      <rPr>
        <sz val="10"/>
        <rFont val="Times New Roman"/>
      </rPr>
      <t>W6, F150</t>
    </r>
  </si>
  <si>
    <r>
      <t xml:space="preserve">ГОСТ </t>
    </r>
    <r>
      <rPr>
        <sz val="10"/>
        <rFont val="Times New Roman"/>
      </rPr>
      <t>26633-2015</t>
    </r>
  </si>
  <si>
    <r>
      <t xml:space="preserve">Щебень строительный фракции </t>
    </r>
    <r>
      <rPr>
        <sz val="10"/>
        <rFont val="Times New Roman"/>
      </rPr>
      <t xml:space="preserve">20-40 </t>
    </r>
    <r>
      <rPr>
        <sz val="10"/>
        <rFont val="Times New Roman"/>
        <charset val="204"/>
      </rPr>
      <t>мм</t>
    </r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</si>
  <si>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</si>
  <si>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</si>
  <si>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</si>
  <si>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</si>
  <si>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</si>
  <si>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</si>
  <si>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</si>
  <si>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</si>
  <si>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</si>
  <si>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</si>
  <si>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</si>
  <si>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</si>
  <si>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</si>
  <si>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</si>
  <si>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</si>
  <si>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</si>
  <si>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</si>
  <si>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</si>
  <si>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</si>
  <si>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</si>
  <si>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</si>
  <si>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</si>
  <si>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</si>
  <si>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</si>
  <si>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</si>
  <si>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</si>
  <si>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Плиты из минеральной ваты на синтетеческом связующем</t>
  </si>
  <si>
    <t>Уголок 75х5</t>
  </si>
  <si>
    <t>Герметик для наружных работ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</si>
  <si>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</si>
  <si>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</si>
  <si>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</si>
  <si>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</si>
  <si>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Праймер битумный</t>
  </si>
  <si>
    <t>Самосверлящие шурупы с ЕРОМ шайбой 4,8х28</t>
  </si>
  <si>
    <t>Монолитные железобетонные конструкции</t>
  </si>
  <si>
    <t>Фундаменты Фм1 (2 шт),</t>
  </si>
  <si>
    <t>ГОСТ 9128-2013</t>
  </si>
  <si>
    <t>ГОСТ 32310-2020</t>
  </si>
  <si>
    <t>ГОСТ 9573-2012</t>
  </si>
  <si>
    <t>ГОСТ 34028-2016</t>
  </si>
  <si>
    <t>ГОСТ 6727-80</t>
  </si>
  <si>
    <t>ГОСТ8509-93</t>
  </si>
  <si>
    <t>ГОСТ 59523-2021</t>
  </si>
  <si>
    <t>ТУ 5772-009-72746455-2007</t>
  </si>
  <si>
    <t>ГОСТ 26662-85</t>
  </si>
  <si>
    <t>ТУ 5774-003-00287852-99</t>
  </si>
  <si>
    <t>HILTI</t>
  </si>
  <si>
    <t>ГОСТ 26633-2015</t>
  </si>
  <si>
    <t>п. м</t>
  </si>
  <si>
    <t>м2</t>
  </si>
  <si>
    <t>кг</t>
  </si>
  <si>
    <t>л</t>
  </si>
  <si>
    <t>57</t>
  </si>
  <si>
    <t>40</t>
  </si>
  <si>
    <r>
      <t xml:space="preserve">Асфальтобетон типа Д марки </t>
    </r>
    <r>
      <rPr>
        <sz val="12"/>
        <rFont val="Arial"/>
      </rPr>
      <t>III</t>
    </r>
  </si>
  <si>
    <r>
      <t xml:space="preserve">Герметик ТехноНиколь ПУ </t>
    </r>
    <r>
      <rPr>
        <sz val="12"/>
        <rFont val="Arial"/>
      </rPr>
      <t>Flor</t>
    </r>
  </si>
  <si>
    <r>
      <t xml:space="preserve">Саморез </t>
    </r>
    <r>
      <rPr>
        <sz val="12"/>
        <rFont val="Arial"/>
      </rPr>
      <t>HSP-14R-S195,5/6,3x160</t>
    </r>
  </si>
  <si>
    <r>
      <t xml:space="preserve">Эмаль для металлических поверхностей ХВ </t>
    </r>
    <r>
      <rPr>
        <sz val="12"/>
        <rFont val="Arial"/>
      </rPr>
      <t>0278</t>
    </r>
  </si>
  <si>
    <r>
      <t xml:space="preserve">Грунтовка </t>
    </r>
    <r>
      <rPr>
        <sz val="12"/>
        <rFont val="Arial"/>
      </rPr>
      <t xml:space="preserve">Consolit Bars </t>
    </r>
    <r>
      <rPr>
        <sz val="12"/>
        <rFont val="Arial"/>
        <charset val="204"/>
      </rPr>
      <t>(или аналог)</t>
    </r>
  </si>
  <si>
    <r>
      <t xml:space="preserve">Ремонтный состав </t>
    </r>
    <r>
      <rPr>
        <sz val="12"/>
        <rFont val="Arial"/>
      </rPr>
      <t xml:space="preserve">Consolit Bars 113 </t>
    </r>
    <r>
      <rPr>
        <sz val="12"/>
        <rFont val="Arial"/>
        <charset val="204"/>
      </rPr>
      <t>(или аналог)</t>
    </r>
  </si>
  <si>
    <r>
      <t xml:space="preserve">Анкер </t>
    </r>
    <r>
      <rPr>
        <sz val="12"/>
        <rFont val="Arial"/>
      </rPr>
      <t>HUS6x100</t>
    </r>
  </si>
  <si>
    <r>
      <t xml:space="preserve">Компания </t>
    </r>
    <r>
      <rPr>
        <sz val="12"/>
        <rFont val="Arial"/>
      </rPr>
      <t>HILTI</t>
    </r>
  </si>
  <si>
    <r>
      <t xml:space="preserve">Бетон тяжелый класса В25 </t>
    </r>
    <r>
      <rPr>
        <sz val="12"/>
        <rFont val="Arial"/>
      </rPr>
      <t>W6 F150</t>
    </r>
  </si>
  <si>
    <t>41</t>
  </si>
  <si>
    <t>42</t>
  </si>
  <si>
    <t>43</t>
  </si>
  <si>
    <t>44</t>
  </si>
  <si>
    <t>45</t>
  </si>
  <si>
    <t>48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</si>
  <si>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</si>
  <si>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</si>
  <si>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</si>
  <si>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</si>
  <si>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</si>
  <si>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</si>
  <si>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</si>
  <si>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</si>
  <si>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</si>
  <si>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</si>
  <si>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</si>
  <si>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</si>
  <si>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</si>
  <si>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</si>
  <si>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</si>
  <si>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</si>
  <si>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</si>
  <si>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</si>
  <si>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</si>
  <si>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</si>
  <si>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Анкерные болты 1.1М24х800</t>
  </si>
  <si>
    <t>Бетон класса В10 (подготовка)</t>
  </si>
  <si>
    <t>Монолитный бетон В15 для обетонировки колонн</t>
  </si>
  <si>
    <t>-80х80х20</t>
  </si>
  <si>
    <t>Металлоконструкции (каркас)</t>
  </si>
  <si>
    <t>Колонны:</t>
  </si>
  <si>
    <t>- двутавр 30Ш1</t>
  </si>
  <si>
    <t>-[24</t>
  </si>
  <si>
    <t>ГОСТ 8509-93</t>
  </si>
  <si>
    <t>ГОСТ 24379.1-2012</t>
  </si>
  <si>
    <t>ГОСТ 103-2006</t>
  </si>
  <si>
    <t>ГОСТ 26020-2017</t>
  </si>
  <si>
    <t>ГОСТ 8240-97</t>
  </si>
  <si>
    <t>ГОСТ 19903-15</t>
  </si>
  <si>
    <t>т</t>
  </si>
  <si>
    <t>80</t>
  </si>
  <si>
    <r>
      <t xml:space="preserve">Мастика ТехноНиколь </t>
    </r>
    <r>
      <rPr>
        <sz val="12"/>
        <rFont val="Arial"/>
      </rPr>
      <t>№24</t>
    </r>
  </si>
  <si>
    <r>
      <t xml:space="preserve">Грунтовка ТехноНиколь </t>
    </r>
    <r>
      <rPr>
        <sz val="12"/>
        <rFont val="Arial"/>
      </rPr>
      <t>№01</t>
    </r>
  </si>
  <si>
    <r>
      <t xml:space="preserve">Химический анкер </t>
    </r>
    <r>
      <rPr>
        <sz val="12"/>
        <rFont val="Arial"/>
      </rPr>
      <t xml:space="preserve">HT- RE 500 V3, </t>
    </r>
    <r>
      <rPr>
        <sz val="12"/>
        <rFont val="Arial"/>
        <charset val="204"/>
      </rPr>
      <t xml:space="preserve">анкерная шпилька </t>
    </r>
    <r>
      <rPr>
        <sz val="12"/>
        <rFont val="Arial"/>
      </rPr>
      <t xml:space="preserve">HAS-U5.8 </t>
    </r>
    <r>
      <rPr>
        <sz val="12"/>
        <rFont val="Arial"/>
        <charset val="204"/>
      </rPr>
      <t>М24х500</t>
    </r>
  </si>
  <si>
    <r>
      <t xml:space="preserve">- </t>
    </r>
    <r>
      <rPr>
        <sz val="12"/>
        <rFont val="Arial"/>
      </rPr>
      <t>L90х7</t>
    </r>
  </si>
  <si>
    <t>79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</si>
  <si>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</si>
  <si>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</si>
  <si>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</si>
  <si>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</si>
  <si>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</si>
  <si>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</si>
  <si>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</si>
  <si>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</si>
  <si>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</si>
  <si>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</si>
  <si>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</si>
  <si>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</si>
  <si>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</si>
  <si>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</si>
  <si>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</si>
  <si>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Связи:</t>
  </si>
  <si>
    <t>-трубы квадратные 140х6</t>
  </si>
  <si>
    <t>Факверк, ригели, детали крепления:</t>
  </si>
  <si>
    <t>-трубы квадратные 120х4</t>
  </si>
  <si>
    <t>Грунтовка по металлу ГФ-021</t>
  </si>
  <si>
    <t>Эмаль по металлу ПФ 115</t>
  </si>
  <si>
    <t>Фасонные элементы</t>
  </si>
  <si>
    <t>Болты М20х100 с гайкой и шайбой</t>
  </si>
  <si>
    <t>ГОСТ 30245-2012</t>
  </si>
  <si>
    <t>ГОСТ 14918-80</t>
  </si>
  <si>
    <t>ГОСТ 7798-70</t>
  </si>
  <si>
    <t>0</t>
  </si>
  <si>
    <r>
      <t xml:space="preserve">Анкер-шурупы </t>
    </r>
    <r>
      <rPr>
        <sz val="12"/>
        <rFont val="Arial"/>
      </rPr>
      <t xml:space="preserve">HUS3-H </t>
    </r>
    <r>
      <rPr>
        <sz val="12"/>
        <rFont val="Arial"/>
        <charset val="204"/>
      </rPr>
      <t>10х150</t>
    </r>
  </si>
  <si>
    <r>
      <t xml:space="preserve">Сталь оцинкованная </t>
    </r>
    <r>
      <rPr>
        <sz val="12"/>
        <rFont val="Arial"/>
      </rPr>
      <t xml:space="preserve">t=0,6 </t>
    </r>
    <r>
      <rPr>
        <sz val="12"/>
        <rFont val="Arial"/>
        <charset val="204"/>
      </rPr>
      <t xml:space="preserve">с полимерным покрытием </t>
    </r>
    <r>
      <rPr>
        <sz val="12"/>
        <rFont val="Arial"/>
      </rPr>
      <t>b=480x1000</t>
    </r>
  </si>
  <si>
    <r>
      <t xml:space="preserve">Сталь оцинкованная </t>
    </r>
    <r>
      <rPr>
        <sz val="12"/>
        <rFont val="Arial"/>
      </rPr>
      <t xml:space="preserve">t=0,6 </t>
    </r>
    <r>
      <rPr>
        <sz val="12"/>
        <rFont val="Arial"/>
        <charset val="204"/>
      </rPr>
      <t xml:space="preserve">с полимерным покрытием </t>
    </r>
    <r>
      <rPr>
        <sz val="12"/>
        <rFont val="Arial"/>
      </rPr>
      <t>b=270x1000</t>
    </r>
  </si>
  <si>
    <r>
      <t xml:space="preserve">Сталь оцинкованная </t>
    </r>
    <r>
      <rPr>
        <sz val="12"/>
        <rFont val="Arial"/>
      </rPr>
      <t xml:space="preserve">t=0,6 </t>
    </r>
    <r>
      <rPr>
        <sz val="12"/>
        <rFont val="Arial"/>
        <charset val="204"/>
      </rPr>
      <t xml:space="preserve">с полимерным покрытием </t>
    </r>
    <r>
      <rPr>
        <sz val="12"/>
        <rFont val="Arial"/>
      </rPr>
      <t>b=195x1000</t>
    </r>
  </si>
  <si>
    <r>
      <t xml:space="preserve">Сталь оцинкованная </t>
    </r>
    <r>
      <rPr>
        <sz val="12"/>
        <rFont val="Arial"/>
      </rPr>
      <t xml:space="preserve">t=0,6 </t>
    </r>
    <r>
      <rPr>
        <sz val="12"/>
        <rFont val="Arial"/>
        <charset val="204"/>
      </rPr>
      <t xml:space="preserve">с полимерным покрытием </t>
    </r>
    <r>
      <rPr>
        <sz val="12"/>
        <rFont val="Arial"/>
      </rPr>
      <t>b=820x1000</t>
    </r>
  </si>
  <si>
    <r>
      <t xml:space="preserve">Сталь оцинкованная </t>
    </r>
    <r>
      <rPr>
        <sz val="12"/>
        <rFont val="Arial"/>
      </rPr>
      <t xml:space="preserve">t=0,6 </t>
    </r>
    <r>
      <rPr>
        <sz val="12"/>
        <rFont val="Arial"/>
        <charset val="204"/>
      </rPr>
      <t>с полимерным покрытием</t>
    </r>
  </si>
  <si>
    <t>Ворота противопожарные металлические утепленные распашные Для проема 2610x3000h (EI-60)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</si>
  <si>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</si>
  <si>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</si>
  <si>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</si>
  <si>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</si>
  <si>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</si>
  <si>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r>
      <t xml:space="preserve">Арматура </t>
    </r>
    <r>
      <rPr>
        <sz val="13"/>
        <rFont val="Calibri"/>
        <charset val="204"/>
      </rPr>
      <t>ø</t>
    </r>
    <r>
      <rPr>
        <sz val="12"/>
        <rFont val="Arial"/>
        <charset val="204"/>
      </rPr>
      <t>8 А500С</t>
    </r>
  </si>
  <si>
    <r>
      <t xml:space="preserve">Арматура </t>
    </r>
    <r>
      <rPr>
        <i/>
        <sz val="12"/>
        <rFont val="Arial"/>
        <charset val="204"/>
      </rPr>
      <t>ø10</t>
    </r>
    <r>
      <rPr>
        <sz val="12"/>
        <rFont val="Arial"/>
        <charset val="204"/>
      </rPr>
      <t xml:space="preserve"> А500С</t>
    </r>
  </si>
  <si>
    <r>
      <t xml:space="preserve">Сетка из арматуры </t>
    </r>
    <r>
      <rPr>
        <i/>
        <sz val="12"/>
        <rFont val="Arial"/>
        <charset val="204"/>
      </rPr>
      <t>ø4</t>
    </r>
    <r>
      <rPr>
        <sz val="12"/>
        <rFont val="Arial"/>
        <charset val="204"/>
      </rPr>
      <t xml:space="preserve"> </t>
    </r>
    <r>
      <rPr>
        <sz val="12"/>
        <rFont val="Arial"/>
      </rPr>
      <t xml:space="preserve">BpI </t>
    </r>
    <r>
      <rPr>
        <sz val="12"/>
        <rFont val="Arial"/>
        <charset val="204"/>
      </rPr>
      <t>100х100</t>
    </r>
  </si>
  <si>
    <r>
      <t xml:space="preserve">Плиты "Техноплекс" 35 </t>
    </r>
    <r>
      <rPr>
        <sz val="13"/>
        <rFont val="Arial"/>
        <charset val="204"/>
      </rPr>
      <t>б</t>
    </r>
    <r>
      <rPr>
        <sz val="12"/>
        <rFont val="Arial"/>
        <charset val="204"/>
      </rPr>
      <t>=100</t>
    </r>
  </si>
  <si>
    <r>
      <t xml:space="preserve">Плиты ТехноНиколь </t>
    </r>
    <r>
      <rPr>
        <sz val="12"/>
        <rFont val="Arial"/>
      </rPr>
      <t xml:space="preserve">XPS </t>
    </r>
    <r>
      <rPr>
        <sz val="13"/>
        <rFont val="Calibri"/>
        <charset val="204"/>
      </rPr>
      <t>б=50 мм</t>
    </r>
  </si>
  <si>
    <r>
      <t xml:space="preserve">Утеплитель </t>
    </r>
    <r>
      <rPr>
        <sz val="12"/>
        <rFont val="Arial"/>
      </rPr>
      <t xml:space="preserve">Rockwool </t>
    </r>
    <r>
      <rPr>
        <sz val="12"/>
        <rFont val="Arial"/>
        <charset val="204"/>
      </rPr>
      <t xml:space="preserve">марки РУФБАТТСС </t>
    </r>
    <r>
      <rPr>
        <sz val="12"/>
        <rFont val="Arial"/>
      </rPr>
      <t xml:space="preserve">Y=135 </t>
    </r>
    <r>
      <rPr>
        <sz val="12"/>
        <rFont val="Arial"/>
        <charset val="204"/>
      </rPr>
      <t xml:space="preserve">кг/м3 </t>
    </r>
    <r>
      <rPr>
        <sz val="13"/>
        <rFont val="Calibri"/>
        <charset val="204"/>
      </rPr>
      <t>б</t>
    </r>
    <r>
      <rPr>
        <sz val="9"/>
        <rFont val="Arial"/>
        <charset val="204"/>
      </rPr>
      <t xml:space="preserve">= </t>
    </r>
    <r>
      <rPr>
        <sz val="12"/>
        <rFont val="Arial"/>
        <charset val="204"/>
      </rPr>
      <t>50 мм</t>
    </r>
  </si>
  <si>
    <r>
      <t xml:space="preserve">Арматура </t>
    </r>
    <r>
      <rPr>
        <sz val="13"/>
        <rFont val="Calibri"/>
        <charset val="204"/>
      </rPr>
      <t>ø</t>
    </r>
    <r>
      <rPr>
        <sz val="12"/>
        <rFont val="Arial"/>
        <charset val="204"/>
      </rPr>
      <t>6 А240, L</t>
    </r>
    <r>
      <rPr>
        <sz val="12"/>
        <rFont val="Arial"/>
      </rPr>
      <t>=4660</t>
    </r>
  </si>
  <si>
    <r>
      <t xml:space="preserve">Арматура </t>
    </r>
    <r>
      <rPr>
        <sz val="13"/>
        <rFont val="Calibri"/>
        <charset val="204"/>
      </rPr>
      <t>ø</t>
    </r>
    <r>
      <rPr>
        <sz val="12"/>
        <rFont val="Arial"/>
        <charset val="204"/>
      </rPr>
      <t xml:space="preserve">6 А240, </t>
    </r>
    <r>
      <rPr>
        <sz val="12"/>
        <rFont val="Arial"/>
      </rPr>
      <t>L=780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</si>
  <si>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6 </t>
    </r>
    <r>
      <rPr>
        <sz val="12"/>
        <rFont val="Arial"/>
        <charset val="204"/>
      </rPr>
      <t xml:space="preserve">А240, </t>
    </r>
    <r>
      <rPr>
        <sz val="12"/>
        <rFont val="Arial"/>
      </rPr>
      <t>L=1390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</si>
  <si>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6 </t>
    </r>
    <r>
      <rPr>
        <sz val="12"/>
        <rFont val="Arial"/>
        <charset val="204"/>
      </rPr>
      <t xml:space="preserve">А240, </t>
    </r>
    <r>
      <rPr>
        <sz val="12"/>
        <rFont val="Arial"/>
      </rPr>
      <t>L=900</t>
    </r>
  </si>
  <si>
    <r>
      <t xml:space="preserve">Арматура </t>
    </r>
    <r>
      <rPr>
        <sz val="13"/>
        <rFont val="Calibri"/>
      </rPr>
      <t xml:space="preserve">ø </t>
    </r>
    <r>
      <rPr>
        <sz val="12"/>
        <rFont val="Arial"/>
      </rPr>
      <t xml:space="preserve">14 </t>
    </r>
    <r>
      <rPr>
        <sz val="12"/>
        <rFont val="Arial"/>
        <charset val="204"/>
      </rPr>
      <t xml:space="preserve">А500С, </t>
    </r>
    <r>
      <rPr>
        <sz val="12"/>
        <rFont val="Arial"/>
      </rPr>
      <t>L=1950</t>
    </r>
  </si>
  <si>
    <r>
      <t xml:space="preserve">Арматура </t>
    </r>
    <r>
      <rPr>
        <sz val="13"/>
        <rFont val="Calibri"/>
      </rPr>
      <t xml:space="preserve">ø </t>
    </r>
    <r>
      <rPr>
        <sz val="12"/>
        <rFont val="Arial"/>
      </rPr>
      <t xml:space="preserve">14 </t>
    </r>
    <r>
      <rPr>
        <sz val="12"/>
        <rFont val="Arial"/>
        <charset val="204"/>
      </rPr>
      <t xml:space="preserve">А500С, </t>
    </r>
    <r>
      <rPr>
        <sz val="12"/>
        <rFont val="Arial"/>
      </rPr>
      <t>L=2300</t>
    </r>
  </si>
  <si>
    <r>
      <t xml:space="preserve">Уголок 50х5, </t>
    </r>
    <r>
      <rPr>
        <sz val="12"/>
        <rFont val="Arial"/>
      </rPr>
      <t>L=490</t>
    </r>
  </si>
  <si>
    <r>
      <t xml:space="preserve">Уголок 50х5, </t>
    </r>
    <r>
      <rPr>
        <sz val="12"/>
        <rFont val="Arial"/>
      </rPr>
      <t>L=190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</si>
  <si>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6 </t>
    </r>
    <r>
      <rPr>
        <sz val="12"/>
        <rFont val="Arial"/>
        <charset val="204"/>
      </rPr>
      <t xml:space="preserve">А240, </t>
    </r>
    <r>
      <rPr>
        <sz val="12"/>
        <rFont val="Arial"/>
      </rPr>
      <t>L=1360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</si>
  <si>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20 </t>
    </r>
    <r>
      <rPr>
        <sz val="12"/>
        <rFont val="Arial"/>
        <charset val="204"/>
      </rPr>
      <t xml:space="preserve">А500С, </t>
    </r>
    <r>
      <rPr>
        <sz val="12"/>
        <rFont val="Arial"/>
      </rPr>
      <t>L=4620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</si>
  <si>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20 </t>
    </r>
    <r>
      <rPr>
        <sz val="12"/>
        <rFont val="Arial"/>
        <charset val="204"/>
      </rPr>
      <t xml:space="preserve">А500С, </t>
    </r>
    <r>
      <rPr>
        <sz val="12"/>
        <rFont val="Arial"/>
      </rPr>
      <t>L=5440</t>
    </r>
  </si>
  <si>
    <r>
      <t xml:space="preserve">Арматура </t>
    </r>
    <r>
      <rPr>
        <sz val="13"/>
        <rFont val="Calibri"/>
      </rPr>
      <t>ø</t>
    </r>
    <r>
      <rPr>
        <sz val="12"/>
        <rFont val="Arial"/>
      </rPr>
      <t xml:space="preserve">20 </t>
    </r>
    <r>
      <rPr>
        <sz val="12"/>
        <rFont val="Arial"/>
        <charset val="204"/>
      </rPr>
      <t xml:space="preserve">А500С, </t>
    </r>
    <r>
      <rPr>
        <sz val="12"/>
        <rFont val="Arial"/>
      </rPr>
      <t>L=3090</t>
    </r>
  </si>
  <si>
    <r>
      <t>лист б-</t>
    </r>
    <r>
      <rPr>
        <sz val="7"/>
        <rFont val="Times New Roman"/>
        <charset val="204"/>
      </rPr>
      <t>12</t>
    </r>
  </si>
  <si>
    <r>
      <t>лист б-</t>
    </r>
    <r>
      <rPr>
        <sz val="7"/>
        <rFont val="Times New Roman"/>
        <charset val="204"/>
      </rPr>
      <t>30</t>
    </r>
  </si>
  <si>
    <r>
      <t>лист б-</t>
    </r>
    <r>
      <rPr>
        <sz val="12"/>
        <rFont val="Arial"/>
        <charset val="204"/>
      </rPr>
      <t>8</t>
    </r>
  </si>
  <si>
    <r>
      <t>лист б-</t>
    </r>
    <r>
      <rPr>
        <sz val="12"/>
        <rFont val="Arial"/>
        <charset val="204"/>
      </rPr>
      <t>12</t>
    </r>
  </si>
  <si>
    <r>
      <t xml:space="preserve"> </t>
    </r>
    <r>
      <rPr>
        <sz val="12"/>
        <rFont val="Arial"/>
      </rPr>
      <t>L140X9</t>
    </r>
  </si>
  <si>
    <r>
      <t xml:space="preserve">Фундаментные балки ФБ-1 </t>
    </r>
    <r>
      <rPr>
        <b/>
        <sz val="10"/>
        <rFont val="Arial"/>
        <family val="2"/>
        <charset val="204"/>
      </rPr>
      <t>(2 шт), ФБ-2 (1 шт), ФБ-3 (1 шт),</t>
    </r>
  </si>
  <si>
    <r>
      <rPr>
        <sz val="20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Распорный анкер HSL-3M16x25</t>
    </r>
  </si>
  <si>
    <r>
      <t xml:space="preserve">Утеплитель </t>
    </r>
    <r>
      <rPr>
        <sz val="12"/>
        <rFont val="Arial"/>
        <family val="2"/>
        <charset val="204"/>
      </rPr>
      <t xml:space="preserve">Rockwool марки РУФБАТТСС Y=115 кг/м3 </t>
    </r>
    <r>
      <rPr>
        <sz val="13"/>
        <rFont val="Arial"/>
        <family val="2"/>
        <charset val="204"/>
      </rPr>
      <t>б</t>
    </r>
    <r>
      <rPr>
        <sz val="12"/>
        <rFont val="Arial"/>
        <family val="2"/>
        <charset val="204"/>
      </rPr>
      <t>=50 мм</t>
    </r>
  </si>
  <si>
    <t>поставщик</t>
  </si>
  <si>
    <t>Дата поставки на объект</t>
  </si>
  <si>
    <t>ВЗМК</t>
  </si>
  <si>
    <t>1001 крепеж</t>
  </si>
  <si>
    <t>1 очередь</t>
  </si>
  <si>
    <t>4 очередь</t>
  </si>
  <si>
    <t>5 очередь</t>
  </si>
  <si>
    <t>6 очередь</t>
  </si>
  <si>
    <t>2 очередь</t>
  </si>
  <si>
    <t>3 очередь</t>
  </si>
  <si>
    <t xml:space="preserve">цена руб. с НДС </t>
  </si>
  <si>
    <t>стоимость руб с НДС</t>
  </si>
  <si>
    <t>Теплопанель</t>
  </si>
  <si>
    <r>
      <t>Стеновае сэндвич-панели 5580х</t>
    </r>
    <r>
      <rPr>
        <sz val="10"/>
        <color rgb="FFFF0000"/>
        <rFont val="Times New Roman"/>
        <family val="1"/>
        <charset val="204"/>
      </rPr>
      <t xml:space="preserve">1020 ошибка в проекте </t>
    </r>
    <r>
      <rPr>
        <sz val="10"/>
        <rFont val="Times New Roman"/>
        <family val="1"/>
        <charset val="204"/>
      </rPr>
      <t>1190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х120 с минераловатным утеплителем толщиной 120 мм с комплектующими элементами</t>
    </r>
  </si>
  <si>
    <t>https://abz-betas.ru/sale-asphalt.html?ysclid=lnxiynk9g1267808151</t>
  </si>
  <si>
    <t>https://shop.tn.ru/hrs-tehnopleks-1180h580h100-l-mm-4-plity?ysclid=lnxj4dn1tl436189610</t>
  </si>
  <si>
    <t>https://moscow.petrovich.ru/catalog/12107/armatura-8-mm/?ysclid=lnxjk3gjp5736525260</t>
  </si>
  <si>
    <t>https://rt-metall.ru/setka-svarnaya-100x100x4/?ysclid=lnxjndvwx2755526419</t>
  </si>
  <si>
    <t>https://shop.tn.ru/germetik-2k-seryj</t>
  </si>
  <si>
    <t>https://striwer.ru/product/remontnaya-smes-consolit-bars-113?ysclid=lnxkbrvch8452638504</t>
  </si>
  <si>
    <t>ИТОГО руб с НДС</t>
  </si>
  <si>
    <t>Инком Сталь</t>
  </si>
  <si>
    <t>ООО "КРОВЛЯ И ИЗОЛЯЦИЯ"</t>
  </si>
  <si>
    <t>замена</t>
  </si>
  <si>
    <t>Шеллрокк</t>
  </si>
  <si>
    <t>Металлоконструкции "Цех № 121/18 по проекту 131-23-АСЗ"</t>
  </si>
  <si>
    <t>тонна</t>
  </si>
  <si>
    <t>К-49117</t>
  </si>
  <si>
    <t>1001 Крепеж</t>
  </si>
  <si>
    <t>Шпилька анкерная STALMAX SCA М24х600 в комплекте с гайкой и шайбой, класс прочности 8.8, угол резьбы 60 градусов, (арт. 10143) оцинкованная сталь (уп. 5 шт)</t>
  </si>
  <si>
    <t>шт</t>
  </si>
  <si>
    <t>S-KAC Распорный клиновой анкер 16/20х145 НЦ (уп. 15 шт)</t>
  </si>
  <si>
    <t>Болт DIN 933 М20х100 с шестигранной головой и полной резьбой, покрытие цинк (уп. 80 шт)</t>
  </si>
  <si>
    <t>Химический анкер STALMAX L-ITH 410 Pe универсальный (арт. 9630272941) полиэстер (уп. 10 шт)</t>
  </si>
  <si>
    <t>Шайба DIN 125 М24 плоская, покрытие цинк (уп. 100 шт)</t>
  </si>
  <si>
    <t>Гайка DIN 934 М24 шестигранная, покрытие цинк, класс прочности 8.0 (уп. 25 шт)</t>
  </si>
  <si>
    <t>2944535/29</t>
  </si>
  <si>
    <t>СТД Петрович</t>
  </si>
  <si>
    <t>Уровень магнитный Hesler 100 см 3 глазка</t>
  </si>
  <si>
    <t>Лопата совковая ЛСП2 рельсовая сталь с деревянным черенком 800 мм</t>
  </si>
  <si>
    <t>Лопата штыковая ЛКО рельсовая сталь с деревянным черенком 800 мм</t>
  </si>
  <si>
    <t>Уайт-спирит Bitumast 0,8 кг/1 л ГОСТ</t>
  </si>
  <si>
    <t>Валик Beorol Blanco полиакрил 230 мм ворс 18 мм для красок грунтов и антисептиков на водной основе с рукояткой</t>
  </si>
  <si>
    <t>Валик Beorol Natur микрофибра 250 мм ворс 11 мм для красок лаков грунтов и антисептиков на водной основе с рукояткой</t>
  </si>
  <si>
    <t>Валик Hesler BERLIN полиакрил 180 мм ворс 11 мм для красок и грунтов на водной основе с рукояткой</t>
  </si>
  <si>
    <t>Гвозди строительные 5,0x150 мм (5 кг)</t>
  </si>
  <si>
    <t>упак.</t>
  </si>
  <si>
    <t>Кельма бетонщика Hesler/Wenzo 200 мм с деревянной ручкой</t>
  </si>
  <si>
    <t>Круг отрезной по металлу Луга 125х22х1 мм</t>
  </si>
  <si>
    <t>Круг отрезной по металлу Луга 230х22х2,5 мм</t>
  </si>
  <si>
    <t>Лента малярная Unibob белая 50 мм 50 м</t>
  </si>
  <si>
    <t>Молоток слесарный Hesler 800 г деревянная ручка</t>
  </si>
  <si>
    <t>Перчатки х/б 4 нити с ПВХ покрытием белые 9 (L)</t>
  </si>
  <si>
    <t>Перчатки х/б 5 нитей с двойным латексным обливом Стандарт зеленые 10 (XL)</t>
  </si>
  <si>
    <t>Пистолет для герметика стальной полукорпусной Hesler</t>
  </si>
  <si>
    <t>Пистолет для монтажной пены (675306)</t>
  </si>
  <si>
    <t>Рукав газовый кислородный Амкодор-Эластомер 3 класс синий d9 мм 10 м</t>
  </si>
  <si>
    <t>Саморезы ГД 120x4.45 (4.8) мм усиленные Hard-Fix (25 шт.)</t>
  </si>
  <si>
    <t>Саморезы ГД 45x3.5 мм усиленные Hard-Fix (100 шт.)</t>
  </si>
  <si>
    <t>Саморезы ГД 70x4,2 мм усиленные Hard-Fix (50 шт.)</t>
  </si>
  <si>
    <t>Шнур каменщика полипропиленовый d1,2 мм 70 м без сердечника</t>
  </si>
  <si>
    <t>Шпатель малярный 100 мм с пластиковой ручкой</t>
  </si>
  <si>
    <t>Шпатель фасадный 350 мм с пластиковой ручкой</t>
  </si>
  <si>
    <t>Адаптер для болтов и саморезов КМ магнитный 10 мм L45 мм шестигранная головка</t>
  </si>
  <si>
    <t>Бита Vira Rage (554133) PH2 магнитная 50 мм c ограничителем (2 шт.)</t>
  </si>
  <si>
    <t>Бур SDS-max Практика (647-970) 28х400х540 мм</t>
  </si>
  <si>
    <t>Бур SDS-plus КМ 10х100х160 мм (815730)</t>
  </si>
  <si>
    <t>Бур SDS-plus КМ 8х200х260 мм (815729)</t>
  </si>
  <si>
    <t>Бур SDS-plus Практика 6х100х160 мм (033-604)</t>
  </si>
  <si>
    <t>Сверло по дереву перьевое Практика (032-799) 22х152 мм</t>
  </si>
  <si>
    <t>Сверло по дереву перьевоеПрактика (032-805) 25х152 мм</t>
  </si>
  <si>
    <t>Сверло по дереву перьевое Практика (032-812) 28х152 мм</t>
  </si>
  <si>
    <t>Сверло по металлу Практика (033-413) 3х61 мм кобальтовое</t>
  </si>
  <si>
    <t>Сверло по металлу Практика (033-451) 4х75 мм кобальтовое</t>
  </si>
  <si>
    <t>Сверло по металлу Практика (774-788) 6х139 мм Р6М5</t>
  </si>
  <si>
    <t>Сверло по металлу Практика (774-825) 8х165 мм Р6М5</t>
  </si>
  <si>
    <t>Сверло по металлу Практика (774-863) 10х184 мм Р6М5</t>
  </si>
  <si>
    <t>Горелка кровельная Rexant ГВ-1000Р 93 см</t>
  </si>
  <si>
    <t>Диск алмазный по бетону КМ 125x22,2x2 мм сегментный сухой рез</t>
  </si>
  <si>
    <t>Диск алмазный по бетону Практика (036-315) 230x22,2x2,4 мм сегментный сухой рез</t>
  </si>
  <si>
    <t>Диск шлифовальный Hesler d125 мм P120 на липучку (5 шт.)</t>
  </si>
  <si>
    <t>Кисть плоская натуральная щетина Wenzo Pro 50х12 мм для эмалей и лаков на алкидной основе</t>
  </si>
  <si>
    <t>Кисть плоская смешанная щетина Wenzo Pro 100х12 мм для красок на водной основе</t>
  </si>
  <si>
    <t>Кисть плоская смешанная щетина Wenzo Wood 70х14 мм для красок на водной основе</t>
  </si>
  <si>
    <t>Корщетка для УШМ Практика витая жесткая чашеобразная d75 мм M14 (032-461)</t>
  </si>
  <si>
    <t>Корщетка для УШМ Практика мягкая чашеобразная d90 мм M14 (032-447)</t>
  </si>
  <si>
    <t>Корщетка ручная Hesler латунированная 265 мм с пластиковой ручкой</t>
  </si>
  <si>
    <t>Крюк для вязки арматуры сталь Hesler пластиковая ручка</t>
  </si>
  <si>
    <t>Маркер лаковый для промышленной графики MunHwa Industrial белый грифель 4 мм</t>
  </si>
  <si>
    <t>Маркер лаковый для промышленной графики MunHwa Industrial черный грифель 4 мм</t>
  </si>
  <si>
    <t>Нож строительный Hesler 18 мм с ломающимся лезвием пластиковый корпус с винтовым фиксатором</t>
  </si>
  <si>
    <t>Пистолет для химического анкера 380/410 мл Sormat</t>
  </si>
  <si>
    <t>Редуктор пропановый IGT A302iP2-G1/2</t>
  </si>
  <si>
    <t>Уровень лазерный ADA CUBE 360 Professional Edition (А00445) со штативом</t>
  </si>
  <si>
    <t>Хомут червячный обжимной 7/8" 12-22 мм (2 шт.)</t>
  </si>
  <si>
    <t>2962759/29</t>
  </si>
  <si>
    <t>Пена монтажная профессиональная Технониколь 65 Maximum всесезонная 850 мл</t>
  </si>
  <si>
    <t>Герметик силиконовый универсальный КМ прозрачный 280 мл</t>
  </si>
  <si>
    <t>Электроды Esab УОНИ-13-55 d3 мм 4,5 кг</t>
  </si>
  <si>
    <t>Сверло по дереву спиральное Vira (552008) 8х110 мм</t>
  </si>
  <si>
    <t>Сверло по дереву перьевое 10-25 мм набор (6 шт.)</t>
  </si>
  <si>
    <t>Сверло по дереву перьевое Практика (032-829) 30х152 мм</t>
  </si>
  <si>
    <t>Удлинитель UNIVersal с заземлением 50 м на катушке 3,5 кВт 4 розетки ПВС 3х2,5 мм2 P44</t>
  </si>
  <si>
    <t>Дрель-шуруповерт аккумуляторная КМ АТОМ (CD-181/2 KIT) 18В 2х2Ач Li-Ion 2 АКБ и ЗУ</t>
  </si>
  <si>
    <t>10364437-МСК</t>
  </si>
  <si>
    <t>ВсеИнструменты.ру</t>
  </si>
  <si>
    <t>ZAHVAT Захват для сэндвич-панелей 150 мм СП-150</t>
  </si>
  <si>
    <t>ЕРМАК Насадка магнитная для кровельных саморезов 8 мм, FD-G04 653-166</t>
  </si>
  <si>
    <t>2972311/21</t>
  </si>
  <si>
    <t>Фанера ламинированная 18х2440х1220 мм Свеза сорт F1/F1</t>
  </si>
  <si>
    <t>Гвозди строительные 3,0x80 мм (1 кг)</t>
  </si>
  <si>
    <t>МЦЭ00403598</t>
  </si>
  <si>
    <t>Доска сухая нестроганая 50х100х6000 мм хвойные породы сорт 1-4</t>
  </si>
  <si>
    <t>2986634/29</t>
  </si>
  <si>
    <t>Грунт-эмаль по ржавчине Elcon ХВ-0278 серая матовая 25 кг</t>
  </si>
  <si>
    <t>Грунт Расцвет ГФ-021 серый 12 кг</t>
  </si>
  <si>
    <t>Эмаль ПФ-115 КМ серая глянцевая 20 кг</t>
  </si>
  <si>
    <t>10608781-МСК</t>
  </si>
  <si>
    <t>Изоспан С, 70 м2, паро-гидроизоляция 11.02.00.03.18.090.0000.1600.00</t>
  </si>
  <si>
    <t>Изоспан Пароизоляция b, 35м2 11.02.01.02.18.060.0000.1600.02</t>
  </si>
  <si>
    <t>11071059/624</t>
  </si>
  <si>
    <t>ТехноНИКОЛЬ-Строительные Сиситемы</t>
  </si>
  <si>
    <t>Плиты пенополистирольные экструзионные ТЕХНОПЛЕКС/ TECHNOPLEX 1180х580х100-L</t>
  </si>
  <si>
    <t>Плиты пенополистирольные экструзионные ТЕХНОПЛЕКС/ TECHNOPLEX 1180х580х50-L (8 плит)</t>
  </si>
  <si>
    <t>Плиты минераловатные РОКЛАЙТ 1200х600х100 мм</t>
  </si>
  <si>
    <t>Герметик ТЕХНОНИКОЛЬ ПУ Floor, серый, туба 600 мл</t>
  </si>
  <si>
    <t>11071110/623</t>
  </si>
  <si>
    <t>Техноэласт ЭКП сланец серый</t>
  </si>
  <si>
    <t>рулон</t>
  </si>
  <si>
    <t>Техноэласт ЭПП</t>
  </si>
  <si>
    <t>Мастика гидроизоляционная ТЕХНОНИКОЛЬ №24 (МГТН), ведро 20 кг</t>
  </si>
  <si>
    <t>Праймер битумный ТЕХНОНИКОЛЬ №01, ведро 20 л</t>
  </si>
  <si>
    <t>2993751/22</t>
  </si>
  <si>
    <t>Гайка шестигранная оцинкованная М20 DIN 934 (7 шт.)</t>
  </si>
  <si>
    <t>Шайба кузовная оцинкованная 20х60 мм DIN 9021 (20 шт)</t>
  </si>
  <si>
    <t>Бетонный завод Прайд</t>
  </si>
  <si>
    <t>БСТ В7,5 М100 F100 W4 П4 (гравий)</t>
  </si>
  <si>
    <t>м³</t>
  </si>
  <si>
    <t>Металлстрой</t>
  </si>
  <si>
    <t>Арматура А3 А500С ф10 дл. 11,7м</t>
  </si>
  <si>
    <t>Сетка сварная 100х100х4</t>
  </si>
  <si>
    <t>м²</t>
  </si>
  <si>
    <t>2994994/29</t>
  </si>
  <si>
    <t>Гайка соединительная оцинкованная M20 х60 мм DIN 6334 (1 шт.)</t>
  </si>
  <si>
    <t>Шпилька резьбовая оцинкованная Hard-Fix М20x2000 мм DIN 975 усиленная</t>
  </si>
  <si>
    <t>Шлифмашина угловая электрическая Makita 9069 2000 Вт d230 мм</t>
  </si>
  <si>
    <t>Дрель ударная ЗУБР ДУ-810 ЭРМ2 810 Вт</t>
  </si>
  <si>
    <t>Хилти Дистрибьюшн ЛТД</t>
  </si>
  <si>
    <t>Анкер-шуруп HUS 6x100</t>
  </si>
  <si>
    <t>Анкер-шуруп HUS4-H 10x150 95/75/65</t>
  </si>
  <si>
    <t>Бетон В25 М350 П4 W6 F150</t>
  </si>
  <si>
    <t>К-54775</t>
  </si>
  <si>
    <t>Саморез СЭНДВИЧ-МЕТАЛЛ 6,3/5,5х155 со сверлом, шестигранной головкой и шайбой с EPDM прокладкой, покрытие цинк (уп. 700 шт)</t>
  </si>
  <si>
    <t>Саморез КРОВЛЯ-МЕТАЛЛ 4,8х29 со сверлом, шестигранной головкой и шайбой с EPDM прокладкой, покрытие цинк (уп. 600 шт)</t>
  </si>
  <si>
    <t>ЦБ-1350</t>
  </si>
  <si>
    <t>ТК Теплопанель</t>
  </si>
  <si>
    <t>Сэндвич-панели стеновые 1190 МВУ О,5мм/0,5мм (120, 4,018 м, верхняя облицовка: Т135, RAL 9003 (белый), нижняя облицовка: Т135  RAL 9003 (белый))</t>
  </si>
  <si>
    <t>Сэндвич-панели стеновые 1190 МВУ О,5мм/0,5мм (120, 1,89 м, верхняя облицовка: Т135, RAL 9003 (белый), нижняя облицовка: Т135  RAL 9003 (белый))</t>
  </si>
  <si>
    <t>Сэндвич-панели стеновые 1190 МВУ О,5мм/0,5мм (120, 2,12 м, верхняя облицовка: Т135, RAL 9003 (белый), нижняя облицовка: Т135  RAL 9003 (белый))</t>
  </si>
  <si>
    <t>Сэндвич-панели стеновые 1190 МВУ О,5мм/0,5мм (120, 5,58 м, верхняя облицовка: Т135, RAL 9003 (белый), нижняя облицовка: Т135  RAL 9003 (белый))</t>
  </si>
  <si>
    <t>Сэндвич-панели стеновые 1190 МВУ О,5мм/0,5мм (120, 5,98 м, верхняя облицовка: Т135, RAL 9003 (белый), нижняя облицовка: Т135  RAL 9003 (белый))</t>
  </si>
  <si>
    <t>Сэндвич-панели стеновые 1190 МВУ О,5мм/0,5мм (120, 6,22 м, верхняя облицовка: Т135, RAL 9003 (белый), нижняя облицовка: Т135  RAL 9003 (белый))</t>
  </si>
  <si>
    <t>Сэндвич-панели стеновые 1190 МВУ О,5мм/0,5мм (120, 6 м, верхняя облицовка: Т135, RAL 9003 (белый), нижняя облицовка: Т135  RAL 9003 (белый))</t>
  </si>
  <si>
    <t>Саморезы RAL 0000 5.5*6.3*155 ( до 12 мм)</t>
  </si>
  <si>
    <t>Герметик универсальный силиконовый "Ремонт на 100%" бесцветный 260мл</t>
  </si>
  <si>
    <t>Лента уплотняющая  самоклеющая  3'30 (20м)</t>
  </si>
  <si>
    <t>3009282/29</t>
  </si>
  <si>
    <t>Гайка шестигранная оцинкованная М20 DIN 934 (1 шт.)</t>
  </si>
  <si>
    <t>Болт оцинкованный M20x100 мм DIN 933 (5 шт.)</t>
  </si>
  <si>
    <t>Анкер клиновой для бетона 16х145/20 мм (1 шт.)</t>
  </si>
  <si>
    <t>11041464-МСК</t>
  </si>
  <si>
    <t>ZAHVAT Захват для сэндвич-панелей 120 мм СП-120</t>
  </si>
  <si>
    <t>Раствор В15 М200 F150 W6 П4</t>
  </si>
  <si>
    <t>Кровля и Изоляция</t>
  </si>
  <si>
    <t>Нестандартный доборный элемент CORUNDUM50® RAL 9003 -сигнальный белый (10х50х20х90х165х110х10, L=2,00, шт.13)</t>
  </si>
  <si>
    <t>м.п.</t>
  </si>
  <si>
    <t>Нестандартный доборный элемент CORUNDUM50® RAL 9003 -сигнальный белый (10х25х25х25х120х55х25х10, L=2,00, шт.11)</t>
  </si>
  <si>
    <t>Нестандартный доборный элемент CORUNDUM50® RAL 9003 -сигнальный белый (10х25х120х50х20, L=2,00, шт.11)</t>
  </si>
  <si>
    <t>Нестандартный доборный элемент CORUNDUM50® RAL 9003 -сигнальный белый (10х25х25х150х200х25х25х10, L=2,00, шт.7)</t>
  </si>
  <si>
    <t>Нестандартный доборный элемент CORUNDUM50® RAL 9003 -сигнальный белый (10х25х25х200х150х25х25х10, L=2,00, шт.7)</t>
  </si>
  <si>
    <t>Нестандартный доборный элемент CORUNDUM50® RAL 9003 -сигнальный белый (10х25х25х200х25х25х10, L=2,00, шт.24)</t>
  </si>
  <si>
    <t>Нестандартный доборный элемент CORUNDUM50® RAL 9003 -сигнальный белый (100х121х100х25х25х10, L=2,00, шт.5)</t>
  </si>
  <si>
    <t>Нестандартный доборный элемент CORUNDUM50® RAL 9003 -сигнальный белый (40х20х60х40х250х160х220х10, L=2,00, шт.13)</t>
  </si>
  <si>
    <t>3055953/29</t>
  </si>
  <si>
    <t>Дюбель-гвоздь Hard-Fix 6х6 шт.)0 мм цилиндрическая манжета нейлон (40 шт.)</t>
  </si>
  <si>
    <t>Герметик полиуретановый Ecoroof PU 40 (серый)</t>
  </si>
  <si>
    <t>11989835-МСК</t>
  </si>
  <si>
    <t>Fachmann Воронка с металлическим фланцем, VM 110x450 01.004</t>
  </si>
  <si>
    <t>Gigant Труба для наружной канализации Д110 L=1 м рыжая, толщина стенки 3,4 мм GSG-27</t>
  </si>
  <si>
    <t>Gigant Труба для наружной канализации Д110 L=2 м рыжая, толщина стенки 3,4 мм GSG-28</t>
  </si>
  <si>
    <t>Ostendorf Отвод наружной канализации 110 х 45 град. 220220</t>
  </si>
  <si>
    <t>Ostendorf Тройник двухраструбный 87 град. 110 для наружной канализации 220400</t>
  </si>
  <si>
    <t>СТМ Хомут металлорезиновый с дюбелем и шурупом 4 107-110мм CHSR0004</t>
  </si>
  <si>
    <t>Дата поставки</t>
  </si>
  <si>
    <t>Номер ТН</t>
  </si>
  <si>
    <t>Дата ТН</t>
  </si>
  <si>
    <t>Грузоотправитель</t>
  </si>
  <si>
    <t>Ед.измерения</t>
  </si>
  <si>
    <t>Номенклатура</t>
  </si>
  <si>
    <t>Грузополучатель</t>
  </si>
  <si>
    <t>Кол-во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</si>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</sst>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Times New Roman"/>
      <charset val="204"/>
    </font>
    <font>
      <sz val="10"/>
      <name val="Times New Roman"/>
    </font>
    <font>
      <sz val="12"/>
      <name val="Arial"/>
      <charset val="204"/>
    </font>
    <font>
      <sz val="12"/>
      <name val="Arial"/>
    </font>
    <font>
      <sz val="13"/>
      <name val="Arial"/>
      <charset val="204"/>
    </font>
    <font>
      <sz val="13"/>
      <name val="Calibri"/>
      <charset val="204"/>
    </font>
    <font>
      <i/>
      <sz val="12"/>
      <name val="Arial"/>
      <charset val="204"/>
    </font>
    <font>
      <sz val="9"/>
      <name val="Arial"/>
      <charset val="204"/>
    </font>
    <font>
      <sz val="13"/>
      <name val="Calibri"/>
    </font>
    <font>
      <sz val="7"/>
      <name val="Times New Roman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2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19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3" fillId="0" borderId="1" xfId="1" applyNumberFormat="1" applyFont="1" applyFill="1" applyBorder="1" applyAlignment="1" applyProtection="1">
      <alignment horizontal="left" wrapText="1"/>
    </xf>
    <xf numFmtId="0" fontId="16" fillId="0" borderId="1" xfId="1" applyNumberFormat="1" applyFont="1" applyFill="1" applyBorder="1" applyAlignment="1" applyProtection="1">
      <alignment horizontal="left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13" fillId="0" borderId="1" xfId="1" applyNumberFormat="1" applyFont="1" applyFill="1" applyBorder="1" applyAlignment="1" applyProtection="1">
      <alignment horizontal="center" vertical="center" wrapText="1"/>
    </xf>
    <xf numFmtId="43" fontId="0" fillId="0" borderId="1" xfId="2" applyFont="1" applyBorder="1"/>
    <xf numFmtId="164" fontId="0" fillId="0" borderId="1" xfId="0" applyNumberFormat="1" applyBorder="1"/>
    <xf numFmtId="0" fontId="13" fillId="0" borderId="1" xfId="1" applyNumberFormat="1" applyFont="1" applyFill="1" applyBorder="1" applyAlignment="1" applyProtection="1">
      <alignment horizontal="center"/>
    </xf>
    <xf numFmtId="164" fontId="20" fillId="0" borderId="0" xfId="0" applyNumberFormat="1" applyFont="1"/>
    <xf numFmtId="0" fontId="20" fillId="0" borderId="0" xfId="0" applyFont="1" applyAlignment="1">
      <alignment wrapText="1"/>
    </xf>
    <xf numFmtId="0" fontId="13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wrapText="1"/>
    </xf>
    <xf numFmtId="164" fontId="0" fillId="0" borderId="0" xfId="0" applyNumberFormat="1" applyBorder="1"/>
    <xf numFmtId="0" fontId="1" fillId="0" borderId="1" xfId="1" applyNumberFormat="1" applyFont="1" applyFill="1" applyBorder="1" applyAlignment="1" applyProtection="1">
      <alignment horizontal="center" vertical="top"/>
    </xf>
    <xf numFmtId="0" fontId="2" fillId="2" borderId="1" xfId="1" applyNumberFormat="1" applyFont="1" applyFill="1" applyBorder="1" applyAlignment="1" applyProtection="1">
      <alignment horizontal="center"/>
    </xf>
    <xf numFmtId="0" fontId="0" fillId="0" borderId="4" xfId="0" applyBorder="1" applyAlignment="1">
      <alignment horizontal="center" vertical="center"/>
    </xf>
    <xf numFmtId="0" fontId="13" fillId="3" borderId="1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4" fillId="3" borderId="1" xfId="1" applyNumberFormat="1" applyFont="1" applyFill="1" applyBorder="1" applyAlignment="1" applyProtection="1">
      <alignment horizontal="center" vertical="center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" fillId="3" borderId="1" xfId="1" applyNumberFormat="1" applyFont="1" applyFill="1" applyBorder="1" applyAlignment="1" applyProtection="1">
      <alignment horizontal="center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0" fontId="1" fillId="3" borderId="1" xfId="1" applyNumberFormat="1" applyFont="1" applyFill="1" applyBorder="1" applyAlignment="1" applyProtection="1">
      <alignment horizontal="left" vertical="top"/>
    </xf>
    <xf numFmtId="14" fontId="0" fillId="3" borderId="1" xfId="0" applyNumberFormat="1" applyFill="1" applyBorder="1"/>
    <xf numFmtId="43" fontId="0" fillId="3" borderId="1" xfId="2" applyFont="1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2" fillId="3" borderId="1" xfId="1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3" borderId="1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1" xr:uid="{1FB29B9C-AB9E-487F-96B0-BD89C59D6E81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1DD6-43B4-4577-AE4A-116BEA9F8AC0}">
  <dimension ref="A1:M90"/>
  <sheetViews>
    <sheetView topLeftCell="A7" workbookViewId="0">
      <selection activeCell="K83" activeCellId="5" sqref="K3:K13 K17:K21 K50 K63:K77 K81 K83:K89"/>
    </sheetView>
  </sheetViews>
  <sheetFormatPr defaultRowHeight="14.4" x14ac:dyDescent="0.3"/>
  <cols>
    <col min="1" max="1" width="8.88671875" style="4"/>
    <col min="2" max="2" width="54.109375" style="6" customWidth="1"/>
    <col min="3" max="3" width="21" style="4" customWidth="1"/>
    <col min="5" max="5" width="9.88671875" customWidth="1"/>
    <col min="7" max="7" width="27.6640625" style="4" bestFit="1" customWidth="1"/>
    <col min="8" max="8" width="12.33203125" customWidth="1"/>
    <col min="9" max="9" width="18.88671875" style="4" customWidth="1"/>
    <col min="10" max="10" width="13.21875" customWidth="1"/>
    <col min="11" max="12" width="14.77734375" customWidth="1"/>
  </cols>
  <sheetData>
    <row r="1" spans="1:13" ht="39.6" x14ac:dyDescent="0.3">
      <c r="A1" s="1" t="s">
        <v>0</v>
      </c>
      <c r="B1" s="2" t="s">
        <v>14</v>
      </c>
      <c r="C1" s="2" t="s">
        <v>18</v>
      </c>
      <c r="D1" s="2" t="s">
        <v>21</v>
      </c>
      <c r="E1" s="2" t="s">
        <v>24</v>
      </c>
      <c r="F1" s="2" t="s">
        <v>25</v>
      </c>
      <c r="G1" s="10" t="s">
        <v>208</v>
      </c>
      <c r="H1" s="9" t="s">
        <v>209</v>
      </c>
      <c r="I1" s="9" t="s">
        <v>26</v>
      </c>
      <c r="J1" s="12" t="s">
        <v>218</v>
      </c>
      <c r="K1" s="12" t="s">
        <v>219</v>
      </c>
      <c r="L1" s="18"/>
    </row>
    <row r="2" spans="1:13" x14ac:dyDescent="0.3">
      <c r="A2" s="3">
        <v>1</v>
      </c>
      <c r="B2" s="5">
        <v>2</v>
      </c>
      <c r="C2" s="3">
        <v>3</v>
      </c>
      <c r="D2" s="3">
        <v>5</v>
      </c>
      <c r="E2" s="5">
        <v>6</v>
      </c>
      <c r="F2" s="3">
        <v>7</v>
      </c>
      <c r="G2" s="5">
        <v>8</v>
      </c>
      <c r="H2" s="3">
        <v>9</v>
      </c>
      <c r="I2" s="5">
        <v>10</v>
      </c>
      <c r="J2" s="3">
        <v>11</v>
      </c>
      <c r="K2" s="5">
        <v>12</v>
      </c>
      <c r="L2" s="19"/>
    </row>
    <row r="3" spans="1:13" ht="27" x14ac:dyDescent="0.3">
      <c r="A3" s="3" t="s">
        <v>1</v>
      </c>
      <c r="B3" s="24" t="s">
        <v>176</v>
      </c>
      <c r="C3" s="32"/>
      <c r="D3" s="46" t="s">
        <v>22</v>
      </c>
      <c r="E3" s="46">
        <v>1</v>
      </c>
      <c r="F3" s="47"/>
      <c r="G3" s="29" t="s">
        <v>229</v>
      </c>
      <c r="H3" s="48">
        <v>45288</v>
      </c>
      <c r="I3" s="29"/>
      <c r="J3" s="49">
        <f>173000+20000</f>
        <v>193000</v>
      </c>
      <c r="K3" s="50">
        <f>J3*E3</f>
        <v>193000</v>
      </c>
      <c r="L3" s="20"/>
    </row>
    <row r="4" spans="1:13" ht="27" x14ac:dyDescent="0.3">
      <c r="A4" s="3" t="s">
        <v>2</v>
      </c>
      <c r="B4" s="24" t="s">
        <v>177</v>
      </c>
      <c r="C4" s="32"/>
      <c r="D4" s="46" t="s">
        <v>22</v>
      </c>
      <c r="E4" s="46">
        <v>11</v>
      </c>
      <c r="F4" s="47"/>
      <c r="G4" s="30" t="s">
        <v>220</v>
      </c>
      <c r="H4" s="48">
        <v>45233</v>
      </c>
      <c r="I4" s="51"/>
      <c r="J4" s="49">
        <f>3.89*1.19*4000</f>
        <v>18516.400000000001</v>
      </c>
      <c r="K4" s="50">
        <f t="shared" ref="K4:K67" si="0">J4*E4</f>
        <v>203680.40000000002</v>
      </c>
      <c r="L4" s="20"/>
    </row>
    <row r="5" spans="1:13" ht="27" x14ac:dyDescent="0.3">
      <c r="A5" s="3" t="s">
        <v>3</v>
      </c>
      <c r="B5" s="24" t="s">
        <v>178</v>
      </c>
      <c r="C5" s="32"/>
      <c r="D5" s="46" t="s">
        <v>22</v>
      </c>
      <c r="E5" s="46">
        <v>2</v>
      </c>
      <c r="F5" s="47"/>
      <c r="G5" s="30" t="s">
        <v>220</v>
      </c>
      <c r="H5" s="48">
        <v>45233</v>
      </c>
      <c r="I5" s="51"/>
      <c r="J5" s="49">
        <f>1.89*1.19*4000</f>
        <v>8996.4</v>
      </c>
      <c r="K5" s="50">
        <f t="shared" si="0"/>
        <v>17992.8</v>
      </c>
      <c r="L5" s="20"/>
    </row>
    <row r="6" spans="1:13" ht="27" x14ac:dyDescent="0.3">
      <c r="A6" s="3" t="s">
        <v>4</v>
      </c>
      <c r="B6" s="24" t="s">
        <v>179</v>
      </c>
      <c r="C6" s="32"/>
      <c r="D6" s="46" t="s">
        <v>22</v>
      </c>
      <c r="E6" s="46">
        <v>2</v>
      </c>
      <c r="F6" s="47"/>
      <c r="G6" s="30" t="s">
        <v>220</v>
      </c>
      <c r="H6" s="48">
        <v>45233</v>
      </c>
      <c r="I6" s="51"/>
      <c r="J6" s="49">
        <f>1.06*1.19*4000</f>
        <v>5045.6000000000004</v>
      </c>
      <c r="K6" s="50">
        <f t="shared" si="0"/>
        <v>10091.200000000001</v>
      </c>
      <c r="L6" s="20"/>
    </row>
    <row r="7" spans="1:13" ht="40.200000000000003" x14ac:dyDescent="0.3">
      <c r="A7" s="3" t="s">
        <v>5</v>
      </c>
      <c r="B7" s="24" t="s">
        <v>221</v>
      </c>
      <c r="C7" s="32"/>
      <c r="D7" s="46" t="s">
        <v>22</v>
      </c>
      <c r="E7" s="46">
        <v>10</v>
      </c>
      <c r="F7" s="47"/>
      <c r="G7" s="30" t="s">
        <v>220</v>
      </c>
      <c r="H7" s="48">
        <v>45233</v>
      </c>
      <c r="I7" s="51"/>
      <c r="J7" s="49">
        <f>5.58*1.19*4000</f>
        <v>26560.799999999999</v>
      </c>
      <c r="K7" s="50">
        <f t="shared" si="0"/>
        <v>265608</v>
      </c>
      <c r="L7" s="20"/>
    </row>
    <row r="8" spans="1:13" ht="27" x14ac:dyDescent="0.3">
      <c r="A8" s="3" t="s">
        <v>6</v>
      </c>
      <c r="B8" s="24" t="s">
        <v>180</v>
      </c>
      <c r="C8" s="32"/>
      <c r="D8" s="46" t="s">
        <v>22</v>
      </c>
      <c r="E8" s="46">
        <v>12</v>
      </c>
      <c r="F8" s="47"/>
      <c r="G8" s="30" t="s">
        <v>220</v>
      </c>
      <c r="H8" s="48">
        <v>45233</v>
      </c>
      <c r="I8" s="51"/>
      <c r="J8" s="49">
        <f>5.98*1.19*4000</f>
        <v>28464.799999999999</v>
      </c>
      <c r="K8" s="50">
        <f t="shared" si="0"/>
        <v>341577.6</v>
      </c>
      <c r="L8" s="20"/>
    </row>
    <row r="9" spans="1:13" ht="27" x14ac:dyDescent="0.3">
      <c r="A9" s="3" t="s">
        <v>7</v>
      </c>
      <c r="B9" s="24" t="s">
        <v>181</v>
      </c>
      <c r="C9" s="32"/>
      <c r="D9" s="46" t="s">
        <v>22</v>
      </c>
      <c r="E9" s="46">
        <v>12</v>
      </c>
      <c r="F9" s="47"/>
      <c r="G9" s="30" t="s">
        <v>220</v>
      </c>
      <c r="H9" s="48">
        <v>45233</v>
      </c>
      <c r="I9" s="51"/>
      <c r="J9" s="49">
        <f>6.22*1.19*4000</f>
        <v>29607.199999999997</v>
      </c>
      <c r="K9" s="50">
        <f t="shared" si="0"/>
        <v>355286.39999999997</v>
      </c>
      <c r="L9" s="20"/>
    </row>
    <row r="10" spans="1:13" x14ac:dyDescent="0.3">
      <c r="A10" s="3" t="s">
        <v>8</v>
      </c>
      <c r="B10" s="24" t="s">
        <v>27</v>
      </c>
      <c r="C10" s="52" t="s">
        <v>28</v>
      </c>
      <c r="D10" s="46" t="s">
        <v>22</v>
      </c>
      <c r="E10" s="46">
        <v>100</v>
      </c>
      <c r="F10" s="47"/>
      <c r="G10" s="30" t="s">
        <v>220</v>
      </c>
      <c r="H10" s="48">
        <v>45233</v>
      </c>
      <c r="I10" s="51"/>
      <c r="J10" s="49">
        <v>123</v>
      </c>
      <c r="K10" s="50">
        <f t="shared" si="0"/>
        <v>12300</v>
      </c>
      <c r="L10" s="20"/>
    </row>
    <row r="11" spans="1:13" x14ac:dyDescent="0.3">
      <c r="A11" s="3" t="s">
        <v>9</v>
      </c>
      <c r="B11" s="24" t="s">
        <v>29</v>
      </c>
      <c r="C11" s="52" t="s">
        <v>30</v>
      </c>
      <c r="D11" s="52" t="s">
        <v>23</v>
      </c>
      <c r="E11" s="46">
        <v>6.5</v>
      </c>
      <c r="F11" s="46"/>
      <c r="G11" s="31" t="s">
        <v>343</v>
      </c>
      <c r="H11" s="61"/>
      <c r="I11" s="51" t="s">
        <v>212</v>
      </c>
      <c r="J11" s="49">
        <f>5200+1000</f>
        <v>6200</v>
      </c>
      <c r="K11" s="50">
        <f t="shared" si="0"/>
        <v>40300</v>
      </c>
      <c r="L11" s="20"/>
    </row>
    <row r="12" spans="1:13" x14ac:dyDescent="0.3">
      <c r="A12" s="3" t="s">
        <v>10</v>
      </c>
      <c r="B12" s="24" t="s">
        <v>15</v>
      </c>
      <c r="C12" s="52" t="s">
        <v>30</v>
      </c>
      <c r="D12" s="52" t="s">
        <v>23</v>
      </c>
      <c r="E12" s="46">
        <v>12.4</v>
      </c>
      <c r="F12" s="46"/>
      <c r="G12" s="31" t="s">
        <v>343</v>
      </c>
      <c r="H12" s="61"/>
      <c r="I12" s="51" t="s">
        <v>212</v>
      </c>
      <c r="J12" s="49">
        <f>5100+1000</f>
        <v>6100</v>
      </c>
      <c r="K12" s="50">
        <f t="shared" si="0"/>
        <v>75640</v>
      </c>
      <c r="L12" s="20"/>
    </row>
    <row r="13" spans="1:13" x14ac:dyDescent="0.3">
      <c r="A13" s="3" t="s">
        <v>11</v>
      </c>
      <c r="B13" s="24" t="s">
        <v>16</v>
      </c>
      <c r="C13" s="52" t="s">
        <v>19</v>
      </c>
      <c r="D13" s="52" t="s">
        <v>23</v>
      </c>
      <c r="E13" s="46">
        <v>0.15</v>
      </c>
      <c r="F13" s="46"/>
      <c r="G13" s="31" t="s">
        <v>343</v>
      </c>
      <c r="H13" s="61"/>
      <c r="I13" s="51" t="s">
        <v>213</v>
      </c>
      <c r="J13" s="49">
        <f>5100+1000</f>
        <v>6100</v>
      </c>
      <c r="K13" s="50">
        <f t="shared" si="0"/>
        <v>915</v>
      </c>
      <c r="L13" s="20"/>
    </row>
    <row r="14" spans="1:13" x14ac:dyDescent="0.3">
      <c r="A14" s="3" t="s">
        <v>12</v>
      </c>
      <c r="B14" s="7" t="s">
        <v>17</v>
      </c>
      <c r="C14" s="1" t="s">
        <v>19</v>
      </c>
      <c r="D14" s="1" t="s">
        <v>23</v>
      </c>
      <c r="E14" s="3">
        <v>3</v>
      </c>
      <c r="F14" s="3"/>
      <c r="G14" s="21"/>
      <c r="H14" s="11"/>
      <c r="I14" s="25" t="s">
        <v>213</v>
      </c>
      <c r="J14" s="13">
        <f>5200+1000</f>
        <v>6200</v>
      </c>
      <c r="K14" s="14">
        <f t="shared" si="0"/>
        <v>18600</v>
      </c>
      <c r="L14" s="20"/>
    </row>
    <row r="15" spans="1:13" x14ac:dyDescent="0.3">
      <c r="A15" s="3" t="s">
        <v>13</v>
      </c>
      <c r="B15" s="7" t="s">
        <v>31</v>
      </c>
      <c r="C15" s="1" t="s">
        <v>20</v>
      </c>
      <c r="D15" s="1" t="s">
        <v>23</v>
      </c>
      <c r="E15" s="3">
        <v>28.6</v>
      </c>
      <c r="F15" s="3"/>
      <c r="G15" s="21"/>
      <c r="H15" s="11"/>
      <c r="I15" s="25" t="s">
        <v>214</v>
      </c>
      <c r="J15" s="13">
        <v>3000</v>
      </c>
      <c r="K15" s="14">
        <f t="shared" si="0"/>
        <v>85800</v>
      </c>
      <c r="L15" s="20"/>
    </row>
    <row r="16" spans="1:13" ht="15.6" x14ac:dyDescent="0.3">
      <c r="A16" s="3" t="s">
        <v>32</v>
      </c>
      <c r="B16" s="7" t="s">
        <v>87</v>
      </c>
      <c r="C16" s="15" t="s">
        <v>69</v>
      </c>
      <c r="D16" s="1" t="s">
        <v>23</v>
      </c>
      <c r="E16" s="3">
        <v>5.71</v>
      </c>
      <c r="F16" s="3"/>
      <c r="G16" s="21"/>
      <c r="H16" s="11"/>
      <c r="I16" s="25" t="s">
        <v>214</v>
      </c>
      <c r="J16" s="13">
        <f>5000*2.5+1000</f>
        <v>13500</v>
      </c>
      <c r="K16" s="14">
        <f t="shared" si="0"/>
        <v>77085</v>
      </c>
      <c r="L16" s="20"/>
      <c r="M16" t="s">
        <v>222</v>
      </c>
    </row>
    <row r="17" spans="1:13" ht="16.8" x14ac:dyDescent="0.3">
      <c r="A17" s="3" t="s">
        <v>33</v>
      </c>
      <c r="B17" s="24" t="s">
        <v>185</v>
      </c>
      <c r="C17" s="46" t="s">
        <v>70</v>
      </c>
      <c r="D17" s="52" t="s">
        <v>23</v>
      </c>
      <c r="E17" s="46">
        <v>1.4</v>
      </c>
      <c r="F17" s="46"/>
      <c r="G17" s="32"/>
      <c r="H17" s="61"/>
      <c r="I17" s="51" t="s">
        <v>213</v>
      </c>
      <c r="J17" s="49">
        <f>3000/0.27</f>
        <v>11111.111111111109</v>
      </c>
      <c r="K17" s="50">
        <f t="shared" si="0"/>
        <v>15555.555555555553</v>
      </c>
      <c r="L17" s="20"/>
      <c r="M17" t="s">
        <v>223</v>
      </c>
    </row>
    <row r="18" spans="1:13" x14ac:dyDescent="0.3">
      <c r="A18" s="3" t="s">
        <v>34</v>
      </c>
      <c r="B18" s="24" t="s">
        <v>58</v>
      </c>
      <c r="C18" s="46" t="s">
        <v>71</v>
      </c>
      <c r="D18" s="52" t="s">
        <v>23</v>
      </c>
      <c r="E18" s="46">
        <v>0.7</v>
      </c>
      <c r="F18" s="46"/>
      <c r="G18" s="32"/>
      <c r="H18" s="61"/>
      <c r="I18" s="51" t="s">
        <v>216</v>
      </c>
      <c r="J18" s="49">
        <f>2800/0.27</f>
        <v>10370.37037037037</v>
      </c>
      <c r="K18" s="50">
        <f t="shared" si="0"/>
        <v>7259.2592592592591</v>
      </c>
      <c r="L18" s="20"/>
    </row>
    <row r="19" spans="1:13" ht="17.399999999999999" x14ac:dyDescent="0.35">
      <c r="A19" s="3" t="s">
        <v>35</v>
      </c>
      <c r="B19" s="24" t="s">
        <v>182</v>
      </c>
      <c r="C19" s="46" t="s">
        <v>72</v>
      </c>
      <c r="D19" s="52" t="s">
        <v>81</v>
      </c>
      <c r="E19" s="46">
        <v>250</v>
      </c>
      <c r="F19" s="46">
        <v>0.39500000000000002</v>
      </c>
      <c r="G19" s="32"/>
      <c r="H19" s="61"/>
      <c r="I19" s="51" t="s">
        <v>212</v>
      </c>
      <c r="J19" s="49">
        <f>140/3</f>
        <v>46.666666666666664</v>
      </c>
      <c r="K19" s="50">
        <f t="shared" si="0"/>
        <v>11666.666666666666</v>
      </c>
      <c r="L19" s="20"/>
      <c r="M19" t="s">
        <v>224</v>
      </c>
    </row>
    <row r="20" spans="1:13" ht="15.6" x14ac:dyDescent="0.3">
      <c r="A20" s="3" t="s">
        <v>36</v>
      </c>
      <c r="B20" s="24" t="s">
        <v>183</v>
      </c>
      <c r="C20" s="46" t="s">
        <v>72</v>
      </c>
      <c r="D20" s="52" t="s">
        <v>81</v>
      </c>
      <c r="E20" s="46">
        <v>1493.6</v>
      </c>
      <c r="F20" s="46">
        <v>0.61699999999999999</v>
      </c>
      <c r="G20" s="32"/>
      <c r="H20" s="61"/>
      <c r="I20" s="51" t="s">
        <v>212</v>
      </c>
      <c r="J20" s="49">
        <f>204/2.9</f>
        <v>70.344827586206904</v>
      </c>
      <c r="K20" s="50">
        <f t="shared" si="0"/>
        <v>105067.03448275862</v>
      </c>
      <c r="L20" s="20"/>
    </row>
    <row r="21" spans="1:13" ht="15.6" x14ac:dyDescent="0.3">
      <c r="A21" s="3" t="s">
        <v>37</v>
      </c>
      <c r="B21" s="24" t="s">
        <v>184</v>
      </c>
      <c r="C21" s="46" t="s">
        <v>73</v>
      </c>
      <c r="D21" s="52" t="s">
        <v>82</v>
      </c>
      <c r="E21" s="46">
        <v>57</v>
      </c>
      <c r="F21" s="46">
        <v>2</v>
      </c>
      <c r="G21" s="32"/>
      <c r="H21" s="61"/>
      <c r="I21" s="51" t="s">
        <v>214</v>
      </c>
      <c r="J21" s="49">
        <v>110</v>
      </c>
      <c r="K21" s="50">
        <f t="shared" si="0"/>
        <v>6270</v>
      </c>
      <c r="L21" s="20"/>
      <c r="M21" t="s">
        <v>225</v>
      </c>
    </row>
    <row r="22" spans="1:13" x14ac:dyDescent="0.3">
      <c r="A22" s="3" t="s">
        <v>38</v>
      </c>
      <c r="B22" s="7" t="s">
        <v>59</v>
      </c>
      <c r="C22" s="3" t="s">
        <v>74</v>
      </c>
      <c r="D22" s="1" t="s">
        <v>81</v>
      </c>
      <c r="E22" s="3">
        <v>19.2</v>
      </c>
      <c r="F22" s="3">
        <v>5.8</v>
      </c>
      <c r="G22" s="21"/>
      <c r="H22" s="11"/>
      <c r="I22" s="25" t="s">
        <v>216</v>
      </c>
      <c r="J22" s="13">
        <f>1822/3</f>
        <v>607.33333333333337</v>
      </c>
      <c r="K22" s="14">
        <f t="shared" si="0"/>
        <v>11660.800000000001</v>
      </c>
      <c r="L22" s="20"/>
    </row>
    <row r="23" spans="1:13" x14ac:dyDescent="0.3">
      <c r="A23" s="3" t="s">
        <v>39</v>
      </c>
      <c r="B23" s="7" t="s">
        <v>60</v>
      </c>
      <c r="C23" s="3" t="s">
        <v>75</v>
      </c>
      <c r="D23" s="1" t="s">
        <v>23</v>
      </c>
      <c r="E23" s="3">
        <v>0.63</v>
      </c>
      <c r="F23" s="3"/>
      <c r="G23" s="21"/>
      <c r="H23" s="11"/>
      <c r="I23" s="25" t="s">
        <v>217</v>
      </c>
      <c r="J23" s="13">
        <f>3900/0.02</f>
        <v>195000</v>
      </c>
      <c r="K23" s="14">
        <f t="shared" si="0"/>
        <v>122850</v>
      </c>
      <c r="L23" s="20"/>
      <c r="M23" t="s">
        <v>226</v>
      </c>
    </row>
    <row r="24" spans="1:13" ht="15.6" x14ac:dyDescent="0.3">
      <c r="A24" s="3" t="s">
        <v>40</v>
      </c>
      <c r="B24" s="7" t="s">
        <v>88</v>
      </c>
      <c r="C24" s="3" t="s">
        <v>76</v>
      </c>
      <c r="D24" s="1" t="s">
        <v>23</v>
      </c>
      <c r="E24" s="3">
        <v>0.04</v>
      </c>
      <c r="F24" s="3"/>
      <c r="G24" s="21"/>
      <c r="H24" s="11"/>
      <c r="I24" s="25" t="s">
        <v>217</v>
      </c>
      <c r="J24" s="13">
        <f>3900/0.2</f>
        <v>19500</v>
      </c>
      <c r="K24" s="14">
        <f t="shared" si="0"/>
        <v>780</v>
      </c>
      <c r="L24" s="20"/>
    </row>
    <row r="25" spans="1:13" ht="17.399999999999999" x14ac:dyDescent="0.35">
      <c r="A25" s="3" t="s">
        <v>41</v>
      </c>
      <c r="B25" s="7" t="s">
        <v>186</v>
      </c>
      <c r="C25" s="3" t="s">
        <v>77</v>
      </c>
      <c r="D25" s="1" t="s">
        <v>23</v>
      </c>
      <c r="E25" s="3">
        <v>18.11</v>
      </c>
      <c r="F25" s="3"/>
      <c r="G25" s="21"/>
      <c r="H25" s="11"/>
      <c r="I25" s="25" t="s">
        <v>217</v>
      </c>
      <c r="J25" s="13">
        <f>1700/0.2</f>
        <v>8500</v>
      </c>
      <c r="K25" s="14">
        <f t="shared" si="0"/>
        <v>153935</v>
      </c>
      <c r="L25" s="20"/>
    </row>
    <row r="26" spans="1:13" x14ac:dyDescent="0.3">
      <c r="A26" s="3" t="s">
        <v>42</v>
      </c>
      <c r="B26" s="7" t="s">
        <v>61</v>
      </c>
      <c r="C26" s="3" t="s">
        <v>78</v>
      </c>
      <c r="D26" s="10" t="s">
        <v>82</v>
      </c>
      <c r="E26" s="3">
        <v>68</v>
      </c>
      <c r="F26" s="3"/>
      <c r="G26" s="21"/>
      <c r="H26" s="11"/>
      <c r="I26" s="25" t="s">
        <v>217</v>
      </c>
      <c r="J26" s="13">
        <f>400/10*2</f>
        <v>80</v>
      </c>
      <c r="K26" s="14">
        <f t="shared" si="0"/>
        <v>5440</v>
      </c>
      <c r="L26" s="20"/>
    </row>
    <row r="27" spans="1:13" x14ac:dyDescent="0.3">
      <c r="A27" s="3" t="s">
        <v>43</v>
      </c>
      <c r="B27" s="7" t="s">
        <v>62</v>
      </c>
      <c r="C27" s="3"/>
      <c r="D27" s="1" t="s">
        <v>83</v>
      </c>
      <c r="E27" s="3">
        <v>6.3</v>
      </c>
      <c r="F27" s="3"/>
      <c r="G27" s="21"/>
      <c r="H27" s="11"/>
      <c r="I27" s="25" t="s">
        <v>215</v>
      </c>
      <c r="J27" s="13">
        <f>3000/16</f>
        <v>187.5</v>
      </c>
      <c r="K27" s="14">
        <f t="shared" si="0"/>
        <v>1181.25</v>
      </c>
      <c r="L27" s="20"/>
    </row>
    <row r="28" spans="1:13" x14ac:dyDescent="0.3">
      <c r="A28" s="3" t="s">
        <v>44</v>
      </c>
      <c r="B28" s="7" t="s">
        <v>63</v>
      </c>
      <c r="C28" s="3"/>
      <c r="D28" s="1" t="s">
        <v>83</v>
      </c>
      <c r="E28" s="3">
        <v>6.2</v>
      </c>
      <c r="F28" s="3"/>
      <c r="G28" s="21"/>
      <c r="H28" s="11"/>
      <c r="I28" s="25" t="s">
        <v>215</v>
      </c>
      <c r="J28" s="13">
        <f>5500/9</f>
        <v>611.11111111111109</v>
      </c>
      <c r="K28" s="14">
        <f t="shared" si="0"/>
        <v>3788.8888888888887</v>
      </c>
      <c r="L28" s="20"/>
    </row>
    <row r="29" spans="1:13" x14ac:dyDescent="0.3">
      <c r="A29" s="3" t="s">
        <v>45</v>
      </c>
      <c r="B29" s="7" t="s">
        <v>64</v>
      </c>
      <c r="C29" s="3"/>
      <c r="D29" s="1" t="s">
        <v>82</v>
      </c>
      <c r="E29" s="15">
        <v>64.2</v>
      </c>
      <c r="F29" s="3"/>
      <c r="G29" s="21"/>
      <c r="H29" s="11"/>
      <c r="I29" s="25" t="s">
        <v>215</v>
      </c>
      <c r="J29" s="13">
        <v>40</v>
      </c>
      <c r="K29" s="14">
        <f t="shared" si="0"/>
        <v>2568</v>
      </c>
      <c r="L29" s="20"/>
    </row>
    <row r="30" spans="1:13" ht="31.8" x14ac:dyDescent="0.3">
      <c r="A30" s="3" t="s">
        <v>46</v>
      </c>
      <c r="B30" s="7" t="s">
        <v>207</v>
      </c>
      <c r="C30" s="3"/>
      <c r="D30" s="1" t="s">
        <v>23</v>
      </c>
      <c r="E30" s="3">
        <v>3</v>
      </c>
      <c r="F30" s="3"/>
      <c r="G30" s="21"/>
      <c r="H30" s="11"/>
      <c r="I30" s="25" t="s">
        <v>217</v>
      </c>
      <c r="J30" s="13">
        <f>1100/0.288</f>
        <v>3819.4444444444448</v>
      </c>
      <c r="K30" s="14">
        <f t="shared" si="0"/>
        <v>11458.333333333334</v>
      </c>
      <c r="L30" s="20"/>
    </row>
    <row r="31" spans="1:13" ht="32.4" x14ac:dyDescent="0.35">
      <c r="A31" s="3" t="s">
        <v>47</v>
      </c>
      <c r="B31" s="7" t="s">
        <v>187</v>
      </c>
      <c r="C31" s="3"/>
      <c r="D31" s="1" t="s">
        <v>23</v>
      </c>
      <c r="E31" s="3">
        <v>3</v>
      </c>
      <c r="F31" s="3"/>
      <c r="G31" s="21"/>
      <c r="H31" s="11"/>
      <c r="I31" s="25" t="s">
        <v>217</v>
      </c>
      <c r="J31" s="13">
        <f>1100/0.288</f>
        <v>3819.4444444444448</v>
      </c>
      <c r="K31" s="14">
        <f t="shared" si="0"/>
        <v>11458.333333333334</v>
      </c>
      <c r="L31" s="20"/>
    </row>
    <row r="32" spans="1:13" x14ac:dyDescent="0.3">
      <c r="A32" s="3" t="s">
        <v>48</v>
      </c>
      <c r="B32" s="7" t="s">
        <v>65</v>
      </c>
      <c r="C32" s="3"/>
      <c r="D32" s="1" t="s">
        <v>84</v>
      </c>
      <c r="E32" s="3">
        <v>20</v>
      </c>
      <c r="F32" s="3"/>
      <c r="G32" s="21"/>
      <c r="H32" s="11"/>
      <c r="I32" s="25" t="s">
        <v>212</v>
      </c>
      <c r="J32" s="13">
        <f>4000/20</f>
        <v>200</v>
      </c>
      <c r="K32" s="14">
        <f t="shared" si="0"/>
        <v>4000</v>
      </c>
      <c r="L32" s="20"/>
    </row>
    <row r="33" spans="1:13" ht="15.6" x14ac:dyDescent="0.3">
      <c r="A33" s="3" t="s">
        <v>49</v>
      </c>
      <c r="B33" s="7" t="s">
        <v>89</v>
      </c>
      <c r="C33" s="3" t="s">
        <v>79</v>
      </c>
      <c r="D33" s="1" t="s">
        <v>22</v>
      </c>
      <c r="E33" s="3">
        <v>100</v>
      </c>
      <c r="F33" s="3"/>
      <c r="G33" s="21"/>
      <c r="H33" s="11"/>
      <c r="I33" s="25" t="s">
        <v>212</v>
      </c>
      <c r="J33" s="13">
        <v>123</v>
      </c>
      <c r="K33" s="14">
        <f t="shared" si="0"/>
        <v>12300</v>
      </c>
      <c r="L33" s="20"/>
    </row>
    <row r="34" spans="1:13" ht="15.6" x14ac:dyDescent="0.3">
      <c r="A34" s="3" t="s">
        <v>50</v>
      </c>
      <c r="B34" s="7" t="s">
        <v>90</v>
      </c>
      <c r="C34" s="3"/>
      <c r="D34" s="1" t="s">
        <v>83</v>
      </c>
      <c r="E34" s="3">
        <v>40</v>
      </c>
      <c r="F34" s="3"/>
      <c r="G34" s="21"/>
      <c r="H34" s="11"/>
      <c r="I34" s="25" t="s">
        <v>216</v>
      </c>
      <c r="J34" s="13">
        <v>220</v>
      </c>
      <c r="K34" s="14">
        <f t="shared" si="0"/>
        <v>8800</v>
      </c>
      <c r="L34" s="20"/>
    </row>
    <row r="35" spans="1:13" ht="15.6" x14ac:dyDescent="0.3">
      <c r="A35" s="3" t="s">
        <v>51</v>
      </c>
      <c r="B35" s="7" t="s">
        <v>91</v>
      </c>
      <c r="C35" s="3"/>
      <c r="D35" s="1" t="s">
        <v>83</v>
      </c>
      <c r="E35" s="3">
        <v>5.3</v>
      </c>
      <c r="F35" s="3"/>
      <c r="G35" s="21"/>
      <c r="H35" s="11"/>
      <c r="I35" s="25" t="s">
        <v>216</v>
      </c>
      <c r="J35" s="13">
        <v>910</v>
      </c>
      <c r="K35" s="14">
        <f t="shared" si="0"/>
        <v>4823</v>
      </c>
      <c r="L35" s="20"/>
    </row>
    <row r="36" spans="1:13" ht="15.6" x14ac:dyDescent="0.3">
      <c r="A36" s="3" t="s">
        <v>52</v>
      </c>
      <c r="B36" s="7" t="s">
        <v>92</v>
      </c>
      <c r="C36" s="3"/>
      <c r="D36" s="1" t="s">
        <v>83</v>
      </c>
      <c r="E36" s="3">
        <v>792</v>
      </c>
      <c r="F36" s="3"/>
      <c r="G36" s="21"/>
      <c r="H36" s="11"/>
      <c r="I36" s="25" t="s">
        <v>216</v>
      </c>
      <c r="J36" s="13">
        <f>1100/30</f>
        <v>36.666666666666664</v>
      </c>
      <c r="K36" s="14">
        <f t="shared" si="0"/>
        <v>29039.999999999996</v>
      </c>
      <c r="L36" s="20"/>
      <c r="M36" t="s">
        <v>227</v>
      </c>
    </row>
    <row r="37" spans="1:13" ht="15.6" x14ac:dyDescent="0.3">
      <c r="A37" s="3" t="s">
        <v>53</v>
      </c>
      <c r="B37" s="7" t="s">
        <v>93</v>
      </c>
      <c r="C37" s="3" t="s">
        <v>94</v>
      </c>
      <c r="D37" s="1" t="s">
        <v>22</v>
      </c>
      <c r="E37" s="3">
        <v>185</v>
      </c>
      <c r="F37" s="3"/>
      <c r="G37" s="21"/>
      <c r="H37" s="11"/>
      <c r="I37" s="25" t="s">
        <v>216</v>
      </c>
      <c r="J37" s="13">
        <v>100</v>
      </c>
      <c r="K37" s="14">
        <f t="shared" si="0"/>
        <v>18500</v>
      </c>
      <c r="L37" s="20"/>
    </row>
    <row r="38" spans="1:13" ht="15.6" x14ac:dyDescent="0.3">
      <c r="A38" s="3" t="s">
        <v>54</v>
      </c>
      <c r="B38" s="7" t="s">
        <v>66</v>
      </c>
      <c r="C38" s="3" t="s">
        <v>94</v>
      </c>
      <c r="D38" s="1" t="s">
        <v>22</v>
      </c>
      <c r="E38" s="3">
        <v>563</v>
      </c>
      <c r="F38" s="3"/>
      <c r="G38" s="21"/>
      <c r="H38" s="11"/>
      <c r="I38" s="25" t="s">
        <v>212</v>
      </c>
      <c r="J38" s="13">
        <v>7</v>
      </c>
      <c r="K38" s="14">
        <f t="shared" si="0"/>
        <v>3941</v>
      </c>
      <c r="L38" s="20"/>
    </row>
    <row r="39" spans="1:13" x14ac:dyDescent="0.3">
      <c r="A39" s="3" t="s">
        <v>55</v>
      </c>
      <c r="B39" s="7" t="s">
        <v>67</v>
      </c>
      <c r="C39" s="3"/>
      <c r="D39" s="1"/>
      <c r="E39" s="3"/>
      <c r="F39" s="3"/>
      <c r="G39" s="21"/>
      <c r="H39" s="11"/>
      <c r="I39" s="25"/>
      <c r="J39" s="13"/>
      <c r="K39" s="14">
        <f t="shared" si="0"/>
        <v>0</v>
      </c>
      <c r="L39" s="20"/>
    </row>
    <row r="40" spans="1:13" x14ac:dyDescent="0.3">
      <c r="A40" s="3" t="s">
        <v>56</v>
      </c>
      <c r="B40" s="7" t="s">
        <v>68</v>
      </c>
      <c r="C40" s="3"/>
      <c r="D40" s="1"/>
      <c r="E40" s="3"/>
      <c r="F40" s="3"/>
      <c r="G40" s="21"/>
      <c r="H40" s="11"/>
      <c r="I40" s="25"/>
      <c r="J40" s="13"/>
      <c r="K40" s="14">
        <f t="shared" si="0"/>
        <v>0</v>
      </c>
      <c r="L40" s="20"/>
    </row>
    <row r="41" spans="1:13" ht="15.6" x14ac:dyDescent="0.3">
      <c r="A41" s="3" t="s">
        <v>57</v>
      </c>
      <c r="B41" s="7" t="s">
        <v>95</v>
      </c>
      <c r="C41" s="3" t="s">
        <v>80</v>
      </c>
      <c r="D41" s="1" t="s">
        <v>23</v>
      </c>
      <c r="E41" s="3">
        <v>5.18</v>
      </c>
      <c r="F41" s="3"/>
      <c r="G41" s="21"/>
      <c r="H41" s="11"/>
      <c r="I41" s="26" t="s">
        <v>212</v>
      </c>
      <c r="J41" s="13">
        <f>5200+1000</f>
        <v>6200</v>
      </c>
      <c r="K41" s="14">
        <f t="shared" si="0"/>
        <v>32116</v>
      </c>
      <c r="L41" s="20"/>
    </row>
    <row r="42" spans="1:13" ht="17.399999999999999" x14ac:dyDescent="0.35">
      <c r="A42" s="3" t="s">
        <v>86</v>
      </c>
      <c r="B42" s="7" t="s">
        <v>188</v>
      </c>
      <c r="C42" s="3" t="s">
        <v>72</v>
      </c>
      <c r="D42" s="1" t="s">
        <v>22</v>
      </c>
      <c r="E42" s="3">
        <v>14</v>
      </c>
      <c r="F42" s="3">
        <v>1.03</v>
      </c>
      <c r="G42" s="21"/>
      <c r="H42" s="11"/>
      <c r="I42" s="27"/>
      <c r="J42" s="13">
        <f>200/2.9*4.66</f>
        <v>321.37931034482762</v>
      </c>
      <c r="K42" s="14">
        <f t="shared" si="0"/>
        <v>4499.310344827587</v>
      </c>
      <c r="L42" s="20"/>
    </row>
    <row r="43" spans="1:13" ht="17.399999999999999" x14ac:dyDescent="0.35">
      <c r="A43" s="3" t="s">
        <v>96</v>
      </c>
      <c r="B43" s="7" t="s">
        <v>189</v>
      </c>
      <c r="C43" s="3" t="s">
        <v>72</v>
      </c>
      <c r="D43" s="1" t="s">
        <v>22</v>
      </c>
      <c r="E43" s="3">
        <v>28</v>
      </c>
      <c r="F43" s="3">
        <v>0.17</v>
      </c>
      <c r="G43" s="21"/>
      <c r="H43" s="11"/>
      <c r="I43" s="27"/>
      <c r="J43" s="13">
        <f>200/2.9*0.78</f>
        <v>53.793103448275872</v>
      </c>
      <c r="K43" s="14">
        <f t="shared" si="0"/>
        <v>1506.2068965517244</v>
      </c>
      <c r="L43" s="20"/>
    </row>
    <row r="44" spans="1:13" ht="17.399999999999999" x14ac:dyDescent="0.35">
      <c r="A44" s="3" t="s">
        <v>97</v>
      </c>
      <c r="B44" s="7" t="s">
        <v>190</v>
      </c>
      <c r="C44" s="3" t="s">
        <v>72</v>
      </c>
      <c r="D44" s="1" t="s">
        <v>22</v>
      </c>
      <c r="E44" s="3">
        <v>24</v>
      </c>
      <c r="F44" s="3">
        <v>0.31</v>
      </c>
      <c r="G44" s="21"/>
      <c r="H44" s="11"/>
      <c r="I44" s="27"/>
      <c r="J44" s="13">
        <f>200/2.9*1.39</f>
        <v>95.862068965517238</v>
      </c>
      <c r="K44" s="14">
        <f t="shared" si="0"/>
        <v>2300.6896551724139</v>
      </c>
      <c r="L44" s="20"/>
    </row>
    <row r="45" spans="1:13" ht="17.399999999999999" x14ac:dyDescent="0.35">
      <c r="A45" s="3" t="s">
        <v>98</v>
      </c>
      <c r="B45" s="7" t="s">
        <v>191</v>
      </c>
      <c r="C45" s="3" t="s">
        <v>72</v>
      </c>
      <c r="D45" s="1" t="s">
        <v>22</v>
      </c>
      <c r="E45" s="3">
        <v>80</v>
      </c>
      <c r="F45" s="3">
        <v>0.2</v>
      </c>
      <c r="G45" s="21"/>
      <c r="H45" s="11"/>
      <c r="I45" s="27"/>
      <c r="J45" s="13">
        <f>200/2.9*0.9</f>
        <v>62.068965517241388</v>
      </c>
      <c r="K45" s="14">
        <f t="shared" si="0"/>
        <v>4965.5172413793107</v>
      </c>
      <c r="L45" s="20"/>
    </row>
    <row r="46" spans="1:13" ht="17.399999999999999" x14ac:dyDescent="0.35">
      <c r="A46" s="3" t="s">
        <v>99</v>
      </c>
      <c r="B46" s="7" t="s">
        <v>192</v>
      </c>
      <c r="C46" s="3" t="s">
        <v>72</v>
      </c>
      <c r="D46" s="1" t="s">
        <v>22</v>
      </c>
      <c r="E46" s="3">
        <v>80</v>
      </c>
      <c r="F46" s="3">
        <v>2.4</v>
      </c>
      <c r="G46" s="21"/>
      <c r="H46" s="11"/>
      <c r="I46" s="27"/>
      <c r="J46" s="13">
        <f>200/2.9*1.95</f>
        <v>134.48275862068965</v>
      </c>
      <c r="K46" s="14">
        <f t="shared" si="0"/>
        <v>10758.620689655172</v>
      </c>
      <c r="L46" s="20"/>
    </row>
    <row r="47" spans="1:13" ht="17.399999999999999" x14ac:dyDescent="0.35">
      <c r="A47" s="3" t="s">
        <v>100</v>
      </c>
      <c r="B47" s="7" t="s">
        <v>193</v>
      </c>
      <c r="C47" s="3" t="s">
        <v>72</v>
      </c>
      <c r="D47" s="1" t="s">
        <v>22</v>
      </c>
      <c r="E47" s="3">
        <v>28</v>
      </c>
      <c r="F47" s="3">
        <v>2.78</v>
      </c>
      <c r="G47" s="21"/>
      <c r="H47" s="11"/>
      <c r="I47" s="27"/>
      <c r="J47" s="13">
        <f>200/2.9*2.3</f>
        <v>158.62068965517241</v>
      </c>
      <c r="K47" s="14">
        <f t="shared" si="0"/>
        <v>4441.3793103448279</v>
      </c>
      <c r="L47" s="20"/>
    </row>
    <row r="48" spans="1:13" ht="15.6" x14ac:dyDescent="0.3">
      <c r="A48" s="3" t="s">
        <v>101</v>
      </c>
      <c r="B48" s="7" t="s">
        <v>194</v>
      </c>
      <c r="C48" s="3" t="s">
        <v>130</v>
      </c>
      <c r="D48" s="1" t="s">
        <v>22</v>
      </c>
      <c r="E48" s="3">
        <v>8</v>
      </c>
      <c r="F48" s="3">
        <v>1.85</v>
      </c>
      <c r="G48" s="21"/>
      <c r="H48" s="11"/>
      <c r="I48" s="27"/>
      <c r="J48" s="13">
        <f>1120/3*0.49</f>
        <v>182.93333333333331</v>
      </c>
      <c r="K48" s="14">
        <f t="shared" si="0"/>
        <v>1463.4666666666665</v>
      </c>
      <c r="L48" s="20"/>
    </row>
    <row r="49" spans="1:12" ht="15.6" x14ac:dyDescent="0.3">
      <c r="A49" s="3" t="s">
        <v>102</v>
      </c>
      <c r="B49" s="7" t="s">
        <v>195</v>
      </c>
      <c r="C49" s="3" t="s">
        <v>130</v>
      </c>
      <c r="D49" s="1" t="s">
        <v>22</v>
      </c>
      <c r="E49" s="3">
        <v>8</v>
      </c>
      <c r="F49" s="3">
        <v>0.72</v>
      </c>
      <c r="G49" s="21"/>
      <c r="H49" s="11"/>
      <c r="I49" s="27"/>
      <c r="J49" s="13">
        <f>1120/3*0.19</f>
        <v>70.933333333333337</v>
      </c>
      <c r="K49" s="14">
        <f t="shared" si="0"/>
        <v>567.4666666666667</v>
      </c>
      <c r="L49" s="20"/>
    </row>
    <row r="50" spans="1:12" x14ac:dyDescent="0.3">
      <c r="A50" s="3" t="s">
        <v>101</v>
      </c>
      <c r="B50" s="24" t="s">
        <v>122</v>
      </c>
      <c r="C50" s="46" t="s">
        <v>131</v>
      </c>
      <c r="D50" s="52" t="s">
        <v>22</v>
      </c>
      <c r="E50" s="46">
        <v>8</v>
      </c>
      <c r="F50" s="46">
        <v>3.42</v>
      </c>
      <c r="G50" s="31" t="s">
        <v>211</v>
      </c>
      <c r="H50" s="48">
        <v>45212</v>
      </c>
      <c r="I50" s="27"/>
      <c r="J50" s="49">
        <f>670+50</f>
        <v>720</v>
      </c>
      <c r="K50" s="50">
        <f t="shared" si="0"/>
        <v>5760</v>
      </c>
      <c r="L50" s="20"/>
    </row>
    <row r="51" spans="1:12" x14ac:dyDescent="0.3">
      <c r="A51" s="3" t="s">
        <v>103</v>
      </c>
      <c r="B51" s="7" t="s">
        <v>123</v>
      </c>
      <c r="C51" s="3" t="s">
        <v>80</v>
      </c>
      <c r="D51" s="1" t="s">
        <v>23</v>
      </c>
      <c r="E51" s="3">
        <v>1</v>
      </c>
      <c r="F51" s="3"/>
      <c r="G51" s="21"/>
      <c r="H51" s="11"/>
      <c r="I51" s="27"/>
      <c r="J51" s="13">
        <v>6000</v>
      </c>
      <c r="K51" s="14">
        <f t="shared" si="0"/>
        <v>6000</v>
      </c>
      <c r="L51" s="20"/>
    </row>
    <row r="52" spans="1:12" x14ac:dyDescent="0.3">
      <c r="A52" s="3" t="s">
        <v>104</v>
      </c>
      <c r="B52" s="7" t="s">
        <v>124</v>
      </c>
      <c r="C52" s="3" t="s">
        <v>80</v>
      </c>
      <c r="D52" s="1" t="s">
        <v>23</v>
      </c>
      <c r="E52" s="3">
        <v>0.5</v>
      </c>
      <c r="F52" s="3"/>
      <c r="G52" s="21"/>
      <c r="H52" s="11"/>
      <c r="I52" s="27"/>
      <c r="J52" s="13">
        <v>6100</v>
      </c>
      <c r="K52" s="14">
        <f t="shared" si="0"/>
        <v>3050</v>
      </c>
      <c r="L52" s="20"/>
    </row>
    <row r="53" spans="1:12" x14ac:dyDescent="0.3">
      <c r="A53" s="22" t="s">
        <v>105</v>
      </c>
      <c r="B53" s="7" t="s">
        <v>125</v>
      </c>
      <c r="C53" s="3" t="s">
        <v>132</v>
      </c>
      <c r="D53" s="1" t="s">
        <v>22</v>
      </c>
      <c r="E53" s="3">
        <v>8</v>
      </c>
      <c r="F53" s="3">
        <v>0.14000000000000001</v>
      </c>
      <c r="G53" s="21"/>
      <c r="H53" s="11"/>
      <c r="I53" s="28"/>
      <c r="J53" s="13"/>
      <c r="K53" s="14">
        <f t="shared" si="0"/>
        <v>0</v>
      </c>
      <c r="L53" s="20"/>
    </row>
    <row r="54" spans="1:12" ht="27" x14ac:dyDescent="0.3">
      <c r="A54" s="3" t="s">
        <v>106</v>
      </c>
      <c r="B54" s="8" t="s">
        <v>205</v>
      </c>
      <c r="C54" s="3"/>
      <c r="D54" s="1"/>
      <c r="E54" s="3"/>
      <c r="F54" s="3"/>
      <c r="G54" s="21"/>
      <c r="H54" s="11"/>
      <c r="I54" s="26" t="s">
        <v>212</v>
      </c>
      <c r="J54" s="13"/>
      <c r="K54" s="14">
        <f t="shared" si="0"/>
        <v>0</v>
      </c>
      <c r="L54" s="20"/>
    </row>
    <row r="55" spans="1:12" ht="15.6" x14ac:dyDescent="0.3">
      <c r="A55" s="3" t="s">
        <v>107</v>
      </c>
      <c r="B55" s="7" t="s">
        <v>95</v>
      </c>
      <c r="C55" s="3" t="s">
        <v>80</v>
      </c>
      <c r="D55" s="1" t="s">
        <v>23</v>
      </c>
      <c r="E55" s="3">
        <v>2.7</v>
      </c>
      <c r="F55" s="3"/>
      <c r="G55" s="21"/>
      <c r="H55" s="11"/>
      <c r="I55" s="27"/>
      <c r="J55" s="13">
        <f>5200+1000</f>
        <v>6200</v>
      </c>
      <c r="K55" s="14">
        <f t="shared" si="0"/>
        <v>16740</v>
      </c>
      <c r="L55" s="20"/>
    </row>
    <row r="56" spans="1:12" x14ac:dyDescent="0.3">
      <c r="A56" s="3" t="s">
        <v>108</v>
      </c>
      <c r="B56" s="7" t="s">
        <v>123</v>
      </c>
      <c r="C56" s="3" t="s">
        <v>80</v>
      </c>
      <c r="D56" s="1" t="s">
        <v>23</v>
      </c>
      <c r="E56" s="3">
        <v>1.87</v>
      </c>
      <c r="F56" s="3"/>
      <c r="G56" s="21"/>
      <c r="H56" s="11"/>
      <c r="I56" s="27"/>
      <c r="J56" s="13">
        <v>6100</v>
      </c>
      <c r="K56" s="14">
        <f t="shared" si="0"/>
        <v>11407</v>
      </c>
      <c r="L56" s="20"/>
    </row>
    <row r="57" spans="1:12" ht="17.399999999999999" x14ac:dyDescent="0.35">
      <c r="A57" s="3" t="s">
        <v>109</v>
      </c>
      <c r="B57" s="7" t="s">
        <v>196</v>
      </c>
      <c r="C57" s="3" t="s">
        <v>72</v>
      </c>
      <c r="D57" s="1" t="s">
        <v>22</v>
      </c>
      <c r="E57" s="3">
        <v>62</v>
      </c>
      <c r="F57" s="3">
        <v>0.3</v>
      </c>
      <c r="G57" s="21"/>
      <c r="H57" s="11"/>
      <c r="I57" s="27"/>
      <c r="J57" s="13">
        <f>200/2.9*1.36</f>
        <v>93.793103448275872</v>
      </c>
      <c r="K57" s="14">
        <f t="shared" si="0"/>
        <v>5815.1724137931042</v>
      </c>
      <c r="L57" s="20"/>
    </row>
    <row r="58" spans="1:12" ht="17.399999999999999" x14ac:dyDescent="0.35">
      <c r="A58" s="3" t="s">
        <v>110</v>
      </c>
      <c r="B58" s="7" t="s">
        <v>197</v>
      </c>
      <c r="C58" s="3" t="s">
        <v>72</v>
      </c>
      <c r="D58" s="1" t="s">
        <v>22</v>
      </c>
      <c r="E58" s="3">
        <v>10</v>
      </c>
      <c r="F58" s="3">
        <v>11.41</v>
      </c>
      <c r="G58" s="21"/>
      <c r="H58" s="11"/>
      <c r="I58" s="27"/>
      <c r="J58" s="13">
        <f>760/2.9*4.62</f>
        <v>1210.7586206896553</v>
      </c>
      <c r="K58" s="14">
        <f t="shared" si="0"/>
        <v>12107.586206896554</v>
      </c>
      <c r="L58" s="20"/>
    </row>
    <row r="59" spans="1:12" ht="17.399999999999999" x14ac:dyDescent="0.35">
      <c r="A59" s="3" t="s">
        <v>85</v>
      </c>
      <c r="B59" s="7" t="s">
        <v>198</v>
      </c>
      <c r="C59" s="3" t="s">
        <v>72</v>
      </c>
      <c r="D59" s="1" t="s">
        <v>22</v>
      </c>
      <c r="E59" s="3">
        <v>5</v>
      </c>
      <c r="F59" s="3">
        <v>13.44</v>
      </c>
      <c r="G59" s="21"/>
      <c r="H59" s="11"/>
      <c r="I59" s="27"/>
      <c r="J59" s="13">
        <f>760/2.9*5.44</f>
        <v>1425.6551724137933</v>
      </c>
      <c r="K59" s="14">
        <f t="shared" si="0"/>
        <v>7128.2758620689665</v>
      </c>
      <c r="L59" s="20"/>
    </row>
    <row r="60" spans="1:12" ht="17.399999999999999" x14ac:dyDescent="0.35">
      <c r="A60" s="3" t="s">
        <v>111</v>
      </c>
      <c r="B60" s="7" t="s">
        <v>199</v>
      </c>
      <c r="C60" s="3" t="s">
        <v>72</v>
      </c>
      <c r="D60" s="1" t="s">
        <v>22</v>
      </c>
      <c r="E60" s="3">
        <v>5</v>
      </c>
      <c r="F60" s="3">
        <v>7.63</v>
      </c>
      <c r="G60" s="21"/>
      <c r="H60" s="11"/>
      <c r="I60" s="28"/>
      <c r="J60" s="13">
        <f>760/2.9*3.09</f>
        <v>809.79310344827593</v>
      </c>
      <c r="K60" s="14">
        <f t="shared" si="0"/>
        <v>4048.9655172413795</v>
      </c>
      <c r="L60" s="20"/>
    </row>
    <row r="61" spans="1:12" ht="15.6" x14ac:dyDescent="0.3">
      <c r="A61" s="3" t="s">
        <v>112</v>
      </c>
      <c r="B61" s="7" t="s">
        <v>138</v>
      </c>
      <c r="C61" s="3"/>
      <c r="D61" s="1" t="s">
        <v>83</v>
      </c>
      <c r="E61" s="3">
        <v>71.75</v>
      </c>
      <c r="F61" s="3"/>
      <c r="G61" s="21"/>
      <c r="H61" s="11"/>
      <c r="I61" s="25" t="s">
        <v>216</v>
      </c>
      <c r="J61" s="13">
        <f>4300/20</f>
        <v>215</v>
      </c>
      <c r="K61" s="14">
        <f t="shared" si="0"/>
        <v>15426.25</v>
      </c>
      <c r="L61" s="20"/>
    </row>
    <row r="62" spans="1:12" ht="15.6" x14ac:dyDescent="0.3">
      <c r="A62" s="3" t="s">
        <v>113</v>
      </c>
      <c r="B62" s="7" t="s">
        <v>139</v>
      </c>
      <c r="C62" s="3"/>
      <c r="D62" s="1" t="s">
        <v>83</v>
      </c>
      <c r="E62" s="3">
        <v>15.4</v>
      </c>
      <c r="F62" s="3"/>
      <c r="G62" s="21"/>
      <c r="H62" s="11"/>
      <c r="I62" s="25" t="s">
        <v>216</v>
      </c>
      <c r="J62" s="13">
        <f>4300/20</f>
        <v>215</v>
      </c>
      <c r="K62" s="14">
        <f t="shared" si="0"/>
        <v>3311</v>
      </c>
      <c r="L62" s="20"/>
    </row>
    <row r="63" spans="1:12" ht="30.6" x14ac:dyDescent="0.3">
      <c r="A63" s="3" t="s">
        <v>114</v>
      </c>
      <c r="B63" s="24" t="s">
        <v>140</v>
      </c>
      <c r="C63" s="46" t="s">
        <v>94</v>
      </c>
      <c r="D63" s="52" t="s">
        <v>22</v>
      </c>
      <c r="E63" s="46">
        <v>8</v>
      </c>
      <c r="F63" s="46"/>
      <c r="G63" s="32"/>
      <c r="H63" s="48">
        <v>45212</v>
      </c>
      <c r="I63" s="51" t="s">
        <v>212</v>
      </c>
      <c r="J63" s="49">
        <v>1407</v>
      </c>
      <c r="K63" s="50">
        <f t="shared" si="0"/>
        <v>11256</v>
      </c>
      <c r="L63" s="20"/>
    </row>
    <row r="64" spans="1:12" x14ac:dyDescent="0.3">
      <c r="A64" s="3" t="s">
        <v>115</v>
      </c>
      <c r="B64" s="24" t="s">
        <v>126</v>
      </c>
      <c r="C64" s="46"/>
      <c r="D64" s="52"/>
      <c r="E64" s="46"/>
      <c r="F64" s="46"/>
      <c r="G64" s="31" t="s">
        <v>210</v>
      </c>
      <c r="H64" s="48">
        <v>45187</v>
      </c>
      <c r="I64" s="51"/>
      <c r="J64" s="49"/>
      <c r="K64" s="50"/>
      <c r="L64" s="20"/>
    </row>
    <row r="65" spans="1:12" x14ac:dyDescent="0.3">
      <c r="A65" s="3" t="s">
        <v>116</v>
      </c>
      <c r="B65" s="24" t="s">
        <v>127</v>
      </c>
      <c r="C65" s="46"/>
      <c r="D65" s="52"/>
      <c r="E65" s="46"/>
      <c r="F65" s="46"/>
      <c r="G65" s="32"/>
      <c r="H65" s="61"/>
      <c r="I65" s="51"/>
      <c r="J65" s="49"/>
      <c r="K65" s="50"/>
      <c r="L65" s="20"/>
    </row>
    <row r="66" spans="1:12" x14ac:dyDescent="0.3">
      <c r="A66" s="3" t="s">
        <v>117</v>
      </c>
      <c r="B66" s="24" t="s">
        <v>128</v>
      </c>
      <c r="C66" s="46" t="s">
        <v>133</v>
      </c>
      <c r="D66" s="52" t="s">
        <v>136</v>
      </c>
      <c r="E66" s="46">
        <v>2.7</v>
      </c>
      <c r="F66" s="46"/>
      <c r="G66" s="31" t="s">
        <v>210</v>
      </c>
      <c r="H66" s="48">
        <v>45187</v>
      </c>
      <c r="I66" s="51"/>
      <c r="J66" s="49">
        <v>175097</v>
      </c>
      <c r="K66" s="50">
        <f t="shared" si="0"/>
        <v>472761.9</v>
      </c>
      <c r="L66" s="20"/>
    </row>
    <row r="67" spans="1:12" x14ac:dyDescent="0.3">
      <c r="A67" s="3" t="s">
        <v>118</v>
      </c>
      <c r="B67" s="24" t="s">
        <v>129</v>
      </c>
      <c r="C67" s="46" t="s">
        <v>134</v>
      </c>
      <c r="D67" s="52" t="s">
        <v>136</v>
      </c>
      <c r="E67" s="46">
        <v>7.0000000000000007E-2</v>
      </c>
      <c r="F67" s="46"/>
      <c r="G67" s="31" t="s">
        <v>210</v>
      </c>
      <c r="H67" s="48">
        <v>45187</v>
      </c>
      <c r="I67" s="51"/>
      <c r="J67" s="49">
        <v>175097</v>
      </c>
      <c r="K67" s="50">
        <f t="shared" si="0"/>
        <v>12256.79</v>
      </c>
      <c r="L67" s="20"/>
    </row>
    <row r="68" spans="1:12" ht="15.6" x14ac:dyDescent="0.3">
      <c r="A68" s="3" t="s">
        <v>119</v>
      </c>
      <c r="B68" s="24" t="s">
        <v>141</v>
      </c>
      <c r="C68" s="46" t="s">
        <v>130</v>
      </c>
      <c r="D68" s="52" t="s">
        <v>136</v>
      </c>
      <c r="E68" s="46">
        <v>0.2</v>
      </c>
      <c r="F68" s="46"/>
      <c r="G68" s="31" t="s">
        <v>210</v>
      </c>
      <c r="H68" s="48">
        <v>45187</v>
      </c>
      <c r="I68" s="51"/>
      <c r="J68" s="49">
        <v>175097</v>
      </c>
      <c r="K68" s="50">
        <f t="shared" ref="K68:K89" si="1">J68*E68</f>
        <v>35019.4</v>
      </c>
      <c r="L68" s="20"/>
    </row>
    <row r="69" spans="1:12" x14ac:dyDescent="0.3">
      <c r="A69" s="3" t="s">
        <v>120</v>
      </c>
      <c r="B69" s="24" t="s">
        <v>200</v>
      </c>
      <c r="C69" s="46" t="s">
        <v>135</v>
      </c>
      <c r="D69" s="52" t="s">
        <v>136</v>
      </c>
      <c r="E69" s="46">
        <v>0.06</v>
      </c>
      <c r="F69" s="46"/>
      <c r="G69" s="31" t="s">
        <v>210</v>
      </c>
      <c r="H69" s="48">
        <v>45187</v>
      </c>
      <c r="I69" s="51"/>
      <c r="J69" s="49">
        <v>175097</v>
      </c>
      <c r="K69" s="50">
        <f t="shared" si="1"/>
        <v>10505.82</v>
      </c>
      <c r="L69" s="20"/>
    </row>
    <row r="70" spans="1:12" x14ac:dyDescent="0.3">
      <c r="A70" s="3" t="s">
        <v>121</v>
      </c>
      <c r="B70" s="24" t="s">
        <v>201</v>
      </c>
      <c r="C70" s="46" t="s">
        <v>135</v>
      </c>
      <c r="D70" s="52" t="s">
        <v>136</v>
      </c>
      <c r="E70" s="46">
        <v>0.18</v>
      </c>
      <c r="F70" s="46"/>
      <c r="G70" s="31" t="s">
        <v>210</v>
      </c>
      <c r="H70" s="48">
        <v>45187</v>
      </c>
      <c r="I70" s="51"/>
      <c r="J70" s="49">
        <v>175097</v>
      </c>
      <c r="K70" s="50">
        <f t="shared" si="1"/>
        <v>31517.46</v>
      </c>
      <c r="L70" s="20"/>
    </row>
    <row r="71" spans="1:12" x14ac:dyDescent="0.3">
      <c r="A71" s="3" t="s">
        <v>142</v>
      </c>
      <c r="B71" s="24" t="s">
        <v>158</v>
      </c>
      <c r="C71" s="46"/>
      <c r="D71" s="52"/>
      <c r="E71" s="46"/>
      <c r="F71" s="46"/>
      <c r="G71" s="31" t="s">
        <v>210</v>
      </c>
      <c r="H71" s="48">
        <v>45187</v>
      </c>
      <c r="I71" s="51"/>
      <c r="J71" s="49"/>
      <c r="K71" s="50"/>
      <c r="L71" s="20"/>
    </row>
    <row r="72" spans="1:12" x14ac:dyDescent="0.3">
      <c r="A72" s="3" t="s">
        <v>137</v>
      </c>
      <c r="B72" s="24" t="s">
        <v>159</v>
      </c>
      <c r="C72" s="46" t="s">
        <v>166</v>
      </c>
      <c r="D72" s="52" t="s">
        <v>136</v>
      </c>
      <c r="E72" s="46">
        <v>1.2</v>
      </c>
      <c r="F72" s="46"/>
      <c r="G72" s="31" t="s">
        <v>210</v>
      </c>
      <c r="H72" s="48">
        <v>45187</v>
      </c>
      <c r="I72" s="51"/>
      <c r="J72" s="49">
        <v>175097</v>
      </c>
      <c r="K72" s="50">
        <f t="shared" si="1"/>
        <v>210116.4</v>
      </c>
      <c r="L72" s="20"/>
    </row>
    <row r="73" spans="1:12" ht="15.6" x14ac:dyDescent="0.3">
      <c r="A73" s="3" t="s">
        <v>143</v>
      </c>
      <c r="B73" s="24" t="s">
        <v>202</v>
      </c>
      <c r="C73" s="46" t="s">
        <v>135</v>
      </c>
      <c r="D73" s="52" t="s">
        <v>136</v>
      </c>
      <c r="E73" s="46">
        <v>0.3</v>
      </c>
      <c r="F73" s="46"/>
      <c r="G73" s="31" t="s">
        <v>210</v>
      </c>
      <c r="H73" s="48">
        <v>45187</v>
      </c>
      <c r="I73" s="51"/>
      <c r="J73" s="49">
        <v>175097</v>
      </c>
      <c r="K73" s="50">
        <f t="shared" si="1"/>
        <v>52529.1</v>
      </c>
      <c r="L73" s="20"/>
    </row>
    <row r="74" spans="1:12" x14ac:dyDescent="0.3">
      <c r="A74" s="3" t="s">
        <v>144</v>
      </c>
      <c r="B74" s="24" t="s">
        <v>160</v>
      </c>
      <c r="C74" s="46"/>
      <c r="D74" s="52"/>
      <c r="E74" s="46"/>
      <c r="F74" s="46"/>
      <c r="G74" s="31" t="s">
        <v>210</v>
      </c>
      <c r="H74" s="48">
        <v>45187</v>
      </c>
      <c r="I74" s="51"/>
      <c r="J74" s="49"/>
      <c r="K74" s="50"/>
      <c r="L74" s="20"/>
    </row>
    <row r="75" spans="1:12" x14ac:dyDescent="0.3">
      <c r="A75" s="3" t="s">
        <v>145</v>
      </c>
      <c r="B75" s="24" t="s">
        <v>161</v>
      </c>
      <c r="C75" s="46" t="s">
        <v>166</v>
      </c>
      <c r="D75" s="52" t="s">
        <v>136</v>
      </c>
      <c r="E75" s="46">
        <v>0.7</v>
      </c>
      <c r="F75" s="46"/>
      <c r="G75" s="31" t="s">
        <v>210</v>
      </c>
      <c r="H75" s="48">
        <v>45187</v>
      </c>
      <c r="I75" s="51"/>
      <c r="J75" s="49">
        <v>175097</v>
      </c>
      <c r="K75" s="50">
        <f t="shared" si="1"/>
        <v>122567.9</v>
      </c>
      <c r="L75" s="20"/>
    </row>
    <row r="76" spans="1:12" ht="15.6" x14ac:dyDescent="0.3">
      <c r="A76" s="3" t="s">
        <v>146</v>
      </c>
      <c r="B76" s="24" t="s">
        <v>203</v>
      </c>
      <c r="C76" s="46" t="s">
        <v>135</v>
      </c>
      <c r="D76" s="52" t="s">
        <v>169</v>
      </c>
      <c r="E76" s="46">
        <v>2.4E-2</v>
      </c>
      <c r="F76" s="46"/>
      <c r="G76" s="31" t="s">
        <v>210</v>
      </c>
      <c r="H76" s="48">
        <v>45187</v>
      </c>
      <c r="I76" s="51"/>
      <c r="J76" s="49">
        <v>175097</v>
      </c>
      <c r="K76" s="50">
        <f t="shared" si="1"/>
        <v>4202.3280000000004</v>
      </c>
      <c r="L76" s="20"/>
    </row>
    <row r="77" spans="1:12" ht="15.6" x14ac:dyDescent="0.3">
      <c r="A77" s="3" t="s">
        <v>147</v>
      </c>
      <c r="B77" s="24" t="s">
        <v>204</v>
      </c>
      <c r="C77" s="46" t="s">
        <v>130</v>
      </c>
      <c r="D77" s="52" t="s">
        <v>136</v>
      </c>
      <c r="E77" s="46">
        <v>0.254</v>
      </c>
      <c r="F77" s="46"/>
      <c r="G77" s="31" t="s">
        <v>210</v>
      </c>
      <c r="H77" s="48">
        <v>45187</v>
      </c>
      <c r="I77" s="51"/>
      <c r="J77" s="49">
        <v>175097</v>
      </c>
      <c r="K77" s="50">
        <f t="shared" si="1"/>
        <v>44474.637999999999</v>
      </c>
      <c r="L77" s="20"/>
    </row>
    <row r="78" spans="1:12" ht="15.6" x14ac:dyDescent="0.3">
      <c r="A78" s="3"/>
      <c r="B78" s="7" t="s">
        <v>170</v>
      </c>
      <c r="C78" s="3" t="s">
        <v>79</v>
      </c>
      <c r="D78" s="1" t="s">
        <v>22</v>
      </c>
      <c r="E78" s="3">
        <v>25</v>
      </c>
      <c r="F78" s="3"/>
      <c r="G78" s="21"/>
      <c r="H78" s="11"/>
      <c r="I78" s="25" t="s">
        <v>217</v>
      </c>
      <c r="J78" s="13">
        <v>800</v>
      </c>
      <c r="K78" s="14">
        <f t="shared" si="1"/>
        <v>20000</v>
      </c>
      <c r="L78" s="20"/>
    </row>
    <row r="79" spans="1:12" x14ac:dyDescent="0.3">
      <c r="A79" s="3" t="s">
        <v>148</v>
      </c>
      <c r="B79" s="7" t="s">
        <v>162</v>
      </c>
      <c r="C79" s="3"/>
      <c r="D79" s="1" t="s">
        <v>83</v>
      </c>
      <c r="E79" s="3">
        <v>12.3</v>
      </c>
      <c r="F79" s="3"/>
      <c r="G79" s="21"/>
      <c r="H79" s="11"/>
      <c r="I79" s="25" t="s">
        <v>216</v>
      </c>
      <c r="J79" s="13">
        <f>2100/12</f>
        <v>175</v>
      </c>
      <c r="K79" s="14">
        <f t="shared" si="1"/>
        <v>2152.5</v>
      </c>
      <c r="L79" s="20"/>
    </row>
    <row r="80" spans="1:12" x14ac:dyDescent="0.3">
      <c r="A80" s="3" t="s">
        <v>149</v>
      </c>
      <c r="B80" s="7" t="s">
        <v>163</v>
      </c>
      <c r="C80" s="3"/>
      <c r="D80" s="1" t="s">
        <v>83</v>
      </c>
      <c r="E80" s="3">
        <v>70.7</v>
      </c>
      <c r="F80" s="3"/>
      <c r="G80" s="21"/>
      <c r="H80" s="11"/>
      <c r="I80" s="25" t="s">
        <v>216</v>
      </c>
      <c r="J80" s="13">
        <f>750/1.9</f>
        <v>394.73684210526318</v>
      </c>
      <c r="K80" s="14">
        <f t="shared" si="1"/>
        <v>27907.894736842107</v>
      </c>
      <c r="L80" s="20"/>
    </row>
    <row r="81" spans="1:12" ht="24.6" x14ac:dyDescent="0.4">
      <c r="A81" s="4">
        <v>88</v>
      </c>
      <c r="B81" s="24" t="s">
        <v>206</v>
      </c>
      <c r="C81" s="46" t="s">
        <v>79</v>
      </c>
      <c r="D81" s="52" t="s">
        <v>22</v>
      </c>
      <c r="E81" s="46">
        <v>8</v>
      </c>
      <c r="F81" s="46"/>
      <c r="G81" s="31" t="s">
        <v>211</v>
      </c>
      <c r="H81" s="48">
        <v>45212</v>
      </c>
      <c r="I81" s="51" t="s">
        <v>216</v>
      </c>
      <c r="J81" s="49">
        <v>286</v>
      </c>
      <c r="K81" s="50">
        <f t="shared" si="1"/>
        <v>2288</v>
      </c>
      <c r="L81" s="20" t="s">
        <v>231</v>
      </c>
    </row>
    <row r="82" spans="1:12" x14ac:dyDescent="0.3">
      <c r="A82" s="3" t="s">
        <v>150</v>
      </c>
      <c r="B82" s="7" t="s">
        <v>164</v>
      </c>
      <c r="C82" s="3"/>
      <c r="D82" s="1"/>
      <c r="E82" s="3"/>
      <c r="F82" s="3"/>
      <c r="G82" s="21"/>
      <c r="H82" s="11"/>
      <c r="I82" s="25"/>
      <c r="J82" s="13"/>
      <c r="K82" s="14">
        <f t="shared" si="1"/>
        <v>0</v>
      </c>
      <c r="L82" s="20"/>
    </row>
    <row r="83" spans="1:12" ht="30.6" x14ac:dyDescent="0.3">
      <c r="A83" s="3" t="s">
        <v>151</v>
      </c>
      <c r="B83" s="24" t="s">
        <v>171</v>
      </c>
      <c r="C83" s="46" t="s">
        <v>167</v>
      </c>
      <c r="D83" s="52" t="s">
        <v>82</v>
      </c>
      <c r="E83" s="46">
        <v>23.18</v>
      </c>
      <c r="F83" s="46">
        <v>2.31</v>
      </c>
      <c r="G83" s="31" t="s">
        <v>230</v>
      </c>
      <c r="H83" s="48">
        <v>45254</v>
      </c>
      <c r="I83" s="62" t="s">
        <v>214</v>
      </c>
      <c r="J83" s="49">
        <v>1950</v>
      </c>
      <c r="K83" s="50">
        <f>J83*E83</f>
        <v>45201</v>
      </c>
      <c r="L83" s="20"/>
    </row>
    <row r="84" spans="1:12" ht="30.6" x14ac:dyDescent="0.3">
      <c r="A84" s="3" t="s">
        <v>152</v>
      </c>
      <c r="B84" s="24" t="s">
        <v>172</v>
      </c>
      <c r="C84" s="46" t="s">
        <v>167</v>
      </c>
      <c r="D84" s="52" t="s">
        <v>82</v>
      </c>
      <c r="E84" s="46">
        <v>0.27</v>
      </c>
      <c r="F84" s="46">
        <v>1.3</v>
      </c>
      <c r="G84" s="31" t="s">
        <v>230</v>
      </c>
      <c r="H84" s="48">
        <v>45254</v>
      </c>
      <c r="I84" s="63"/>
      <c r="J84" s="49">
        <v>1950</v>
      </c>
      <c r="K84" s="50">
        <f t="shared" si="1"/>
        <v>526.5</v>
      </c>
      <c r="L84" s="20"/>
    </row>
    <row r="85" spans="1:12" ht="30.6" x14ac:dyDescent="0.3">
      <c r="A85" s="3" t="s">
        <v>153</v>
      </c>
      <c r="B85" s="24" t="s">
        <v>173</v>
      </c>
      <c r="C85" s="46" t="s">
        <v>167</v>
      </c>
      <c r="D85" s="52" t="s">
        <v>82</v>
      </c>
      <c r="E85" s="46">
        <v>0.19500000000000001</v>
      </c>
      <c r="F85" s="46">
        <v>0.95</v>
      </c>
      <c r="G85" s="31" t="s">
        <v>230</v>
      </c>
      <c r="H85" s="48">
        <v>45254</v>
      </c>
      <c r="I85" s="63"/>
      <c r="J85" s="49">
        <v>1950</v>
      </c>
      <c r="K85" s="50">
        <f t="shared" si="1"/>
        <v>380.25</v>
      </c>
      <c r="L85" s="20"/>
    </row>
    <row r="86" spans="1:12" ht="30.6" x14ac:dyDescent="0.3">
      <c r="A86" s="3" t="s">
        <v>154</v>
      </c>
      <c r="B86" s="24" t="s">
        <v>174</v>
      </c>
      <c r="C86" s="46" t="s">
        <v>167</v>
      </c>
      <c r="D86" s="52" t="s">
        <v>82</v>
      </c>
      <c r="E86" s="46">
        <v>22.57</v>
      </c>
      <c r="F86" s="46">
        <v>3.98</v>
      </c>
      <c r="G86" s="31" t="s">
        <v>230</v>
      </c>
      <c r="H86" s="48">
        <v>45254</v>
      </c>
      <c r="I86" s="63"/>
      <c r="J86" s="49">
        <v>1950</v>
      </c>
      <c r="K86" s="50">
        <f t="shared" si="1"/>
        <v>44011.5</v>
      </c>
      <c r="L86" s="20"/>
    </row>
    <row r="87" spans="1:12" ht="15.6" x14ac:dyDescent="0.3">
      <c r="A87" s="3" t="s">
        <v>155</v>
      </c>
      <c r="B87" s="24" t="s">
        <v>175</v>
      </c>
      <c r="C87" s="46" t="s">
        <v>167</v>
      </c>
      <c r="D87" s="52" t="s">
        <v>82</v>
      </c>
      <c r="E87" s="46">
        <v>12.6</v>
      </c>
      <c r="F87" s="46">
        <v>4.8</v>
      </c>
      <c r="G87" s="31" t="s">
        <v>230</v>
      </c>
      <c r="H87" s="48">
        <v>45254</v>
      </c>
      <c r="I87" s="64"/>
      <c r="J87" s="49">
        <v>1950</v>
      </c>
      <c r="K87" s="50">
        <f t="shared" si="1"/>
        <v>24570</v>
      </c>
      <c r="L87" s="20"/>
    </row>
    <row r="88" spans="1:12" x14ac:dyDescent="0.3">
      <c r="A88" s="3" t="s">
        <v>156</v>
      </c>
      <c r="B88" s="7"/>
      <c r="C88" s="3"/>
      <c r="D88" s="1"/>
      <c r="E88" s="3"/>
      <c r="F88" s="3"/>
      <c r="G88" s="21"/>
      <c r="H88" s="11"/>
      <c r="I88" s="25"/>
      <c r="J88" s="13"/>
      <c r="K88" s="14"/>
      <c r="L88" s="20"/>
    </row>
    <row r="89" spans="1:12" x14ac:dyDescent="0.3">
      <c r="A89" s="3" t="s">
        <v>157</v>
      </c>
      <c r="B89" s="24" t="s">
        <v>165</v>
      </c>
      <c r="C89" s="46" t="s">
        <v>168</v>
      </c>
      <c r="D89" s="65" t="s">
        <v>22</v>
      </c>
      <c r="E89" s="52">
        <v>4</v>
      </c>
      <c r="F89" s="46"/>
      <c r="G89" s="31" t="s">
        <v>211</v>
      </c>
      <c r="H89" s="48">
        <v>45212</v>
      </c>
      <c r="I89" s="51" t="s">
        <v>212</v>
      </c>
      <c r="J89" s="49">
        <v>62</v>
      </c>
      <c r="K89" s="50">
        <f t="shared" si="1"/>
        <v>248</v>
      </c>
      <c r="L89" s="20"/>
    </row>
    <row r="90" spans="1:12" x14ac:dyDescent="0.3">
      <c r="B90" s="17" t="s">
        <v>228</v>
      </c>
      <c r="K90" s="16">
        <f>SUM(K3:K89)</f>
        <v>3578125.8097279025</v>
      </c>
      <c r="L90" s="16"/>
    </row>
  </sheetData>
  <mergeCells count="3">
    <mergeCell ref="I41:I53"/>
    <mergeCell ref="I54:I60"/>
    <mergeCell ref="I83:I8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1822-59B6-4946-A83F-A04A90F7EB10}">
  <dimension ref="A1:I141"/>
  <sheetViews>
    <sheetView tabSelected="1" workbookViewId="0">
      <selection activeCell="O6" sqref="O6"/>
    </sheetView>
  </sheetViews>
  <sheetFormatPr defaultRowHeight="14.4" x14ac:dyDescent="0.3"/>
  <cols>
    <col min="1" max="1" width="14.6640625" style="57" customWidth="1"/>
    <col min="2" max="2" width="15.88671875" customWidth="1"/>
    <col min="3" max="3" width="17.33203125" style="57" customWidth="1"/>
    <col min="4" max="5" width="20.6640625" style="57" customWidth="1"/>
    <col min="6" max="6" width="40.88671875" customWidth="1"/>
    <col min="7" max="7" width="14.44140625" customWidth="1"/>
    <col min="9" max="9" width="18.6640625" customWidth="1"/>
  </cols>
  <sheetData>
    <row r="1" spans="1:9" x14ac:dyDescent="0.3">
      <c r="A1" s="53" t="s">
        <v>401</v>
      </c>
      <c r="B1" s="45" t="s">
        <v>402</v>
      </c>
      <c r="C1" s="53" t="s">
        <v>403</v>
      </c>
      <c r="D1" s="53" t="s">
        <v>404</v>
      </c>
      <c r="E1" s="53" t="s">
        <v>407</v>
      </c>
      <c r="F1" s="45" t="s">
        <v>406</v>
      </c>
      <c r="G1" s="45" t="s">
        <v>405</v>
      </c>
      <c r="H1" s="45" t="s">
        <v>408</v>
      </c>
      <c r="I1" s="45" t="s">
        <v>409</v>
      </c>
    </row>
    <row r="2" spans="1:9" ht="28.8" x14ac:dyDescent="0.3">
      <c r="A2" s="58">
        <v>45201</v>
      </c>
      <c r="B2" s="33">
        <v>511</v>
      </c>
      <c r="C2" s="58">
        <v>45201</v>
      </c>
      <c r="D2" s="54" t="s">
        <v>210</v>
      </c>
      <c r="E2" s="60" t="s">
        <v>232</v>
      </c>
      <c r="F2" s="34" t="s">
        <v>233</v>
      </c>
      <c r="G2" s="35" t="s">
        <v>234</v>
      </c>
      <c r="H2" s="36">
        <v>5.609</v>
      </c>
      <c r="I2" s="37">
        <v>978552.04</v>
      </c>
    </row>
    <row r="3" spans="1:9" ht="57.6" x14ac:dyDescent="0.3">
      <c r="A3" s="58">
        <v>45212</v>
      </c>
      <c r="B3" s="33" t="s">
        <v>235</v>
      </c>
      <c r="C3" s="58">
        <v>45210</v>
      </c>
      <c r="D3" s="54" t="s">
        <v>236</v>
      </c>
      <c r="E3" s="60" t="s">
        <v>232</v>
      </c>
      <c r="F3" s="34" t="s">
        <v>237</v>
      </c>
      <c r="G3" s="35" t="s">
        <v>238</v>
      </c>
      <c r="H3" s="36">
        <v>8</v>
      </c>
      <c r="I3" s="37">
        <v>5349.75</v>
      </c>
    </row>
    <row r="4" spans="1:9" ht="28.8" x14ac:dyDescent="0.3">
      <c r="A4" s="58">
        <v>45212</v>
      </c>
      <c r="B4" s="33" t="s">
        <v>235</v>
      </c>
      <c r="C4" s="58">
        <v>45210</v>
      </c>
      <c r="D4" s="54" t="s">
        <v>236</v>
      </c>
      <c r="E4" s="60" t="s">
        <v>232</v>
      </c>
      <c r="F4" s="34" t="s">
        <v>239</v>
      </c>
      <c r="G4" s="35" t="s">
        <v>238</v>
      </c>
      <c r="H4" s="36">
        <v>4</v>
      </c>
      <c r="I4" s="37">
        <v>1710.75</v>
      </c>
    </row>
    <row r="5" spans="1:9" ht="43.2" x14ac:dyDescent="0.3">
      <c r="A5" s="58">
        <v>45212</v>
      </c>
      <c r="B5" s="33" t="s">
        <v>235</v>
      </c>
      <c r="C5" s="58">
        <v>45210</v>
      </c>
      <c r="D5" s="54" t="s">
        <v>236</v>
      </c>
      <c r="E5" s="60" t="s">
        <v>232</v>
      </c>
      <c r="F5" s="34" t="s">
        <v>240</v>
      </c>
      <c r="G5" s="35" t="s">
        <v>238</v>
      </c>
      <c r="H5" s="36">
        <v>80</v>
      </c>
      <c r="I5" s="37">
        <v>4973.0200000000004</v>
      </c>
    </row>
    <row r="6" spans="1:9" ht="43.2" x14ac:dyDescent="0.3">
      <c r="A6" s="58">
        <v>45212</v>
      </c>
      <c r="B6" s="33" t="s">
        <v>235</v>
      </c>
      <c r="C6" s="58">
        <v>45210</v>
      </c>
      <c r="D6" s="54" t="s">
        <v>236</v>
      </c>
      <c r="E6" s="60" t="s">
        <v>232</v>
      </c>
      <c r="F6" s="34" t="s">
        <v>241</v>
      </c>
      <c r="G6" s="35" t="s">
        <v>238</v>
      </c>
      <c r="H6" s="36">
        <v>8</v>
      </c>
      <c r="I6" s="37">
        <v>11256.84</v>
      </c>
    </row>
    <row r="7" spans="1:9" ht="28.8" x14ac:dyDescent="0.3">
      <c r="A7" s="58">
        <v>45212</v>
      </c>
      <c r="B7" s="33" t="s">
        <v>235</v>
      </c>
      <c r="C7" s="58">
        <v>45210</v>
      </c>
      <c r="D7" s="54" t="s">
        <v>236</v>
      </c>
      <c r="E7" s="60" t="s">
        <v>232</v>
      </c>
      <c r="F7" s="34" t="s">
        <v>242</v>
      </c>
      <c r="G7" s="35" t="s">
        <v>238</v>
      </c>
      <c r="H7" s="36">
        <v>100</v>
      </c>
      <c r="I7" s="37">
        <v>820.29</v>
      </c>
    </row>
    <row r="8" spans="1:9" ht="28.8" x14ac:dyDescent="0.3">
      <c r="A8" s="58">
        <v>45212</v>
      </c>
      <c r="B8" s="33" t="s">
        <v>235</v>
      </c>
      <c r="C8" s="58">
        <v>45210</v>
      </c>
      <c r="D8" s="54" t="s">
        <v>236</v>
      </c>
      <c r="E8" s="60" t="s">
        <v>232</v>
      </c>
      <c r="F8" s="34" t="s">
        <v>243</v>
      </c>
      <c r="G8" s="35" t="s">
        <v>238</v>
      </c>
      <c r="H8" s="36">
        <v>25</v>
      </c>
      <c r="I8" s="37">
        <v>531.83000000000004</v>
      </c>
    </row>
    <row r="9" spans="1:9" x14ac:dyDescent="0.3">
      <c r="A9" s="58">
        <v>45222</v>
      </c>
      <c r="B9" s="33" t="s">
        <v>244</v>
      </c>
      <c r="C9" s="58">
        <v>45222</v>
      </c>
      <c r="D9" s="54" t="s">
        <v>245</v>
      </c>
      <c r="E9" s="60" t="s">
        <v>232</v>
      </c>
      <c r="F9" s="34" t="s">
        <v>246</v>
      </c>
      <c r="G9" s="35" t="s">
        <v>238</v>
      </c>
      <c r="H9" s="36">
        <v>2</v>
      </c>
      <c r="I9" s="37">
        <v>1580</v>
      </c>
    </row>
    <row r="10" spans="1:9" ht="28.8" x14ac:dyDescent="0.3">
      <c r="A10" s="58">
        <v>45222</v>
      </c>
      <c r="B10" s="33" t="s">
        <v>244</v>
      </c>
      <c r="C10" s="58">
        <v>45222</v>
      </c>
      <c r="D10" s="54" t="s">
        <v>245</v>
      </c>
      <c r="E10" s="60" t="s">
        <v>232</v>
      </c>
      <c r="F10" s="34" t="s">
        <v>247</v>
      </c>
      <c r="G10" s="35" t="s">
        <v>238</v>
      </c>
      <c r="H10" s="36">
        <v>4</v>
      </c>
      <c r="I10" s="37">
        <v>1996</v>
      </c>
    </row>
    <row r="11" spans="1:9" ht="28.8" x14ac:dyDescent="0.3">
      <c r="A11" s="58">
        <v>45222</v>
      </c>
      <c r="B11" s="33" t="s">
        <v>244</v>
      </c>
      <c r="C11" s="58">
        <v>45222</v>
      </c>
      <c r="D11" s="54" t="s">
        <v>245</v>
      </c>
      <c r="E11" s="60" t="s">
        <v>232</v>
      </c>
      <c r="F11" s="34" t="s">
        <v>248</v>
      </c>
      <c r="G11" s="35" t="s">
        <v>238</v>
      </c>
      <c r="H11" s="36">
        <v>4</v>
      </c>
      <c r="I11" s="37">
        <v>2360</v>
      </c>
    </row>
    <row r="12" spans="1:9" x14ac:dyDescent="0.3">
      <c r="A12" s="58">
        <v>45222</v>
      </c>
      <c r="B12" s="33" t="s">
        <v>244</v>
      </c>
      <c r="C12" s="58">
        <v>45222</v>
      </c>
      <c r="D12" s="54" t="s">
        <v>245</v>
      </c>
      <c r="E12" s="60" t="s">
        <v>232</v>
      </c>
      <c r="F12" s="34" t="s">
        <v>249</v>
      </c>
      <c r="G12" s="35" t="s">
        <v>238</v>
      </c>
      <c r="H12" s="36">
        <v>5</v>
      </c>
      <c r="I12" s="37">
        <v>1260</v>
      </c>
    </row>
    <row r="13" spans="1:9" ht="43.2" x14ac:dyDescent="0.3">
      <c r="A13" s="58">
        <v>45222</v>
      </c>
      <c r="B13" s="33" t="s">
        <v>244</v>
      </c>
      <c r="C13" s="58">
        <v>45222</v>
      </c>
      <c r="D13" s="54" t="s">
        <v>245</v>
      </c>
      <c r="E13" s="60" t="s">
        <v>232</v>
      </c>
      <c r="F13" s="34" t="s">
        <v>250</v>
      </c>
      <c r="G13" s="35" t="s">
        <v>238</v>
      </c>
      <c r="H13" s="36">
        <v>4</v>
      </c>
      <c r="I13" s="37">
        <v>1708</v>
      </c>
    </row>
    <row r="14" spans="1:9" ht="43.2" x14ac:dyDescent="0.3">
      <c r="A14" s="58">
        <v>45222</v>
      </c>
      <c r="B14" s="33" t="s">
        <v>244</v>
      </c>
      <c r="C14" s="58">
        <v>45222</v>
      </c>
      <c r="D14" s="54" t="s">
        <v>245</v>
      </c>
      <c r="E14" s="60" t="s">
        <v>232</v>
      </c>
      <c r="F14" s="34" t="s">
        <v>251</v>
      </c>
      <c r="G14" s="35" t="s">
        <v>238</v>
      </c>
      <c r="H14" s="36">
        <v>5</v>
      </c>
      <c r="I14" s="37">
        <v>2200</v>
      </c>
    </row>
    <row r="15" spans="1:9" ht="43.2" x14ac:dyDescent="0.3">
      <c r="A15" s="58">
        <v>45222</v>
      </c>
      <c r="B15" s="33" t="s">
        <v>244</v>
      </c>
      <c r="C15" s="58">
        <v>45222</v>
      </c>
      <c r="D15" s="54" t="s">
        <v>245</v>
      </c>
      <c r="E15" s="60" t="s">
        <v>232</v>
      </c>
      <c r="F15" s="34" t="s">
        <v>252</v>
      </c>
      <c r="G15" s="35" t="s">
        <v>238</v>
      </c>
      <c r="H15" s="36">
        <v>5</v>
      </c>
      <c r="I15" s="37">
        <v>795</v>
      </c>
    </row>
    <row r="16" spans="1:9" x14ac:dyDescent="0.3">
      <c r="A16" s="58">
        <v>45222</v>
      </c>
      <c r="B16" s="33" t="s">
        <v>244</v>
      </c>
      <c r="C16" s="58">
        <v>45222</v>
      </c>
      <c r="D16" s="54" t="s">
        <v>245</v>
      </c>
      <c r="E16" s="60" t="s">
        <v>232</v>
      </c>
      <c r="F16" s="34" t="s">
        <v>253</v>
      </c>
      <c r="G16" s="35" t="s">
        <v>254</v>
      </c>
      <c r="H16" s="36">
        <v>2</v>
      </c>
      <c r="I16" s="37">
        <v>1278</v>
      </c>
    </row>
    <row r="17" spans="1:9" ht="28.8" x14ac:dyDescent="0.3">
      <c r="A17" s="58">
        <v>45222</v>
      </c>
      <c r="B17" s="33" t="s">
        <v>244</v>
      </c>
      <c r="C17" s="58">
        <v>45222</v>
      </c>
      <c r="D17" s="54" t="s">
        <v>245</v>
      </c>
      <c r="E17" s="60" t="s">
        <v>232</v>
      </c>
      <c r="F17" s="34" t="s">
        <v>255</v>
      </c>
      <c r="G17" s="35" t="s">
        <v>238</v>
      </c>
      <c r="H17" s="36">
        <v>2</v>
      </c>
      <c r="I17" s="37">
        <v>484</v>
      </c>
    </row>
    <row r="18" spans="1:9" x14ac:dyDescent="0.3">
      <c r="A18" s="58">
        <v>45222</v>
      </c>
      <c r="B18" s="33" t="s">
        <v>244</v>
      </c>
      <c r="C18" s="58">
        <v>45222</v>
      </c>
      <c r="D18" s="54" t="s">
        <v>245</v>
      </c>
      <c r="E18" s="60" t="s">
        <v>232</v>
      </c>
      <c r="F18" s="34" t="s">
        <v>256</v>
      </c>
      <c r="G18" s="35" t="s">
        <v>238</v>
      </c>
      <c r="H18" s="36">
        <v>25</v>
      </c>
      <c r="I18" s="37">
        <v>650</v>
      </c>
    </row>
    <row r="19" spans="1:9" ht="28.8" x14ac:dyDescent="0.3">
      <c r="A19" s="58">
        <v>45222</v>
      </c>
      <c r="B19" s="33" t="s">
        <v>244</v>
      </c>
      <c r="C19" s="58">
        <v>45222</v>
      </c>
      <c r="D19" s="54" t="s">
        <v>245</v>
      </c>
      <c r="E19" s="60" t="s">
        <v>232</v>
      </c>
      <c r="F19" s="34" t="s">
        <v>257</v>
      </c>
      <c r="G19" s="35" t="s">
        <v>238</v>
      </c>
      <c r="H19" s="36">
        <v>25</v>
      </c>
      <c r="I19" s="37">
        <v>3225</v>
      </c>
    </row>
    <row r="20" spans="1:9" x14ac:dyDescent="0.3">
      <c r="A20" s="58">
        <v>45222</v>
      </c>
      <c r="B20" s="33" t="s">
        <v>244</v>
      </c>
      <c r="C20" s="58">
        <v>45222</v>
      </c>
      <c r="D20" s="54" t="s">
        <v>245</v>
      </c>
      <c r="E20" s="60" t="s">
        <v>232</v>
      </c>
      <c r="F20" s="34" t="s">
        <v>258</v>
      </c>
      <c r="G20" s="35" t="s">
        <v>238</v>
      </c>
      <c r="H20" s="36">
        <v>4</v>
      </c>
      <c r="I20" s="37">
        <v>868</v>
      </c>
    </row>
    <row r="21" spans="1:9" ht="28.8" x14ac:dyDescent="0.3">
      <c r="A21" s="58">
        <v>45222</v>
      </c>
      <c r="B21" s="33" t="s">
        <v>244</v>
      </c>
      <c r="C21" s="58">
        <v>45222</v>
      </c>
      <c r="D21" s="54" t="s">
        <v>245</v>
      </c>
      <c r="E21" s="60" t="s">
        <v>232</v>
      </c>
      <c r="F21" s="34" t="s">
        <v>259</v>
      </c>
      <c r="G21" s="35" t="s">
        <v>238</v>
      </c>
      <c r="H21" s="36">
        <v>3</v>
      </c>
      <c r="I21" s="37">
        <v>1287</v>
      </c>
    </row>
    <row r="22" spans="1:9" ht="28.8" x14ac:dyDescent="0.3">
      <c r="A22" s="58">
        <v>45222</v>
      </c>
      <c r="B22" s="33" t="s">
        <v>244</v>
      </c>
      <c r="C22" s="58">
        <v>45222</v>
      </c>
      <c r="D22" s="54" t="s">
        <v>245</v>
      </c>
      <c r="E22" s="60" t="s">
        <v>232</v>
      </c>
      <c r="F22" s="34" t="s">
        <v>260</v>
      </c>
      <c r="G22" s="35" t="s">
        <v>238</v>
      </c>
      <c r="H22" s="36">
        <v>50</v>
      </c>
      <c r="I22" s="37">
        <v>1150</v>
      </c>
    </row>
    <row r="23" spans="1:9" ht="28.8" x14ac:dyDescent="0.3">
      <c r="A23" s="58">
        <v>45222</v>
      </c>
      <c r="B23" s="33" t="s">
        <v>244</v>
      </c>
      <c r="C23" s="58">
        <v>45222</v>
      </c>
      <c r="D23" s="54" t="s">
        <v>245</v>
      </c>
      <c r="E23" s="60" t="s">
        <v>232</v>
      </c>
      <c r="F23" s="34" t="s">
        <v>261</v>
      </c>
      <c r="G23" s="35" t="s">
        <v>238</v>
      </c>
      <c r="H23" s="36">
        <v>20</v>
      </c>
      <c r="I23" s="37">
        <v>540</v>
      </c>
    </row>
    <row r="24" spans="1:9" ht="28.8" x14ac:dyDescent="0.3">
      <c r="A24" s="58">
        <v>45222</v>
      </c>
      <c r="B24" s="33" t="s">
        <v>244</v>
      </c>
      <c r="C24" s="58">
        <v>45222</v>
      </c>
      <c r="D24" s="54" t="s">
        <v>245</v>
      </c>
      <c r="E24" s="60" t="s">
        <v>232</v>
      </c>
      <c r="F24" s="34" t="s">
        <v>262</v>
      </c>
      <c r="G24" s="35" t="s">
        <v>238</v>
      </c>
      <c r="H24" s="36">
        <v>2</v>
      </c>
      <c r="I24" s="37">
        <v>594</v>
      </c>
    </row>
    <row r="25" spans="1:9" x14ac:dyDescent="0.3">
      <c r="A25" s="58">
        <v>45222</v>
      </c>
      <c r="B25" s="33" t="s">
        <v>244</v>
      </c>
      <c r="C25" s="58">
        <v>45222</v>
      </c>
      <c r="D25" s="54" t="s">
        <v>245</v>
      </c>
      <c r="E25" s="60" t="s">
        <v>232</v>
      </c>
      <c r="F25" s="34" t="s">
        <v>263</v>
      </c>
      <c r="G25" s="35" t="s">
        <v>238</v>
      </c>
      <c r="H25" s="36">
        <v>10</v>
      </c>
      <c r="I25" s="37">
        <v>3310</v>
      </c>
    </row>
    <row r="26" spans="1:9" ht="28.8" x14ac:dyDescent="0.3">
      <c r="A26" s="58">
        <v>45222</v>
      </c>
      <c r="B26" s="33" t="s">
        <v>244</v>
      </c>
      <c r="C26" s="58">
        <v>45222</v>
      </c>
      <c r="D26" s="54" t="s">
        <v>245</v>
      </c>
      <c r="E26" s="60" t="s">
        <v>232</v>
      </c>
      <c r="F26" s="34" t="s">
        <v>264</v>
      </c>
      <c r="G26" s="35" t="s">
        <v>238</v>
      </c>
      <c r="H26" s="36">
        <v>1</v>
      </c>
      <c r="I26" s="37">
        <v>886</v>
      </c>
    </row>
    <row r="27" spans="1:9" ht="28.8" x14ac:dyDescent="0.3">
      <c r="A27" s="58">
        <v>45222</v>
      </c>
      <c r="B27" s="33" t="s">
        <v>244</v>
      </c>
      <c r="C27" s="58">
        <v>45222</v>
      </c>
      <c r="D27" s="54" t="s">
        <v>245</v>
      </c>
      <c r="E27" s="60" t="s">
        <v>232</v>
      </c>
      <c r="F27" s="34" t="s">
        <v>265</v>
      </c>
      <c r="G27" s="35" t="s">
        <v>254</v>
      </c>
      <c r="H27" s="36">
        <v>1</v>
      </c>
      <c r="I27" s="37">
        <v>249</v>
      </c>
    </row>
    <row r="28" spans="1:9" ht="28.8" x14ac:dyDescent="0.3">
      <c r="A28" s="58">
        <v>45222</v>
      </c>
      <c r="B28" s="33" t="s">
        <v>244</v>
      </c>
      <c r="C28" s="58">
        <v>45222</v>
      </c>
      <c r="D28" s="54" t="s">
        <v>245</v>
      </c>
      <c r="E28" s="60" t="s">
        <v>232</v>
      </c>
      <c r="F28" s="34" t="s">
        <v>266</v>
      </c>
      <c r="G28" s="35" t="s">
        <v>254</v>
      </c>
      <c r="H28" s="36">
        <v>1</v>
      </c>
      <c r="I28" s="37">
        <v>239</v>
      </c>
    </row>
    <row r="29" spans="1:9" ht="28.8" x14ac:dyDescent="0.3">
      <c r="A29" s="58">
        <v>45222</v>
      </c>
      <c r="B29" s="33" t="s">
        <v>244</v>
      </c>
      <c r="C29" s="58">
        <v>45222</v>
      </c>
      <c r="D29" s="54" t="s">
        <v>245</v>
      </c>
      <c r="E29" s="60" t="s">
        <v>232</v>
      </c>
      <c r="F29" s="34" t="s">
        <v>267</v>
      </c>
      <c r="G29" s="35" t="s">
        <v>254</v>
      </c>
      <c r="H29" s="36">
        <v>1</v>
      </c>
      <c r="I29" s="37">
        <v>209</v>
      </c>
    </row>
    <row r="30" spans="1:9" ht="28.8" x14ac:dyDescent="0.3">
      <c r="A30" s="58">
        <v>45222</v>
      </c>
      <c r="B30" s="33" t="s">
        <v>244</v>
      </c>
      <c r="C30" s="58">
        <v>45222</v>
      </c>
      <c r="D30" s="54" t="s">
        <v>245</v>
      </c>
      <c r="E30" s="60" t="s">
        <v>232</v>
      </c>
      <c r="F30" s="34" t="s">
        <v>268</v>
      </c>
      <c r="G30" s="35" t="s">
        <v>238</v>
      </c>
      <c r="H30" s="36">
        <v>2</v>
      </c>
      <c r="I30" s="37">
        <v>278</v>
      </c>
    </row>
    <row r="31" spans="1:9" ht="28.8" x14ac:dyDescent="0.3">
      <c r="A31" s="58">
        <v>45222</v>
      </c>
      <c r="B31" s="33" t="s">
        <v>244</v>
      </c>
      <c r="C31" s="58">
        <v>45222</v>
      </c>
      <c r="D31" s="54" t="s">
        <v>245</v>
      </c>
      <c r="E31" s="60" t="s">
        <v>232</v>
      </c>
      <c r="F31" s="34" t="s">
        <v>269</v>
      </c>
      <c r="G31" s="35" t="s">
        <v>238</v>
      </c>
      <c r="H31" s="36">
        <v>2</v>
      </c>
      <c r="I31" s="37">
        <v>84</v>
      </c>
    </row>
    <row r="32" spans="1:9" ht="28.8" x14ac:dyDescent="0.3">
      <c r="A32" s="58">
        <v>45222</v>
      </c>
      <c r="B32" s="33" t="s">
        <v>244</v>
      </c>
      <c r="C32" s="58">
        <v>45222</v>
      </c>
      <c r="D32" s="54" t="s">
        <v>245</v>
      </c>
      <c r="E32" s="60" t="s">
        <v>232</v>
      </c>
      <c r="F32" s="34" t="s">
        <v>270</v>
      </c>
      <c r="G32" s="35" t="s">
        <v>238</v>
      </c>
      <c r="H32" s="36">
        <v>2</v>
      </c>
      <c r="I32" s="37">
        <v>194</v>
      </c>
    </row>
    <row r="33" spans="1:9" ht="43.2" x14ac:dyDescent="0.3">
      <c r="A33" s="58">
        <v>45222</v>
      </c>
      <c r="B33" s="33" t="s">
        <v>244</v>
      </c>
      <c r="C33" s="58">
        <v>45222</v>
      </c>
      <c r="D33" s="54" t="s">
        <v>245</v>
      </c>
      <c r="E33" s="60" t="s">
        <v>232</v>
      </c>
      <c r="F33" s="34" t="s">
        <v>271</v>
      </c>
      <c r="G33" s="35" t="s">
        <v>238</v>
      </c>
      <c r="H33" s="36">
        <v>2</v>
      </c>
      <c r="I33" s="37">
        <v>104</v>
      </c>
    </row>
    <row r="34" spans="1:9" ht="28.8" x14ac:dyDescent="0.3">
      <c r="A34" s="58">
        <v>45222</v>
      </c>
      <c r="B34" s="33" t="s">
        <v>244</v>
      </c>
      <c r="C34" s="58">
        <v>45222</v>
      </c>
      <c r="D34" s="54" t="s">
        <v>245</v>
      </c>
      <c r="E34" s="60" t="s">
        <v>232</v>
      </c>
      <c r="F34" s="34" t="s">
        <v>272</v>
      </c>
      <c r="G34" s="35" t="s">
        <v>254</v>
      </c>
      <c r="H34" s="36">
        <v>3</v>
      </c>
      <c r="I34" s="37">
        <v>897</v>
      </c>
    </row>
    <row r="35" spans="1:9" ht="28.8" x14ac:dyDescent="0.3">
      <c r="A35" s="58">
        <v>45222</v>
      </c>
      <c r="B35" s="33" t="s">
        <v>244</v>
      </c>
      <c r="C35" s="58">
        <v>45222</v>
      </c>
      <c r="D35" s="54" t="s">
        <v>245</v>
      </c>
      <c r="E35" s="60" t="s">
        <v>232</v>
      </c>
      <c r="F35" s="34" t="s">
        <v>273</v>
      </c>
      <c r="G35" s="35" t="s">
        <v>238</v>
      </c>
      <c r="H35" s="36">
        <v>1</v>
      </c>
      <c r="I35" s="37">
        <v>2490</v>
      </c>
    </row>
    <row r="36" spans="1:9" x14ac:dyDescent="0.3">
      <c r="A36" s="58">
        <v>45222</v>
      </c>
      <c r="B36" s="33" t="s">
        <v>244</v>
      </c>
      <c r="C36" s="58">
        <v>45222</v>
      </c>
      <c r="D36" s="54" t="s">
        <v>245</v>
      </c>
      <c r="E36" s="60" t="s">
        <v>232</v>
      </c>
      <c r="F36" s="34" t="s">
        <v>274</v>
      </c>
      <c r="G36" s="35" t="s">
        <v>238</v>
      </c>
      <c r="H36" s="36">
        <v>3</v>
      </c>
      <c r="I36" s="37">
        <v>288</v>
      </c>
    </row>
    <row r="37" spans="1:9" x14ac:dyDescent="0.3">
      <c r="A37" s="58">
        <v>45222</v>
      </c>
      <c r="B37" s="33" t="s">
        <v>244</v>
      </c>
      <c r="C37" s="58">
        <v>45222</v>
      </c>
      <c r="D37" s="54" t="s">
        <v>245</v>
      </c>
      <c r="E37" s="60" t="s">
        <v>232</v>
      </c>
      <c r="F37" s="34" t="s">
        <v>275</v>
      </c>
      <c r="G37" s="35" t="s">
        <v>238</v>
      </c>
      <c r="H37" s="36">
        <v>3</v>
      </c>
      <c r="I37" s="37">
        <v>351</v>
      </c>
    </row>
    <row r="38" spans="1:9" ht="28.8" x14ac:dyDescent="0.3">
      <c r="A38" s="58">
        <v>45222</v>
      </c>
      <c r="B38" s="33" t="s">
        <v>244</v>
      </c>
      <c r="C38" s="58">
        <v>45222</v>
      </c>
      <c r="D38" s="54" t="s">
        <v>245</v>
      </c>
      <c r="E38" s="60" t="s">
        <v>232</v>
      </c>
      <c r="F38" s="34" t="s">
        <v>276</v>
      </c>
      <c r="G38" s="35" t="s">
        <v>238</v>
      </c>
      <c r="H38" s="36">
        <v>3</v>
      </c>
      <c r="I38" s="37">
        <v>312</v>
      </c>
    </row>
    <row r="39" spans="1:9" ht="28.8" x14ac:dyDescent="0.3">
      <c r="A39" s="58">
        <v>45222</v>
      </c>
      <c r="B39" s="33" t="s">
        <v>244</v>
      </c>
      <c r="C39" s="58">
        <v>45222</v>
      </c>
      <c r="D39" s="54" t="s">
        <v>245</v>
      </c>
      <c r="E39" s="60" t="s">
        <v>232</v>
      </c>
      <c r="F39" s="34" t="s">
        <v>277</v>
      </c>
      <c r="G39" s="35" t="s">
        <v>238</v>
      </c>
      <c r="H39" s="36">
        <v>1</v>
      </c>
      <c r="I39" s="37">
        <v>147</v>
      </c>
    </row>
    <row r="40" spans="1:9" ht="28.8" x14ac:dyDescent="0.3">
      <c r="A40" s="58">
        <v>45222</v>
      </c>
      <c r="B40" s="33" t="s">
        <v>244</v>
      </c>
      <c r="C40" s="58">
        <v>45222</v>
      </c>
      <c r="D40" s="54" t="s">
        <v>245</v>
      </c>
      <c r="E40" s="60" t="s">
        <v>232</v>
      </c>
      <c r="F40" s="34" t="s">
        <v>278</v>
      </c>
      <c r="G40" s="35" t="s">
        <v>238</v>
      </c>
      <c r="H40" s="36">
        <v>1</v>
      </c>
      <c r="I40" s="37">
        <v>165</v>
      </c>
    </row>
    <row r="41" spans="1:9" ht="28.8" x14ac:dyDescent="0.3">
      <c r="A41" s="58">
        <v>45222</v>
      </c>
      <c r="B41" s="33" t="s">
        <v>244</v>
      </c>
      <c r="C41" s="58">
        <v>45222</v>
      </c>
      <c r="D41" s="54" t="s">
        <v>245</v>
      </c>
      <c r="E41" s="60" t="s">
        <v>232</v>
      </c>
      <c r="F41" s="34" t="s">
        <v>279</v>
      </c>
      <c r="G41" s="35" t="s">
        <v>238</v>
      </c>
      <c r="H41" s="36">
        <v>1</v>
      </c>
      <c r="I41" s="37">
        <v>174</v>
      </c>
    </row>
    <row r="42" spans="1:9" ht="28.8" x14ac:dyDescent="0.3">
      <c r="A42" s="58">
        <v>45222</v>
      </c>
      <c r="B42" s="33" t="s">
        <v>244</v>
      </c>
      <c r="C42" s="58">
        <v>45222</v>
      </c>
      <c r="D42" s="54" t="s">
        <v>245</v>
      </c>
      <c r="E42" s="60" t="s">
        <v>232</v>
      </c>
      <c r="F42" s="34" t="s">
        <v>280</v>
      </c>
      <c r="G42" s="35" t="s">
        <v>238</v>
      </c>
      <c r="H42" s="36">
        <v>5</v>
      </c>
      <c r="I42" s="37">
        <v>520</v>
      </c>
    </row>
    <row r="43" spans="1:9" ht="28.8" x14ac:dyDescent="0.3">
      <c r="A43" s="58">
        <v>45222</v>
      </c>
      <c r="B43" s="33" t="s">
        <v>244</v>
      </c>
      <c r="C43" s="58">
        <v>45222</v>
      </c>
      <c r="D43" s="54" t="s">
        <v>245</v>
      </c>
      <c r="E43" s="60" t="s">
        <v>232</v>
      </c>
      <c r="F43" s="34" t="s">
        <v>281</v>
      </c>
      <c r="G43" s="35" t="s">
        <v>238</v>
      </c>
      <c r="H43" s="36">
        <v>3</v>
      </c>
      <c r="I43" s="37">
        <v>456</v>
      </c>
    </row>
    <row r="44" spans="1:9" ht="28.8" x14ac:dyDescent="0.3">
      <c r="A44" s="58">
        <v>45222</v>
      </c>
      <c r="B44" s="33" t="s">
        <v>244</v>
      </c>
      <c r="C44" s="58">
        <v>45222</v>
      </c>
      <c r="D44" s="54" t="s">
        <v>245</v>
      </c>
      <c r="E44" s="60" t="s">
        <v>232</v>
      </c>
      <c r="F44" s="34" t="s">
        <v>282</v>
      </c>
      <c r="G44" s="35" t="s">
        <v>238</v>
      </c>
      <c r="H44" s="36">
        <v>6</v>
      </c>
      <c r="I44" s="37">
        <v>948</v>
      </c>
    </row>
    <row r="45" spans="1:9" ht="28.8" x14ac:dyDescent="0.3">
      <c r="A45" s="58">
        <v>45222</v>
      </c>
      <c r="B45" s="33" t="s">
        <v>244</v>
      </c>
      <c r="C45" s="58">
        <v>45222</v>
      </c>
      <c r="D45" s="54" t="s">
        <v>245</v>
      </c>
      <c r="E45" s="60" t="s">
        <v>232</v>
      </c>
      <c r="F45" s="34" t="s">
        <v>283</v>
      </c>
      <c r="G45" s="35" t="s">
        <v>238</v>
      </c>
      <c r="H45" s="36">
        <v>10</v>
      </c>
      <c r="I45" s="37">
        <v>2690</v>
      </c>
    </row>
    <row r="46" spans="1:9" ht="28.8" x14ac:dyDescent="0.3">
      <c r="A46" s="58">
        <v>45222</v>
      </c>
      <c r="B46" s="33" t="s">
        <v>244</v>
      </c>
      <c r="C46" s="58">
        <v>45222</v>
      </c>
      <c r="D46" s="54" t="s">
        <v>245</v>
      </c>
      <c r="E46" s="60" t="s">
        <v>232</v>
      </c>
      <c r="F46" s="34" t="s">
        <v>284</v>
      </c>
      <c r="G46" s="35" t="s">
        <v>238</v>
      </c>
      <c r="H46" s="36">
        <v>4</v>
      </c>
      <c r="I46" s="37">
        <v>1844</v>
      </c>
    </row>
    <row r="47" spans="1:9" x14ac:dyDescent="0.3">
      <c r="A47" s="58">
        <v>45222</v>
      </c>
      <c r="B47" s="33" t="s">
        <v>244</v>
      </c>
      <c r="C47" s="58">
        <v>45222</v>
      </c>
      <c r="D47" s="54" t="s">
        <v>245</v>
      </c>
      <c r="E47" s="60" t="s">
        <v>232</v>
      </c>
      <c r="F47" s="34" t="s">
        <v>285</v>
      </c>
      <c r="G47" s="35" t="s">
        <v>238</v>
      </c>
      <c r="H47" s="36">
        <v>1</v>
      </c>
      <c r="I47" s="37">
        <v>1743</v>
      </c>
    </row>
    <row r="48" spans="1:9" ht="28.8" x14ac:dyDescent="0.3">
      <c r="A48" s="58">
        <v>45222</v>
      </c>
      <c r="B48" s="33" t="s">
        <v>244</v>
      </c>
      <c r="C48" s="58">
        <v>45222</v>
      </c>
      <c r="D48" s="54" t="s">
        <v>245</v>
      </c>
      <c r="E48" s="60" t="s">
        <v>232</v>
      </c>
      <c r="F48" s="34" t="s">
        <v>286</v>
      </c>
      <c r="G48" s="35" t="s">
        <v>238</v>
      </c>
      <c r="H48" s="36">
        <v>4</v>
      </c>
      <c r="I48" s="37">
        <v>1156</v>
      </c>
    </row>
    <row r="49" spans="1:9" ht="28.8" x14ac:dyDescent="0.3">
      <c r="A49" s="58">
        <v>45222</v>
      </c>
      <c r="B49" s="33" t="s">
        <v>244</v>
      </c>
      <c r="C49" s="58">
        <v>45222</v>
      </c>
      <c r="D49" s="54" t="s">
        <v>245</v>
      </c>
      <c r="E49" s="60" t="s">
        <v>232</v>
      </c>
      <c r="F49" s="34" t="s">
        <v>287</v>
      </c>
      <c r="G49" s="35" t="s">
        <v>238</v>
      </c>
      <c r="H49" s="36">
        <v>4</v>
      </c>
      <c r="I49" s="37">
        <v>3560</v>
      </c>
    </row>
    <row r="50" spans="1:9" ht="28.8" x14ac:dyDescent="0.3">
      <c r="A50" s="58">
        <v>45222</v>
      </c>
      <c r="B50" s="33" t="s">
        <v>244</v>
      </c>
      <c r="C50" s="58">
        <v>45222</v>
      </c>
      <c r="D50" s="54" t="s">
        <v>245</v>
      </c>
      <c r="E50" s="60" t="s">
        <v>232</v>
      </c>
      <c r="F50" s="34" t="s">
        <v>288</v>
      </c>
      <c r="G50" s="35" t="s">
        <v>238</v>
      </c>
      <c r="H50" s="36">
        <v>2</v>
      </c>
      <c r="I50" s="37">
        <v>150</v>
      </c>
    </row>
    <row r="51" spans="1:9" ht="43.2" x14ac:dyDescent="0.3">
      <c r="A51" s="58">
        <v>45222</v>
      </c>
      <c r="B51" s="33" t="s">
        <v>244</v>
      </c>
      <c r="C51" s="58">
        <v>45222</v>
      </c>
      <c r="D51" s="54" t="s">
        <v>245</v>
      </c>
      <c r="E51" s="60" t="s">
        <v>232</v>
      </c>
      <c r="F51" s="34" t="s">
        <v>289</v>
      </c>
      <c r="G51" s="35" t="s">
        <v>238</v>
      </c>
      <c r="H51" s="36">
        <v>3</v>
      </c>
      <c r="I51" s="37">
        <v>273</v>
      </c>
    </row>
    <row r="52" spans="1:9" ht="28.8" x14ac:dyDescent="0.3">
      <c r="A52" s="58">
        <v>45222</v>
      </c>
      <c r="B52" s="33" t="s">
        <v>244</v>
      </c>
      <c r="C52" s="58">
        <v>45222</v>
      </c>
      <c r="D52" s="54" t="s">
        <v>245</v>
      </c>
      <c r="E52" s="60" t="s">
        <v>232</v>
      </c>
      <c r="F52" s="34" t="s">
        <v>290</v>
      </c>
      <c r="G52" s="35" t="s">
        <v>238</v>
      </c>
      <c r="H52" s="36">
        <v>3</v>
      </c>
      <c r="I52" s="37">
        <v>546</v>
      </c>
    </row>
    <row r="53" spans="1:9" ht="43.2" x14ac:dyDescent="0.3">
      <c r="A53" s="58">
        <v>45222</v>
      </c>
      <c r="B53" s="33" t="s">
        <v>244</v>
      </c>
      <c r="C53" s="58">
        <v>45222</v>
      </c>
      <c r="D53" s="54" t="s">
        <v>245</v>
      </c>
      <c r="E53" s="60" t="s">
        <v>232</v>
      </c>
      <c r="F53" s="34" t="s">
        <v>291</v>
      </c>
      <c r="G53" s="35" t="s">
        <v>238</v>
      </c>
      <c r="H53" s="36">
        <v>3</v>
      </c>
      <c r="I53" s="37">
        <v>612</v>
      </c>
    </row>
    <row r="54" spans="1:9" ht="28.8" x14ac:dyDescent="0.3">
      <c r="A54" s="58">
        <v>45222</v>
      </c>
      <c r="B54" s="33" t="s">
        <v>244</v>
      </c>
      <c r="C54" s="58">
        <v>45222</v>
      </c>
      <c r="D54" s="54" t="s">
        <v>245</v>
      </c>
      <c r="E54" s="60" t="s">
        <v>232</v>
      </c>
      <c r="F54" s="34" t="s">
        <v>292</v>
      </c>
      <c r="G54" s="35" t="s">
        <v>238</v>
      </c>
      <c r="H54" s="36">
        <v>2</v>
      </c>
      <c r="I54" s="37">
        <v>838</v>
      </c>
    </row>
    <row r="55" spans="1:9" ht="28.8" x14ac:dyDescent="0.3">
      <c r="A55" s="58">
        <v>45222</v>
      </c>
      <c r="B55" s="33" t="s">
        <v>244</v>
      </c>
      <c r="C55" s="58">
        <v>45222</v>
      </c>
      <c r="D55" s="54" t="s">
        <v>245</v>
      </c>
      <c r="E55" s="60" t="s">
        <v>232</v>
      </c>
      <c r="F55" s="34" t="s">
        <v>293</v>
      </c>
      <c r="G55" s="35" t="s">
        <v>238</v>
      </c>
      <c r="H55" s="36">
        <v>4</v>
      </c>
      <c r="I55" s="37">
        <v>1676</v>
      </c>
    </row>
    <row r="56" spans="1:9" ht="28.8" x14ac:dyDescent="0.3">
      <c r="A56" s="58">
        <v>45222</v>
      </c>
      <c r="B56" s="33" t="s">
        <v>244</v>
      </c>
      <c r="C56" s="58">
        <v>45222</v>
      </c>
      <c r="D56" s="54" t="s">
        <v>245</v>
      </c>
      <c r="E56" s="60" t="s">
        <v>232</v>
      </c>
      <c r="F56" s="34" t="s">
        <v>294</v>
      </c>
      <c r="G56" s="35" t="s">
        <v>238</v>
      </c>
      <c r="H56" s="36">
        <v>4</v>
      </c>
      <c r="I56" s="37">
        <v>372</v>
      </c>
    </row>
    <row r="57" spans="1:9" ht="28.8" x14ac:dyDescent="0.3">
      <c r="A57" s="58">
        <v>45222</v>
      </c>
      <c r="B57" s="33" t="s">
        <v>244</v>
      </c>
      <c r="C57" s="58">
        <v>45222</v>
      </c>
      <c r="D57" s="54" t="s">
        <v>245</v>
      </c>
      <c r="E57" s="60" t="s">
        <v>232</v>
      </c>
      <c r="F57" s="34" t="s">
        <v>295</v>
      </c>
      <c r="G57" s="35" t="s">
        <v>238</v>
      </c>
      <c r="H57" s="36">
        <v>4</v>
      </c>
      <c r="I57" s="37">
        <v>828</v>
      </c>
    </row>
    <row r="58" spans="1:9" ht="43.2" x14ac:dyDescent="0.3">
      <c r="A58" s="58">
        <v>45222</v>
      </c>
      <c r="B58" s="33" t="s">
        <v>244</v>
      </c>
      <c r="C58" s="58">
        <v>45222</v>
      </c>
      <c r="D58" s="54" t="s">
        <v>245</v>
      </c>
      <c r="E58" s="60" t="s">
        <v>232</v>
      </c>
      <c r="F58" s="34" t="s">
        <v>296</v>
      </c>
      <c r="G58" s="35" t="s">
        <v>238</v>
      </c>
      <c r="H58" s="36">
        <v>3</v>
      </c>
      <c r="I58" s="37">
        <v>546</v>
      </c>
    </row>
    <row r="59" spans="1:9" ht="43.2" x14ac:dyDescent="0.3">
      <c r="A59" s="58">
        <v>45222</v>
      </c>
      <c r="B59" s="33" t="s">
        <v>244</v>
      </c>
      <c r="C59" s="58">
        <v>45222</v>
      </c>
      <c r="D59" s="54" t="s">
        <v>245</v>
      </c>
      <c r="E59" s="60" t="s">
        <v>232</v>
      </c>
      <c r="F59" s="34" t="s">
        <v>297</v>
      </c>
      <c r="G59" s="35" t="s">
        <v>238</v>
      </c>
      <c r="H59" s="36">
        <v>5</v>
      </c>
      <c r="I59" s="37">
        <v>910</v>
      </c>
    </row>
    <row r="60" spans="1:9" ht="43.2" x14ac:dyDescent="0.3">
      <c r="A60" s="58">
        <v>45222</v>
      </c>
      <c r="B60" s="33" t="s">
        <v>244</v>
      </c>
      <c r="C60" s="58">
        <v>45222</v>
      </c>
      <c r="D60" s="54" t="s">
        <v>245</v>
      </c>
      <c r="E60" s="60" t="s">
        <v>232</v>
      </c>
      <c r="F60" s="34" t="s">
        <v>298</v>
      </c>
      <c r="G60" s="35" t="s">
        <v>238</v>
      </c>
      <c r="H60" s="36">
        <v>3</v>
      </c>
      <c r="I60" s="37">
        <v>288</v>
      </c>
    </row>
    <row r="61" spans="1:9" ht="28.8" x14ac:dyDescent="0.3">
      <c r="A61" s="58">
        <v>45222</v>
      </c>
      <c r="B61" s="33" t="s">
        <v>244</v>
      </c>
      <c r="C61" s="58">
        <v>45222</v>
      </c>
      <c r="D61" s="54" t="s">
        <v>245</v>
      </c>
      <c r="E61" s="60" t="s">
        <v>232</v>
      </c>
      <c r="F61" s="34" t="s">
        <v>299</v>
      </c>
      <c r="G61" s="35" t="s">
        <v>238</v>
      </c>
      <c r="H61" s="36">
        <v>1</v>
      </c>
      <c r="I61" s="37">
        <v>5290</v>
      </c>
    </row>
    <row r="62" spans="1:9" x14ac:dyDescent="0.3">
      <c r="A62" s="58">
        <v>45222</v>
      </c>
      <c r="B62" s="33" t="s">
        <v>244</v>
      </c>
      <c r="C62" s="58">
        <v>45222</v>
      </c>
      <c r="D62" s="54" t="s">
        <v>245</v>
      </c>
      <c r="E62" s="60" t="s">
        <v>232</v>
      </c>
      <c r="F62" s="34" t="s">
        <v>300</v>
      </c>
      <c r="G62" s="35" t="s">
        <v>238</v>
      </c>
      <c r="H62" s="36">
        <v>1</v>
      </c>
      <c r="I62" s="37">
        <v>438</v>
      </c>
    </row>
    <row r="63" spans="1:9" ht="28.8" x14ac:dyDescent="0.3">
      <c r="A63" s="58">
        <v>45222</v>
      </c>
      <c r="B63" s="33" t="s">
        <v>244</v>
      </c>
      <c r="C63" s="58">
        <v>45222</v>
      </c>
      <c r="D63" s="54" t="s">
        <v>245</v>
      </c>
      <c r="E63" s="60" t="s">
        <v>232</v>
      </c>
      <c r="F63" s="34" t="s">
        <v>301</v>
      </c>
      <c r="G63" s="35" t="s">
        <v>238</v>
      </c>
      <c r="H63" s="36">
        <v>1</v>
      </c>
      <c r="I63" s="37">
        <v>9990</v>
      </c>
    </row>
    <row r="64" spans="1:9" ht="28.8" x14ac:dyDescent="0.3">
      <c r="A64" s="58">
        <v>45222</v>
      </c>
      <c r="B64" s="33" t="s">
        <v>244</v>
      </c>
      <c r="C64" s="58">
        <v>45222</v>
      </c>
      <c r="D64" s="54" t="s">
        <v>245</v>
      </c>
      <c r="E64" s="60" t="s">
        <v>232</v>
      </c>
      <c r="F64" s="34" t="s">
        <v>302</v>
      </c>
      <c r="G64" s="35" t="s">
        <v>254</v>
      </c>
      <c r="H64" s="36">
        <v>6</v>
      </c>
      <c r="I64" s="37">
        <v>294</v>
      </c>
    </row>
    <row r="65" spans="1:9" ht="43.2" x14ac:dyDescent="0.3">
      <c r="A65" s="58">
        <v>45227</v>
      </c>
      <c r="B65" s="33" t="s">
        <v>303</v>
      </c>
      <c r="C65" s="58">
        <v>45227</v>
      </c>
      <c r="D65" s="54" t="s">
        <v>245</v>
      </c>
      <c r="E65" s="60" t="s">
        <v>232</v>
      </c>
      <c r="F65" s="34" t="s">
        <v>304</v>
      </c>
      <c r="G65" s="35" t="s">
        <v>238</v>
      </c>
      <c r="H65" s="36">
        <v>10</v>
      </c>
      <c r="I65" s="37">
        <v>5100</v>
      </c>
    </row>
    <row r="66" spans="1:9" ht="28.8" x14ac:dyDescent="0.3">
      <c r="A66" s="58">
        <v>45227</v>
      </c>
      <c r="B66" s="33" t="s">
        <v>303</v>
      </c>
      <c r="C66" s="58">
        <v>45227</v>
      </c>
      <c r="D66" s="54" t="s">
        <v>245</v>
      </c>
      <c r="E66" s="60" t="s">
        <v>232</v>
      </c>
      <c r="F66" s="34" t="s">
        <v>305</v>
      </c>
      <c r="G66" s="35" t="s">
        <v>238</v>
      </c>
      <c r="H66" s="36">
        <v>5</v>
      </c>
      <c r="I66" s="37">
        <v>1900</v>
      </c>
    </row>
    <row r="67" spans="1:9" ht="43.2" x14ac:dyDescent="0.3">
      <c r="A67" s="58">
        <v>45227</v>
      </c>
      <c r="B67" s="33" t="s">
        <v>303</v>
      </c>
      <c r="C67" s="58">
        <v>45227</v>
      </c>
      <c r="D67" s="54" t="s">
        <v>245</v>
      </c>
      <c r="E67" s="60" t="s">
        <v>232</v>
      </c>
      <c r="F67" s="34" t="s">
        <v>271</v>
      </c>
      <c r="G67" s="35" t="s">
        <v>238</v>
      </c>
      <c r="H67" s="36">
        <v>3</v>
      </c>
      <c r="I67" s="37">
        <v>156</v>
      </c>
    </row>
    <row r="68" spans="1:9" x14ac:dyDescent="0.3">
      <c r="A68" s="58">
        <v>45227</v>
      </c>
      <c r="B68" s="33" t="s">
        <v>303</v>
      </c>
      <c r="C68" s="58">
        <v>45227</v>
      </c>
      <c r="D68" s="54" t="s">
        <v>245</v>
      </c>
      <c r="E68" s="60" t="s">
        <v>232</v>
      </c>
      <c r="F68" s="34" t="s">
        <v>306</v>
      </c>
      <c r="G68" s="35" t="s">
        <v>254</v>
      </c>
      <c r="H68" s="36">
        <v>1</v>
      </c>
      <c r="I68" s="37">
        <v>1248</v>
      </c>
    </row>
    <row r="69" spans="1:9" ht="28.8" x14ac:dyDescent="0.3">
      <c r="A69" s="58">
        <v>45227</v>
      </c>
      <c r="B69" s="33" t="s">
        <v>303</v>
      </c>
      <c r="C69" s="58">
        <v>45227</v>
      </c>
      <c r="D69" s="54" t="s">
        <v>245</v>
      </c>
      <c r="E69" s="60" t="s">
        <v>232</v>
      </c>
      <c r="F69" s="34" t="s">
        <v>307</v>
      </c>
      <c r="G69" s="35" t="s">
        <v>238</v>
      </c>
      <c r="H69" s="36">
        <v>2</v>
      </c>
      <c r="I69" s="37">
        <v>158</v>
      </c>
    </row>
    <row r="70" spans="1:9" ht="28.8" x14ac:dyDescent="0.3">
      <c r="A70" s="58">
        <v>45227</v>
      </c>
      <c r="B70" s="33" t="s">
        <v>303</v>
      </c>
      <c r="C70" s="58">
        <v>45227</v>
      </c>
      <c r="D70" s="54" t="s">
        <v>245</v>
      </c>
      <c r="E70" s="60" t="s">
        <v>232</v>
      </c>
      <c r="F70" s="34" t="s">
        <v>308</v>
      </c>
      <c r="G70" s="35" t="s">
        <v>238</v>
      </c>
      <c r="H70" s="36">
        <v>2</v>
      </c>
      <c r="I70" s="37">
        <v>698</v>
      </c>
    </row>
    <row r="71" spans="1:9" ht="28.8" x14ac:dyDescent="0.3">
      <c r="A71" s="58">
        <v>45227</v>
      </c>
      <c r="B71" s="33" t="s">
        <v>303</v>
      </c>
      <c r="C71" s="58">
        <v>45227</v>
      </c>
      <c r="D71" s="54" t="s">
        <v>245</v>
      </c>
      <c r="E71" s="60" t="s">
        <v>232</v>
      </c>
      <c r="F71" s="34" t="s">
        <v>309</v>
      </c>
      <c r="G71" s="35" t="s">
        <v>238</v>
      </c>
      <c r="H71" s="36">
        <v>2</v>
      </c>
      <c r="I71" s="37">
        <v>406</v>
      </c>
    </row>
    <row r="72" spans="1:9" ht="28.8" x14ac:dyDescent="0.3">
      <c r="A72" s="58">
        <v>45227</v>
      </c>
      <c r="B72" s="33" t="s">
        <v>303</v>
      </c>
      <c r="C72" s="58">
        <v>45227</v>
      </c>
      <c r="D72" s="54" t="s">
        <v>245</v>
      </c>
      <c r="E72" s="60" t="s">
        <v>232</v>
      </c>
      <c r="F72" s="34" t="s">
        <v>310</v>
      </c>
      <c r="G72" s="35" t="s">
        <v>238</v>
      </c>
      <c r="H72" s="36">
        <v>2</v>
      </c>
      <c r="I72" s="37">
        <v>22556</v>
      </c>
    </row>
    <row r="73" spans="1:9" ht="28.8" x14ac:dyDescent="0.3">
      <c r="A73" s="58">
        <v>45227</v>
      </c>
      <c r="B73" s="33" t="s">
        <v>303</v>
      </c>
      <c r="C73" s="58">
        <v>45227</v>
      </c>
      <c r="D73" s="54" t="s">
        <v>245</v>
      </c>
      <c r="E73" s="60" t="s">
        <v>232</v>
      </c>
      <c r="F73" s="34" t="s">
        <v>311</v>
      </c>
      <c r="G73" s="35" t="s">
        <v>238</v>
      </c>
      <c r="H73" s="36">
        <v>2</v>
      </c>
      <c r="I73" s="37">
        <v>17940</v>
      </c>
    </row>
    <row r="74" spans="1:9" ht="28.8" x14ac:dyDescent="0.3">
      <c r="A74" s="58">
        <v>45230</v>
      </c>
      <c r="B74" s="33" t="s">
        <v>312</v>
      </c>
      <c r="C74" s="58">
        <v>45230</v>
      </c>
      <c r="D74" s="54" t="s">
        <v>313</v>
      </c>
      <c r="E74" s="60" t="s">
        <v>232</v>
      </c>
      <c r="F74" s="34" t="s">
        <v>314</v>
      </c>
      <c r="G74" s="35" t="s">
        <v>238</v>
      </c>
      <c r="H74" s="36">
        <v>2</v>
      </c>
      <c r="I74" s="37">
        <v>5646</v>
      </c>
    </row>
    <row r="75" spans="1:9" ht="28.8" x14ac:dyDescent="0.3">
      <c r="A75" s="58">
        <v>45230</v>
      </c>
      <c r="B75" s="33" t="s">
        <v>312</v>
      </c>
      <c r="C75" s="58">
        <v>45230</v>
      </c>
      <c r="D75" s="54" t="s">
        <v>313</v>
      </c>
      <c r="E75" s="60" t="s">
        <v>232</v>
      </c>
      <c r="F75" s="34" t="s">
        <v>315</v>
      </c>
      <c r="G75" s="35" t="s">
        <v>238</v>
      </c>
      <c r="H75" s="36">
        <v>2</v>
      </c>
      <c r="I75" s="37">
        <v>118</v>
      </c>
    </row>
    <row r="76" spans="1:9" ht="28.8" x14ac:dyDescent="0.3">
      <c r="A76" s="58">
        <v>45231</v>
      </c>
      <c r="B76" s="33" t="s">
        <v>316</v>
      </c>
      <c r="C76" s="58">
        <v>45231</v>
      </c>
      <c r="D76" s="54" t="s">
        <v>245</v>
      </c>
      <c r="E76" s="60" t="s">
        <v>232</v>
      </c>
      <c r="F76" s="34" t="s">
        <v>317</v>
      </c>
      <c r="G76" s="35" t="s">
        <v>238</v>
      </c>
      <c r="H76" s="36">
        <v>8</v>
      </c>
      <c r="I76" s="37">
        <v>27992</v>
      </c>
    </row>
    <row r="77" spans="1:9" x14ac:dyDescent="0.3">
      <c r="A77" s="58">
        <v>45231</v>
      </c>
      <c r="B77" s="33" t="s">
        <v>316</v>
      </c>
      <c r="C77" s="58">
        <v>45231</v>
      </c>
      <c r="D77" s="54" t="s">
        <v>245</v>
      </c>
      <c r="E77" s="60" t="s">
        <v>232</v>
      </c>
      <c r="F77" s="34" t="s">
        <v>318</v>
      </c>
      <c r="G77" s="35" t="s">
        <v>254</v>
      </c>
      <c r="H77" s="36">
        <v>5</v>
      </c>
      <c r="I77" s="37">
        <v>645</v>
      </c>
    </row>
    <row r="78" spans="1:9" ht="28.8" x14ac:dyDescent="0.3">
      <c r="A78" s="58">
        <v>45231</v>
      </c>
      <c r="B78" s="33" t="s">
        <v>319</v>
      </c>
      <c r="C78" s="58">
        <v>45231</v>
      </c>
      <c r="D78" s="54" t="s">
        <v>245</v>
      </c>
      <c r="E78" s="60" t="s">
        <v>232</v>
      </c>
      <c r="F78" s="34" t="s">
        <v>320</v>
      </c>
      <c r="G78" s="35" t="s">
        <v>238</v>
      </c>
      <c r="H78" s="36">
        <v>10</v>
      </c>
      <c r="I78" s="37">
        <v>8790</v>
      </c>
    </row>
    <row r="79" spans="1:9" ht="28.8" x14ac:dyDescent="0.3">
      <c r="A79" s="58">
        <v>45237</v>
      </c>
      <c r="B79" s="33" t="s">
        <v>321</v>
      </c>
      <c r="C79" s="58">
        <v>45237</v>
      </c>
      <c r="D79" s="54" t="s">
        <v>245</v>
      </c>
      <c r="E79" s="60" t="s">
        <v>232</v>
      </c>
      <c r="F79" s="34" t="s">
        <v>322</v>
      </c>
      <c r="G79" s="35" t="s">
        <v>238</v>
      </c>
      <c r="H79" s="36">
        <v>2</v>
      </c>
      <c r="I79" s="37">
        <v>19636</v>
      </c>
    </row>
    <row r="80" spans="1:9" x14ac:dyDescent="0.3">
      <c r="A80" s="58">
        <v>45237</v>
      </c>
      <c r="B80" s="33" t="s">
        <v>321</v>
      </c>
      <c r="C80" s="58">
        <v>45237</v>
      </c>
      <c r="D80" s="54" t="s">
        <v>245</v>
      </c>
      <c r="E80" s="60" t="s">
        <v>232</v>
      </c>
      <c r="F80" s="34" t="s">
        <v>323</v>
      </c>
      <c r="G80" s="35" t="s">
        <v>238</v>
      </c>
      <c r="H80" s="36">
        <v>1</v>
      </c>
      <c r="I80" s="37">
        <v>2028</v>
      </c>
    </row>
    <row r="81" spans="1:9" x14ac:dyDescent="0.3">
      <c r="A81" s="58">
        <v>45237</v>
      </c>
      <c r="B81" s="33" t="s">
        <v>321</v>
      </c>
      <c r="C81" s="58">
        <v>45237</v>
      </c>
      <c r="D81" s="54" t="s">
        <v>245</v>
      </c>
      <c r="E81" s="60" t="s">
        <v>232</v>
      </c>
      <c r="F81" s="34" t="s">
        <v>324</v>
      </c>
      <c r="G81" s="35" t="s">
        <v>238</v>
      </c>
      <c r="H81" s="36">
        <v>4</v>
      </c>
      <c r="I81" s="37">
        <v>30400</v>
      </c>
    </row>
    <row r="82" spans="1:9" ht="28.8" x14ac:dyDescent="0.3">
      <c r="A82" s="58">
        <v>45237</v>
      </c>
      <c r="B82" s="33" t="s">
        <v>325</v>
      </c>
      <c r="C82" s="58">
        <v>45237</v>
      </c>
      <c r="D82" s="54" t="s">
        <v>313</v>
      </c>
      <c r="E82" s="60" t="s">
        <v>232</v>
      </c>
      <c r="F82" s="34" t="s">
        <v>326</v>
      </c>
      <c r="G82" s="35" t="s">
        <v>238</v>
      </c>
      <c r="H82" s="36">
        <v>1</v>
      </c>
      <c r="I82" s="37">
        <v>4130</v>
      </c>
    </row>
    <row r="83" spans="1:9" ht="28.8" x14ac:dyDescent="0.3">
      <c r="A83" s="58">
        <v>45237</v>
      </c>
      <c r="B83" s="33" t="s">
        <v>325</v>
      </c>
      <c r="C83" s="58">
        <v>45237</v>
      </c>
      <c r="D83" s="54" t="s">
        <v>313</v>
      </c>
      <c r="E83" s="60" t="s">
        <v>232</v>
      </c>
      <c r="F83" s="34" t="s">
        <v>327</v>
      </c>
      <c r="G83" s="35" t="s">
        <v>238</v>
      </c>
      <c r="H83" s="36">
        <v>2</v>
      </c>
      <c r="I83" s="37">
        <v>2650</v>
      </c>
    </row>
    <row r="84" spans="1:9" ht="43.2" x14ac:dyDescent="0.3">
      <c r="A84" s="58">
        <v>45238</v>
      </c>
      <c r="B84" s="33" t="s">
        <v>328</v>
      </c>
      <c r="C84" s="58">
        <v>45237</v>
      </c>
      <c r="D84" s="54" t="s">
        <v>329</v>
      </c>
      <c r="E84" s="60" t="s">
        <v>232</v>
      </c>
      <c r="F84" s="34" t="s">
        <v>330</v>
      </c>
      <c r="G84" s="35" t="s">
        <v>254</v>
      </c>
      <c r="H84" s="36">
        <v>6</v>
      </c>
      <c r="I84" s="37">
        <v>15198</v>
      </c>
    </row>
    <row r="85" spans="1:9" ht="43.2" x14ac:dyDescent="0.3">
      <c r="A85" s="58">
        <v>45238</v>
      </c>
      <c r="B85" s="33" t="s">
        <v>328</v>
      </c>
      <c r="C85" s="58">
        <v>45237</v>
      </c>
      <c r="D85" s="54" t="s">
        <v>329</v>
      </c>
      <c r="E85" s="60" t="s">
        <v>232</v>
      </c>
      <c r="F85" s="34" t="s">
        <v>331</v>
      </c>
      <c r="G85" s="35" t="s">
        <v>254</v>
      </c>
      <c r="H85" s="36">
        <v>67</v>
      </c>
      <c r="I85" s="37">
        <v>161470</v>
      </c>
    </row>
    <row r="86" spans="1:9" ht="43.2" x14ac:dyDescent="0.3">
      <c r="A86" s="58">
        <v>45238</v>
      </c>
      <c r="B86" s="33" t="s">
        <v>328</v>
      </c>
      <c r="C86" s="58">
        <v>45237</v>
      </c>
      <c r="D86" s="54" t="s">
        <v>329</v>
      </c>
      <c r="E86" s="60" t="s">
        <v>232</v>
      </c>
      <c r="F86" s="34" t="s">
        <v>332</v>
      </c>
      <c r="G86" s="35" t="s">
        <v>254</v>
      </c>
      <c r="H86" s="36">
        <v>2</v>
      </c>
      <c r="I86" s="37">
        <v>3082</v>
      </c>
    </row>
    <row r="87" spans="1:9" ht="43.2" x14ac:dyDescent="0.3">
      <c r="A87" s="58">
        <v>45238</v>
      </c>
      <c r="B87" s="33" t="s">
        <v>328</v>
      </c>
      <c r="C87" s="58">
        <v>45237</v>
      </c>
      <c r="D87" s="54" t="s">
        <v>329</v>
      </c>
      <c r="E87" s="60" t="s">
        <v>232</v>
      </c>
      <c r="F87" s="34" t="s">
        <v>333</v>
      </c>
      <c r="G87" s="35" t="s">
        <v>238</v>
      </c>
      <c r="H87" s="36">
        <v>6</v>
      </c>
      <c r="I87" s="37">
        <v>3912</v>
      </c>
    </row>
    <row r="88" spans="1:9" ht="43.2" x14ac:dyDescent="0.3">
      <c r="A88" s="58">
        <v>45238</v>
      </c>
      <c r="B88" s="33" t="s">
        <v>334</v>
      </c>
      <c r="C88" s="58">
        <v>45237</v>
      </c>
      <c r="D88" s="54" t="s">
        <v>329</v>
      </c>
      <c r="E88" s="60" t="s">
        <v>232</v>
      </c>
      <c r="F88" s="34" t="s">
        <v>335</v>
      </c>
      <c r="G88" s="35" t="s">
        <v>336</v>
      </c>
      <c r="H88" s="36">
        <v>7</v>
      </c>
      <c r="I88" s="37">
        <v>32746</v>
      </c>
    </row>
    <row r="89" spans="1:9" ht="43.2" x14ac:dyDescent="0.3">
      <c r="A89" s="58">
        <v>45238</v>
      </c>
      <c r="B89" s="33" t="s">
        <v>334</v>
      </c>
      <c r="C89" s="58">
        <v>45237</v>
      </c>
      <c r="D89" s="54" t="s">
        <v>329</v>
      </c>
      <c r="E89" s="60" t="s">
        <v>232</v>
      </c>
      <c r="F89" s="34" t="s">
        <v>337</v>
      </c>
      <c r="G89" s="35" t="s">
        <v>336</v>
      </c>
      <c r="H89" s="36">
        <v>7</v>
      </c>
      <c r="I89" s="37">
        <v>30184</v>
      </c>
    </row>
    <row r="90" spans="1:9" ht="43.2" x14ac:dyDescent="0.3">
      <c r="A90" s="58">
        <v>45238</v>
      </c>
      <c r="B90" s="33" t="s">
        <v>334</v>
      </c>
      <c r="C90" s="58">
        <v>45237</v>
      </c>
      <c r="D90" s="54" t="s">
        <v>329</v>
      </c>
      <c r="E90" s="60" t="s">
        <v>232</v>
      </c>
      <c r="F90" s="34" t="s">
        <v>338</v>
      </c>
      <c r="G90" s="35" t="s">
        <v>238</v>
      </c>
      <c r="H90" s="36">
        <v>4</v>
      </c>
      <c r="I90" s="37">
        <v>22132</v>
      </c>
    </row>
    <row r="91" spans="1:9" ht="43.2" x14ac:dyDescent="0.3">
      <c r="A91" s="58">
        <v>45238</v>
      </c>
      <c r="B91" s="33" t="s">
        <v>334</v>
      </c>
      <c r="C91" s="58">
        <v>45237</v>
      </c>
      <c r="D91" s="54" t="s">
        <v>329</v>
      </c>
      <c r="E91" s="60" t="s">
        <v>232</v>
      </c>
      <c r="F91" s="34" t="s">
        <v>339</v>
      </c>
      <c r="G91" s="35" t="s">
        <v>238</v>
      </c>
      <c r="H91" s="36">
        <v>1</v>
      </c>
      <c r="I91" s="37">
        <v>5320</v>
      </c>
    </row>
    <row r="92" spans="1:9" ht="28.8" x14ac:dyDescent="0.3">
      <c r="A92" s="58">
        <v>45239</v>
      </c>
      <c r="B92" s="33" t="s">
        <v>340</v>
      </c>
      <c r="C92" s="58">
        <v>45239</v>
      </c>
      <c r="D92" s="54" t="s">
        <v>245</v>
      </c>
      <c r="E92" s="60" t="s">
        <v>232</v>
      </c>
      <c r="F92" s="34" t="s">
        <v>341</v>
      </c>
      <c r="G92" s="35" t="s">
        <v>254</v>
      </c>
      <c r="H92" s="36">
        <v>12</v>
      </c>
      <c r="I92" s="37">
        <v>1572</v>
      </c>
    </row>
    <row r="93" spans="1:9" ht="28.8" x14ac:dyDescent="0.3">
      <c r="A93" s="58">
        <v>45239</v>
      </c>
      <c r="B93" s="33" t="s">
        <v>340</v>
      </c>
      <c r="C93" s="58">
        <v>45239</v>
      </c>
      <c r="D93" s="54" t="s">
        <v>245</v>
      </c>
      <c r="E93" s="60" t="s">
        <v>232</v>
      </c>
      <c r="F93" s="34" t="s">
        <v>342</v>
      </c>
      <c r="G93" s="35" t="s">
        <v>254</v>
      </c>
      <c r="H93" s="36">
        <v>8</v>
      </c>
      <c r="I93" s="37">
        <v>6792</v>
      </c>
    </row>
    <row r="94" spans="1:9" ht="28.8" x14ac:dyDescent="0.3">
      <c r="A94" s="58">
        <v>45239</v>
      </c>
      <c r="B94" s="33">
        <v>2311090007</v>
      </c>
      <c r="C94" s="58">
        <v>45239</v>
      </c>
      <c r="D94" s="54" t="s">
        <v>343</v>
      </c>
      <c r="E94" s="60" t="s">
        <v>232</v>
      </c>
      <c r="F94" s="34" t="s">
        <v>344</v>
      </c>
      <c r="G94" s="35" t="s">
        <v>345</v>
      </c>
      <c r="H94" s="36">
        <v>4</v>
      </c>
      <c r="I94" s="37">
        <v>30700</v>
      </c>
    </row>
    <row r="95" spans="1:9" x14ac:dyDescent="0.3">
      <c r="A95" s="58">
        <v>45239</v>
      </c>
      <c r="B95" s="33">
        <v>1145</v>
      </c>
      <c r="C95" s="58">
        <v>45239</v>
      </c>
      <c r="D95" s="54" t="s">
        <v>346</v>
      </c>
      <c r="E95" s="60" t="s">
        <v>232</v>
      </c>
      <c r="F95" s="34" t="s">
        <v>347</v>
      </c>
      <c r="G95" s="35" t="s">
        <v>234</v>
      </c>
      <c r="H95" s="36">
        <v>0.7</v>
      </c>
      <c r="I95" s="37">
        <v>53200</v>
      </c>
    </row>
    <row r="96" spans="1:9" x14ac:dyDescent="0.3">
      <c r="A96" s="58">
        <v>45239</v>
      </c>
      <c r="B96" s="33">
        <v>1145</v>
      </c>
      <c r="C96" s="58">
        <v>45239</v>
      </c>
      <c r="D96" s="54" t="s">
        <v>346</v>
      </c>
      <c r="E96" s="60" t="s">
        <v>232</v>
      </c>
      <c r="F96" s="34" t="s">
        <v>348</v>
      </c>
      <c r="G96" s="35" t="s">
        <v>349</v>
      </c>
      <c r="H96" s="36">
        <v>57</v>
      </c>
      <c r="I96" s="37">
        <v>8550</v>
      </c>
    </row>
    <row r="97" spans="1:9" ht="28.8" x14ac:dyDescent="0.3">
      <c r="A97" s="58">
        <v>45240</v>
      </c>
      <c r="B97" s="33" t="s">
        <v>350</v>
      </c>
      <c r="C97" s="58">
        <v>45240</v>
      </c>
      <c r="D97" s="54" t="s">
        <v>245</v>
      </c>
      <c r="E97" s="60" t="s">
        <v>232</v>
      </c>
      <c r="F97" s="34" t="s">
        <v>351</v>
      </c>
      <c r="G97" s="35" t="s">
        <v>254</v>
      </c>
      <c r="H97" s="36">
        <v>8</v>
      </c>
      <c r="I97" s="37">
        <v>792</v>
      </c>
    </row>
    <row r="98" spans="1:9" ht="28.8" x14ac:dyDescent="0.3">
      <c r="A98" s="58">
        <v>45240</v>
      </c>
      <c r="B98" s="33" t="s">
        <v>350</v>
      </c>
      <c r="C98" s="58">
        <v>45240</v>
      </c>
      <c r="D98" s="54" t="s">
        <v>245</v>
      </c>
      <c r="E98" s="60" t="s">
        <v>232</v>
      </c>
      <c r="F98" s="34" t="s">
        <v>352</v>
      </c>
      <c r="G98" s="35" t="s">
        <v>238</v>
      </c>
      <c r="H98" s="36">
        <v>2</v>
      </c>
      <c r="I98" s="37">
        <v>3436</v>
      </c>
    </row>
    <row r="99" spans="1:9" ht="28.8" x14ac:dyDescent="0.3">
      <c r="A99" s="58">
        <v>45240</v>
      </c>
      <c r="B99" s="33" t="s">
        <v>350</v>
      </c>
      <c r="C99" s="58">
        <v>45240</v>
      </c>
      <c r="D99" s="54" t="s">
        <v>245</v>
      </c>
      <c r="E99" s="60" t="s">
        <v>232</v>
      </c>
      <c r="F99" s="34" t="s">
        <v>353</v>
      </c>
      <c r="G99" s="35" t="s">
        <v>238</v>
      </c>
      <c r="H99" s="36">
        <v>1</v>
      </c>
      <c r="I99" s="37">
        <v>12990</v>
      </c>
    </row>
    <row r="100" spans="1:9" x14ac:dyDescent="0.3">
      <c r="A100" s="58">
        <v>45240</v>
      </c>
      <c r="B100" s="33" t="s">
        <v>350</v>
      </c>
      <c r="C100" s="58">
        <v>45240</v>
      </c>
      <c r="D100" s="54" t="s">
        <v>245</v>
      </c>
      <c r="E100" s="60" t="s">
        <v>232</v>
      </c>
      <c r="F100" s="34" t="s">
        <v>354</v>
      </c>
      <c r="G100" s="35" t="s">
        <v>238</v>
      </c>
      <c r="H100" s="36">
        <v>1</v>
      </c>
      <c r="I100" s="37">
        <v>3930</v>
      </c>
    </row>
    <row r="101" spans="1:9" ht="28.8" x14ac:dyDescent="0.3">
      <c r="A101" s="58">
        <v>45243</v>
      </c>
      <c r="B101" s="33">
        <v>1984841762</v>
      </c>
      <c r="C101" s="58">
        <v>45240</v>
      </c>
      <c r="D101" s="54" t="s">
        <v>355</v>
      </c>
      <c r="E101" s="60" t="s">
        <v>232</v>
      </c>
      <c r="F101" s="34" t="s">
        <v>356</v>
      </c>
      <c r="G101" s="35" t="s">
        <v>238</v>
      </c>
      <c r="H101" s="36">
        <v>190</v>
      </c>
      <c r="I101" s="37">
        <v>7843.27</v>
      </c>
    </row>
    <row r="102" spans="1:9" ht="28.8" x14ac:dyDescent="0.3">
      <c r="A102" s="58">
        <v>45243</v>
      </c>
      <c r="B102" s="33">
        <v>1984841628</v>
      </c>
      <c r="C102" s="58">
        <v>45240</v>
      </c>
      <c r="D102" s="54" t="s">
        <v>355</v>
      </c>
      <c r="E102" s="60" t="s">
        <v>232</v>
      </c>
      <c r="F102" s="34" t="s">
        <v>357</v>
      </c>
      <c r="G102" s="35" t="s">
        <v>238</v>
      </c>
      <c r="H102" s="36">
        <v>25</v>
      </c>
      <c r="I102" s="37">
        <v>11959.55</v>
      </c>
    </row>
    <row r="103" spans="1:9" ht="28.8" x14ac:dyDescent="0.3">
      <c r="A103" s="58">
        <v>45243</v>
      </c>
      <c r="B103" s="33">
        <v>2311130004</v>
      </c>
      <c r="C103" s="58">
        <v>45243</v>
      </c>
      <c r="D103" s="54" t="s">
        <v>343</v>
      </c>
      <c r="E103" s="60" t="s">
        <v>232</v>
      </c>
      <c r="F103" s="34" t="s">
        <v>358</v>
      </c>
      <c r="G103" s="35" t="s">
        <v>345</v>
      </c>
      <c r="H103" s="36">
        <v>12</v>
      </c>
      <c r="I103" s="37">
        <v>92600</v>
      </c>
    </row>
    <row r="104" spans="1:9" ht="57.6" x14ac:dyDescent="0.3">
      <c r="A104" s="59">
        <v>45243</v>
      </c>
      <c r="B104" s="38" t="s">
        <v>359</v>
      </c>
      <c r="C104" s="59">
        <v>45239</v>
      </c>
      <c r="D104" s="55" t="s">
        <v>236</v>
      </c>
      <c r="E104" s="23" t="s">
        <v>232</v>
      </c>
      <c r="F104" s="39" t="s">
        <v>360</v>
      </c>
      <c r="G104" s="40" t="s">
        <v>238</v>
      </c>
      <c r="H104" s="41">
        <v>700</v>
      </c>
      <c r="I104" s="42">
        <v>7553</v>
      </c>
    </row>
    <row r="105" spans="1:9" ht="43.2" x14ac:dyDescent="0.3">
      <c r="A105" s="58">
        <v>45243</v>
      </c>
      <c r="B105" s="33" t="s">
        <v>359</v>
      </c>
      <c r="C105" s="58">
        <v>45239</v>
      </c>
      <c r="D105" s="54" t="s">
        <v>236</v>
      </c>
      <c r="E105" s="60" t="s">
        <v>232</v>
      </c>
      <c r="F105" s="34" t="s">
        <v>241</v>
      </c>
      <c r="G105" s="35" t="s">
        <v>238</v>
      </c>
      <c r="H105" s="36">
        <v>4</v>
      </c>
      <c r="I105" s="37">
        <v>5628.42</v>
      </c>
    </row>
    <row r="106" spans="1:9" ht="43.2" x14ac:dyDescent="0.3">
      <c r="A106" s="58">
        <v>45243</v>
      </c>
      <c r="B106" s="33" t="s">
        <v>359</v>
      </c>
      <c r="C106" s="58">
        <v>45239</v>
      </c>
      <c r="D106" s="54" t="s">
        <v>236</v>
      </c>
      <c r="E106" s="60" t="s">
        <v>232</v>
      </c>
      <c r="F106" s="34" t="s">
        <v>361</v>
      </c>
      <c r="G106" s="35" t="s">
        <v>238</v>
      </c>
      <c r="H106" s="36">
        <v>600</v>
      </c>
      <c r="I106" s="37">
        <v>798</v>
      </c>
    </row>
    <row r="107" spans="1:9" ht="57.6" x14ac:dyDescent="0.3">
      <c r="A107" s="58">
        <v>45243</v>
      </c>
      <c r="B107" s="33" t="s">
        <v>362</v>
      </c>
      <c r="C107" s="58">
        <v>45240</v>
      </c>
      <c r="D107" s="54" t="s">
        <v>363</v>
      </c>
      <c r="E107" s="60" t="s">
        <v>232</v>
      </c>
      <c r="F107" s="34" t="s">
        <v>364</v>
      </c>
      <c r="G107" s="35" t="s">
        <v>349</v>
      </c>
      <c r="H107" s="36">
        <v>52.594999999999999</v>
      </c>
      <c r="I107" s="37">
        <v>179717.1</v>
      </c>
    </row>
    <row r="108" spans="1:9" ht="57.6" x14ac:dyDescent="0.3">
      <c r="A108" s="58">
        <v>45243</v>
      </c>
      <c r="B108" s="33" t="s">
        <v>362</v>
      </c>
      <c r="C108" s="58">
        <v>45240</v>
      </c>
      <c r="D108" s="54" t="s">
        <v>363</v>
      </c>
      <c r="E108" s="60" t="s">
        <v>232</v>
      </c>
      <c r="F108" s="34" t="s">
        <v>365</v>
      </c>
      <c r="G108" s="35" t="s">
        <v>349</v>
      </c>
      <c r="H108" s="36">
        <v>4.4980000000000002</v>
      </c>
      <c r="I108" s="37">
        <v>15369.67</v>
      </c>
    </row>
    <row r="109" spans="1:9" ht="57.6" x14ac:dyDescent="0.3">
      <c r="A109" s="58">
        <v>45243</v>
      </c>
      <c r="B109" s="33" t="s">
        <v>362</v>
      </c>
      <c r="C109" s="58">
        <v>45240</v>
      </c>
      <c r="D109" s="54" t="s">
        <v>363</v>
      </c>
      <c r="E109" s="60" t="s">
        <v>232</v>
      </c>
      <c r="F109" s="34" t="s">
        <v>366</v>
      </c>
      <c r="G109" s="35" t="s">
        <v>349</v>
      </c>
      <c r="H109" s="36">
        <v>2.5230000000000001</v>
      </c>
      <c r="I109" s="37">
        <v>8621.09</v>
      </c>
    </row>
    <row r="110" spans="1:9" ht="57.6" x14ac:dyDescent="0.3">
      <c r="A110" s="58">
        <v>45243</v>
      </c>
      <c r="B110" s="33" t="s">
        <v>362</v>
      </c>
      <c r="C110" s="58">
        <v>45240</v>
      </c>
      <c r="D110" s="54" t="s">
        <v>363</v>
      </c>
      <c r="E110" s="60" t="s">
        <v>232</v>
      </c>
      <c r="F110" s="34" t="s">
        <v>367</v>
      </c>
      <c r="G110" s="35" t="s">
        <v>349</v>
      </c>
      <c r="H110" s="36">
        <v>66.402000000000001</v>
      </c>
      <c r="I110" s="37">
        <v>226895.63</v>
      </c>
    </row>
    <row r="111" spans="1:9" ht="57.6" x14ac:dyDescent="0.3">
      <c r="A111" s="58">
        <v>45243</v>
      </c>
      <c r="B111" s="33" t="s">
        <v>362</v>
      </c>
      <c r="C111" s="58">
        <v>45240</v>
      </c>
      <c r="D111" s="54" t="s">
        <v>363</v>
      </c>
      <c r="E111" s="60" t="s">
        <v>232</v>
      </c>
      <c r="F111" s="34" t="s">
        <v>368</v>
      </c>
      <c r="G111" s="35" t="s">
        <v>349</v>
      </c>
      <c r="H111" s="36">
        <v>85.394000000000005</v>
      </c>
      <c r="I111" s="37">
        <v>291791.3</v>
      </c>
    </row>
    <row r="112" spans="1:9" ht="57.6" x14ac:dyDescent="0.3">
      <c r="A112" s="58">
        <v>45243</v>
      </c>
      <c r="B112" s="33" t="s">
        <v>362</v>
      </c>
      <c r="C112" s="58">
        <v>45240</v>
      </c>
      <c r="D112" s="54" t="s">
        <v>363</v>
      </c>
      <c r="E112" s="60" t="s">
        <v>232</v>
      </c>
      <c r="F112" s="34" t="s">
        <v>369</v>
      </c>
      <c r="G112" s="35" t="s">
        <v>349</v>
      </c>
      <c r="H112" s="36">
        <v>88.822000000000003</v>
      </c>
      <c r="I112" s="37">
        <v>303504.77</v>
      </c>
    </row>
    <row r="113" spans="1:9" ht="57.6" x14ac:dyDescent="0.3">
      <c r="A113" s="58">
        <v>45243</v>
      </c>
      <c r="B113" s="33" t="s">
        <v>362</v>
      </c>
      <c r="C113" s="58">
        <v>45240</v>
      </c>
      <c r="D113" s="54" t="s">
        <v>363</v>
      </c>
      <c r="E113" s="60" t="s">
        <v>232</v>
      </c>
      <c r="F113" s="34" t="s">
        <v>370</v>
      </c>
      <c r="G113" s="35" t="s">
        <v>349</v>
      </c>
      <c r="H113" s="36">
        <v>21.42</v>
      </c>
      <c r="I113" s="37">
        <v>73192.14</v>
      </c>
    </row>
    <row r="114" spans="1:9" x14ac:dyDescent="0.3">
      <c r="A114" s="58">
        <v>45243</v>
      </c>
      <c r="B114" s="33" t="s">
        <v>362</v>
      </c>
      <c r="C114" s="58">
        <v>45240</v>
      </c>
      <c r="D114" s="54" t="s">
        <v>363</v>
      </c>
      <c r="E114" s="60" t="s">
        <v>232</v>
      </c>
      <c r="F114" s="34" t="s">
        <v>371</v>
      </c>
      <c r="G114" s="35" t="s">
        <v>238</v>
      </c>
      <c r="H114" s="36">
        <v>410</v>
      </c>
      <c r="I114" s="37">
        <v>12300</v>
      </c>
    </row>
    <row r="115" spans="1:9" ht="28.8" x14ac:dyDescent="0.3">
      <c r="A115" s="58">
        <v>45243</v>
      </c>
      <c r="B115" s="33" t="s">
        <v>362</v>
      </c>
      <c r="C115" s="58">
        <v>45240</v>
      </c>
      <c r="D115" s="54" t="s">
        <v>363</v>
      </c>
      <c r="E115" s="60" t="s">
        <v>232</v>
      </c>
      <c r="F115" s="34" t="s">
        <v>372</v>
      </c>
      <c r="G115" s="35" t="s">
        <v>238</v>
      </c>
      <c r="H115" s="36">
        <v>36</v>
      </c>
      <c r="I115" s="37">
        <v>12600</v>
      </c>
    </row>
    <row r="116" spans="1:9" ht="28.8" x14ac:dyDescent="0.3">
      <c r="A116" s="58">
        <v>45243</v>
      </c>
      <c r="B116" s="33" t="s">
        <v>362</v>
      </c>
      <c r="C116" s="58">
        <v>45240</v>
      </c>
      <c r="D116" s="54" t="s">
        <v>363</v>
      </c>
      <c r="E116" s="60" t="s">
        <v>232</v>
      </c>
      <c r="F116" s="34" t="s">
        <v>373</v>
      </c>
      <c r="G116" s="35" t="s">
        <v>238</v>
      </c>
      <c r="H116" s="36">
        <v>6</v>
      </c>
      <c r="I116" s="37">
        <v>2200.02</v>
      </c>
    </row>
    <row r="117" spans="1:9" ht="28.8" x14ac:dyDescent="0.3">
      <c r="A117" s="58">
        <v>45245</v>
      </c>
      <c r="B117" s="33" t="s">
        <v>374</v>
      </c>
      <c r="C117" s="58">
        <v>45245</v>
      </c>
      <c r="D117" s="54" t="s">
        <v>245</v>
      </c>
      <c r="E117" s="60" t="s">
        <v>232</v>
      </c>
      <c r="F117" s="34" t="s">
        <v>375</v>
      </c>
      <c r="G117" s="35" t="s">
        <v>238</v>
      </c>
      <c r="H117" s="36">
        <v>40</v>
      </c>
      <c r="I117" s="37">
        <v>1400</v>
      </c>
    </row>
    <row r="118" spans="1:9" ht="28.8" x14ac:dyDescent="0.3">
      <c r="A118" s="58">
        <v>45245</v>
      </c>
      <c r="B118" s="33" t="s">
        <v>374</v>
      </c>
      <c r="C118" s="58">
        <v>45245</v>
      </c>
      <c r="D118" s="54" t="s">
        <v>245</v>
      </c>
      <c r="E118" s="60" t="s">
        <v>232</v>
      </c>
      <c r="F118" s="34" t="s">
        <v>376</v>
      </c>
      <c r="G118" s="35" t="s">
        <v>254</v>
      </c>
      <c r="H118" s="36">
        <v>4</v>
      </c>
      <c r="I118" s="37">
        <v>1560</v>
      </c>
    </row>
    <row r="119" spans="1:9" ht="28.8" x14ac:dyDescent="0.3">
      <c r="A119" s="58">
        <v>45245</v>
      </c>
      <c r="B119" s="33" t="s">
        <v>374</v>
      </c>
      <c r="C119" s="58">
        <v>45245</v>
      </c>
      <c r="D119" s="54" t="s">
        <v>245</v>
      </c>
      <c r="E119" s="60" t="s">
        <v>232</v>
      </c>
      <c r="F119" s="34" t="s">
        <v>342</v>
      </c>
      <c r="G119" s="35" t="s">
        <v>254</v>
      </c>
      <c r="H119" s="36">
        <v>1</v>
      </c>
      <c r="I119" s="37">
        <v>849</v>
      </c>
    </row>
    <row r="120" spans="1:9" ht="28.8" x14ac:dyDescent="0.3">
      <c r="A120" s="58">
        <v>45245</v>
      </c>
      <c r="B120" s="33" t="s">
        <v>374</v>
      </c>
      <c r="C120" s="58">
        <v>45245</v>
      </c>
      <c r="D120" s="54" t="s">
        <v>245</v>
      </c>
      <c r="E120" s="60" t="s">
        <v>232</v>
      </c>
      <c r="F120" s="34" t="s">
        <v>377</v>
      </c>
      <c r="G120" s="35" t="s">
        <v>238</v>
      </c>
      <c r="H120" s="36">
        <v>5</v>
      </c>
      <c r="I120" s="37">
        <v>595</v>
      </c>
    </row>
    <row r="121" spans="1:9" ht="28.8" x14ac:dyDescent="0.3">
      <c r="A121" s="58">
        <v>45247</v>
      </c>
      <c r="B121" s="33" t="s">
        <v>378</v>
      </c>
      <c r="C121" s="58">
        <v>45247</v>
      </c>
      <c r="D121" s="54" t="s">
        <v>313</v>
      </c>
      <c r="E121" s="60" t="s">
        <v>232</v>
      </c>
      <c r="F121" s="34" t="s">
        <v>379</v>
      </c>
      <c r="G121" s="35" t="s">
        <v>238</v>
      </c>
      <c r="H121" s="36">
        <v>2</v>
      </c>
      <c r="I121" s="37">
        <v>5150</v>
      </c>
    </row>
    <row r="122" spans="1:9" ht="28.8" x14ac:dyDescent="0.3">
      <c r="A122" s="58">
        <v>45247</v>
      </c>
      <c r="B122" s="33">
        <v>2311170009</v>
      </c>
      <c r="C122" s="58">
        <v>45247</v>
      </c>
      <c r="D122" s="54" t="s">
        <v>343</v>
      </c>
      <c r="E122" s="60" t="s">
        <v>232</v>
      </c>
      <c r="F122" s="34" t="s">
        <v>358</v>
      </c>
      <c r="G122" s="35" t="s">
        <v>345</v>
      </c>
      <c r="H122" s="36">
        <v>2.5</v>
      </c>
      <c r="I122" s="37">
        <v>25250</v>
      </c>
    </row>
    <row r="123" spans="1:9" ht="28.8" x14ac:dyDescent="0.3">
      <c r="A123" s="58">
        <v>45257</v>
      </c>
      <c r="B123" s="33">
        <v>2311270004</v>
      </c>
      <c r="C123" s="58">
        <v>45257</v>
      </c>
      <c r="D123" s="54" t="s">
        <v>343</v>
      </c>
      <c r="E123" s="60" t="s">
        <v>232</v>
      </c>
      <c r="F123" s="34" t="s">
        <v>380</v>
      </c>
      <c r="G123" s="35" t="s">
        <v>345</v>
      </c>
      <c r="H123" s="36">
        <v>5</v>
      </c>
      <c r="I123" s="37">
        <v>30750</v>
      </c>
    </row>
    <row r="124" spans="1:9" ht="43.2" x14ac:dyDescent="0.3">
      <c r="A124" s="58">
        <v>45259</v>
      </c>
      <c r="B124" s="33">
        <v>24575</v>
      </c>
      <c r="C124" s="58">
        <v>45260</v>
      </c>
      <c r="D124" s="54" t="s">
        <v>381</v>
      </c>
      <c r="E124" s="60" t="s">
        <v>232</v>
      </c>
      <c r="F124" s="34" t="s">
        <v>382</v>
      </c>
      <c r="G124" s="35" t="s">
        <v>383</v>
      </c>
      <c r="H124" s="36">
        <v>26</v>
      </c>
      <c r="I124" s="37">
        <v>16461.38</v>
      </c>
    </row>
    <row r="125" spans="1:9" ht="43.2" x14ac:dyDescent="0.3">
      <c r="A125" s="58">
        <v>45259</v>
      </c>
      <c r="B125" s="33">
        <v>24575</v>
      </c>
      <c r="C125" s="58">
        <v>45260</v>
      </c>
      <c r="D125" s="54" t="s">
        <v>381</v>
      </c>
      <c r="E125" s="60" t="s">
        <v>232</v>
      </c>
      <c r="F125" s="34" t="s">
        <v>384</v>
      </c>
      <c r="G125" s="35" t="s">
        <v>383</v>
      </c>
      <c r="H125" s="36">
        <v>22</v>
      </c>
      <c r="I125" s="37">
        <v>9044.42</v>
      </c>
    </row>
    <row r="126" spans="1:9" ht="43.2" x14ac:dyDescent="0.3">
      <c r="A126" s="58">
        <v>45259</v>
      </c>
      <c r="B126" s="33">
        <v>24575</v>
      </c>
      <c r="C126" s="58">
        <v>45260</v>
      </c>
      <c r="D126" s="54" t="s">
        <v>381</v>
      </c>
      <c r="E126" s="60" t="s">
        <v>232</v>
      </c>
      <c r="F126" s="34" t="s">
        <v>385</v>
      </c>
      <c r="G126" s="35" t="s">
        <v>383</v>
      </c>
      <c r="H126" s="36">
        <v>22</v>
      </c>
      <c r="I126" s="37">
        <v>6895.68</v>
      </c>
    </row>
    <row r="127" spans="1:9" ht="43.2" x14ac:dyDescent="0.3">
      <c r="A127" s="58">
        <v>45259</v>
      </c>
      <c r="B127" s="33">
        <v>24575</v>
      </c>
      <c r="C127" s="58">
        <v>45260</v>
      </c>
      <c r="D127" s="54" t="s">
        <v>381</v>
      </c>
      <c r="E127" s="60" t="s">
        <v>232</v>
      </c>
      <c r="F127" s="34" t="s">
        <v>386</v>
      </c>
      <c r="G127" s="35" t="s">
        <v>383</v>
      </c>
      <c r="H127" s="36">
        <v>14</v>
      </c>
      <c r="I127" s="37">
        <v>9157.9599999999991</v>
      </c>
    </row>
    <row r="128" spans="1:9" ht="43.2" x14ac:dyDescent="0.3">
      <c r="A128" s="58">
        <v>45259</v>
      </c>
      <c r="B128" s="33">
        <v>24575</v>
      </c>
      <c r="C128" s="58">
        <v>45260</v>
      </c>
      <c r="D128" s="54" t="s">
        <v>381</v>
      </c>
      <c r="E128" s="60" t="s">
        <v>232</v>
      </c>
      <c r="F128" s="34" t="s">
        <v>387</v>
      </c>
      <c r="G128" s="35" t="s">
        <v>383</v>
      </c>
      <c r="H128" s="36">
        <v>14</v>
      </c>
      <c r="I128" s="37">
        <v>9157.9599999999991</v>
      </c>
    </row>
    <row r="129" spans="1:9" ht="43.2" x14ac:dyDescent="0.3">
      <c r="A129" s="58">
        <v>45259</v>
      </c>
      <c r="B129" s="33">
        <v>24575</v>
      </c>
      <c r="C129" s="58">
        <v>45260</v>
      </c>
      <c r="D129" s="54" t="s">
        <v>381</v>
      </c>
      <c r="E129" s="60" t="s">
        <v>232</v>
      </c>
      <c r="F129" s="34" t="s">
        <v>388</v>
      </c>
      <c r="G129" s="35" t="s">
        <v>383</v>
      </c>
      <c r="H129" s="36">
        <v>48</v>
      </c>
      <c r="I129" s="37">
        <v>21368.639999999999</v>
      </c>
    </row>
    <row r="130" spans="1:9" ht="43.2" x14ac:dyDescent="0.3">
      <c r="A130" s="58">
        <v>45259</v>
      </c>
      <c r="B130" s="33">
        <v>24575</v>
      </c>
      <c r="C130" s="58">
        <v>45260</v>
      </c>
      <c r="D130" s="54" t="s">
        <v>381</v>
      </c>
      <c r="E130" s="60" t="s">
        <v>232</v>
      </c>
      <c r="F130" s="34" t="s">
        <v>389</v>
      </c>
      <c r="G130" s="35" t="s">
        <v>383</v>
      </c>
      <c r="H130" s="36">
        <v>10</v>
      </c>
      <c r="I130" s="37">
        <v>5292.2</v>
      </c>
    </row>
    <row r="131" spans="1:9" ht="43.2" x14ac:dyDescent="0.3">
      <c r="A131" s="58">
        <v>45259</v>
      </c>
      <c r="B131" s="33">
        <v>24575</v>
      </c>
      <c r="C131" s="58">
        <v>45260</v>
      </c>
      <c r="D131" s="54" t="s">
        <v>381</v>
      </c>
      <c r="E131" s="60" t="s">
        <v>232</v>
      </c>
      <c r="F131" s="34" t="s">
        <v>390</v>
      </c>
      <c r="G131" s="35" t="s">
        <v>383</v>
      </c>
      <c r="H131" s="36">
        <v>26</v>
      </c>
      <c r="I131" s="37">
        <v>31446.48</v>
      </c>
    </row>
    <row r="132" spans="1:9" ht="28.8" x14ac:dyDescent="0.3">
      <c r="A132" s="58">
        <v>45260</v>
      </c>
      <c r="B132" s="33" t="s">
        <v>391</v>
      </c>
      <c r="C132" s="58">
        <v>45260</v>
      </c>
      <c r="D132" s="54" t="s">
        <v>245</v>
      </c>
      <c r="E132" s="60" t="s">
        <v>232</v>
      </c>
      <c r="F132" s="34" t="s">
        <v>392</v>
      </c>
      <c r="G132" s="35" t="s">
        <v>254</v>
      </c>
      <c r="H132" s="36">
        <v>2</v>
      </c>
      <c r="I132" s="37">
        <v>1098</v>
      </c>
    </row>
    <row r="133" spans="1:9" ht="28.8" x14ac:dyDescent="0.3">
      <c r="A133" s="58">
        <v>45261</v>
      </c>
      <c r="B133" s="33">
        <v>24446</v>
      </c>
      <c r="C133" s="58">
        <v>45259</v>
      </c>
      <c r="D133" s="54" t="s">
        <v>381</v>
      </c>
      <c r="E133" s="60" t="s">
        <v>232</v>
      </c>
      <c r="F133" s="34" t="s">
        <v>393</v>
      </c>
      <c r="G133" s="35" t="s">
        <v>238</v>
      </c>
      <c r="H133" s="36">
        <v>20</v>
      </c>
      <c r="I133" s="37">
        <v>14100</v>
      </c>
    </row>
    <row r="134" spans="1:9" ht="28.8" x14ac:dyDescent="0.3">
      <c r="A134" s="58">
        <v>45268</v>
      </c>
      <c r="B134" s="33" t="s">
        <v>394</v>
      </c>
      <c r="C134" s="58">
        <v>45268</v>
      </c>
      <c r="D134" s="54" t="s">
        <v>313</v>
      </c>
      <c r="E134" s="60" t="s">
        <v>232</v>
      </c>
      <c r="F134" s="34" t="s">
        <v>395</v>
      </c>
      <c r="G134" s="35" t="s">
        <v>238</v>
      </c>
      <c r="H134" s="36">
        <v>2</v>
      </c>
      <c r="I134" s="37">
        <v>8424</v>
      </c>
    </row>
    <row r="135" spans="1:9" ht="43.2" x14ac:dyDescent="0.3">
      <c r="A135" s="58">
        <v>45268</v>
      </c>
      <c r="B135" s="33" t="s">
        <v>394</v>
      </c>
      <c r="C135" s="58">
        <v>45268</v>
      </c>
      <c r="D135" s="54" t="s">
        <v>313</v>
      </c>
      <c r="E135" s="60" t="s">
        <v>232</v>
      </c>
      <c r="F135" s="34" t="s">
        <v>396</v>
      </c>
      <c r="G135" s="35" t="s">
        <v>238</v>
      </c>
      <c r="H135" s="36">
        <v>4</v>
      </c>
      <c r="I135" s="37">
        <v>1108</v>
      </c>
    </row>
    <row r="136" spans="1:9" ht="43.2" x14ac:dyDescent="0.3">
      <c r="A136" s="58">
        <v>45268</v>
      </c>
      <c r="B136" s="33" t="s">
        <v>394</v>
      </c>
      <c r="C136" s="58">
        <v>45268</v>
      </c>
      <c r="D136" s="54" t="s">
        <v>313</v>
      </c>
      <c r="E136" s="60" t="s">
        <v>232</v>
      </c>
      <c r="F136" s="34" t="s">
        <v>397</v>
      </c>
      <c r="G136" s="35" t="s">
        <v>238</v>
      </c>
      <c r="H136" s="36">
        <v>2</v>
      </c>
      <c r="I136" s="37">
        <v>1198</v>
      </c>
    </row>
    <row r="137" spans="1:9" ht="28.8" x14ac:dyDescent="0.3">
      <c r="A137" s="58">
        <v>45268</v>
      </c>
      <c r="B137" s="33" t="s">
        <v>394</v>
      </c>
      <c r="C137" s="58">
        <v>45268</v>
      </c>
      <c r="D137" s="54" t="s">
        <v>313</v>
      </c>
      <c r="E137" s="60" t="s">
        <v>232</v>
      </c>
      <c r="F137" s="34" t="s">
        <v>398</v>
      </c>
      <c r="G137" s="35" t="s">
        <v>238</v>
      </c>
      <c r="H137" s="36">
        <v>8</v>
      </c>
      <c r="I137" s="37">
        <v>2160</v>
      </c>
    </row>
    <row r="138" spans="1:9" ht="28.8" x14ac:dyDescent="0.3">
      <c r="A138" s="58">
        <v>45268</v>
      </c>
      <c r="B138" s="33" t="s">
        <v>394</v>
      </c>
      <c r="C138" s="58">
        <v>45268</v>
      </c>
      <c r="D138" s="54" t="s">
        <v>313</v>
      </c>
      <c r="E138" s="60" t="s">
        <v>232</v>
      </c>
      <c r="F138" s="34" t="s">
        <v>399</v>
      </c>
      <c r="G138" s="35" t="s">
        <v>238</v>
      </c>
      <c r="H138" s="36">
        <v>1</v>
      </c>
      <c r="I138" s="37">
        <v>591</v>
      </c>
    </row>
    <row r="139" spans="1:9" ht="28.8" x14ac:dyDescent="0.3">
      <c r="A139" s="58">
        <v>45268</v>
      </c>
      <c r="B139" s="33" t="s">
        <v>394</v>
      </c>
      <c r="C139" s="58">
        <v>45268</v>
      </c>
      <c r="D139" s="54" t="s">
        <v>313</v>
      </c>
      <c r="E139" s="60" t="s">
        <v>232</v>
      </c>
      <c r="F139" s="34" t="s">
        <v>400</v>
      </c>
      <c r="G139" s="35" t="s">
        <v>238</v>
      </c>
      <c r="H139" s="36">
        <v>20</v>
      </c>
      <c r="I139" s="37">
        <v>1360</v>
      </c>
    </row>
    <row r="140" spans="1:9" ht="43.2" x14ac:dyDescent="0.3">
      <c r="A140" s="58">
        <v>45288</v>
      </c>
      <c r="B140" s="11"/>
      <c r="C140" s="58">
        <v>45288</v>
      </c>
      <c r="D140" s="56" t="s">
        <v>229</v>
      </c>
      <c r="E140" s="60" t="s">
        <v>232</v>
      </c>
      <c r="F140" s="43" t="s">
        <v>176</v>
      </c>
      <c r="G140" s="35" t="s">
        <v>238</v>
      </c>
      <c r="H140" s="36">
        <v>1</v>
      </c>
      <c r="I140" s="44">
        <v>193000</v>
      </c>
    </row>
    <row r="141" spans="1:9" x14ac:dyDescent="0.3">
      <c r="I141" s="16">
        <f>SUM(I2:I140)</f>
        <v>3269709.2</v>
      </c>
    </row>
  </sheetData>
  <dataValidations count="1">
    <dataValidation type="list" allowBlank="1" showInputMessage="1" showErrorMessage="1" sqref="E140 G140 D2:G139" xr:uid="{B76050CB-7DB9-47EE-84D2-ED8CDDAD4307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Материалы по спец. проект</vt:lpstr>
      <vt:lpstr>Материалы по факту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 Королев</dc:creator>
  <cp:lastModifiedBy>Admin</cp:lastModifiedBy>
  <dcterms:created xsi:type="dcterms:W3CDTF">2023-10-09T07:01:10Z</dcterms:created>
  <dcterms:modified xsi:type="dcterms:W3CDTF">2024-01-07T13:55:42Z</dcterms:modified>
</cp:coreProperties>
</file>