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Цех №8\ЖД Пути\"/>
    </mc:Choice>
  </mc:AlternateContent>
  <xr:revisionPtr revIDLastSave="0" documentId="13_ncr:1_{9C79BE87-F263-4C6B-8AC3-F627C904E0D8}" xr6:coauthVersionLast="47" xr6:coauthVersionMax="47" xr10:uidLastSave="{00000000-0000-0000-0000-000000000000}"/>
  <bookViews>
    <workbookView xWindow="-108" yWindow="-108" windowWidth="23256" windowHeight="14016" activeTab="1" xr2:uid="{3491E9F9-0026-4673-8F3A-0E3F70803A6A}"/>
  </bookViews>
  <sheets>
    <sheet name="130-23-ПЖ" sheetId="1" r:id="rId1"/>
    <sheet name="131-23-ПЖ" sheetId="2" r:id="rId2"/>
    <sheet name="132-23-ПЖ" sheetId="3" r:id="rId3"/>
    <sheet name="Лист1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2" l="1"/>
  <c r="M5" i="2"/>
  <c r="I8" i="4" l="1"/>
  <c r="K8" i="4" s="1"/>
  <c r="L8" i="4" s="1"/>
  <c r="I6" i="4"/>
  <c r="H15" i="4"/>
  <c r="J15" i="4"/>
  <c r="J9" i="4"/>
  <c r="L15" i="4"/>
  <c r="K4" i="4"/>
  <c r="L4" i="4" s="1"/>
  <c r="K3" i="4"/>
  <c r="L3" i="4" s="1"/>
  <c r="K6" i="4"/>
  <c r="L6" i="4" s="1"/>
  <c r="K7" i="4"/>
  <c r="L7" i="4" s="1"/>
  <c r="K9" i="4"/>
  <c r="L9" i="4" s="1"/>
  <c r="K10" i="4"/>
  <c r="L10" i="4" s="1"/>
  <c r="K11" i="4"/>
  <c r="L11" i="4" s="1"/>
  <c r="K12" i="4"/>
  <c r="L12" i="4" s="1"/>
  <c r="K13" i="4"/>
  <c r="L13" i="4" s="1"/>
  <c r="K5" i="4"/>
  <c r="L5" i="4" s="1"/>
  <c r="J4" i="4"/>
  <c r="J5" i="4"/>
  <c r="J6" i="4"/>
  <c r="J7" i="4"/>
  <c r="J10" i="4"/>
  <c r="J11" i="4"/>
  <c r="J12" i="4"/>
  <c r="J13" i="4"/>
  <c r="J3" i="4"/>
  <c r="H25" i="4"/>
  <c r="H26" i="4"/>
  <c r="H27" i="4"/>
  <c r="H28" i="4"/>
  <c r="H29" i="4"/>
  <c r="H30" i="4"/>
  <c r="H31" i="4"/>
  <c r="H24" i="4"/>
  <c r="F25" i="4"/>
  <c r="F26" i="4"/>
  <c r="F27" i="4"/>
  <c r="F28" i="4"/>
  <c r="F29" i="4"/>
  <c r="F30" i="4"/>
  <c r="F31" i="4"/>
  <c r="F24" i="4"/>
  <c r="M3" i="2"/>
  <c r="F15" i="4"/>
  <c r="M27" i="2"/>
  <c r="H27" i="2"/>
  <c r="H4" i="4"/>
  <c r="H5" i="4"/>
  <c r="H6" i="4"/>
  <c r="H7" i="4"/>
  <c r="H8" i="4"/>
  <c r="H9" i="4"/>
  <c r="H10" i="4"/>
  <c r="H11" i="4"/>
  <c r="H12" i="4"/>
  <c r="H13" i="4"/>
  <c r="H3" i="4"/>
  <c r="F4" i="4"/>
  <c r="F5" i="4"/>
  <c r="F6" i="4"/>
  <c r="F7" i="4"/>
  <c r="F8" i="4"/>
  <c r="F9" i="4"/>
  <c r="F10" i="4"/>
  <c r="F14" i="4" s="1"/>
  <c r="F16" i="4" s="1"/>
  <c r="F11" i="4"/>
  <c r="F12" i="4"/>
  <c r="F13" i="4"/>
  <c r="F3" i="4"/>
  <c r="H25" i="2"/>
  <c r="M25" i="2"/>
  <c r="E3" i="3"/>
  <c r="E2" i="3"/>
  <c r="M24" i="2"/>
  <c r="M23" i="2"/>
  <c r="M17" i="2"/>
  <c r="M18" i="2"/>
  <c r="M19" i="2"/>
  <c r="M20" i="2"/>
  <c r="M21" i="2"/>
  <c r="M22" i="2"/>
  <c r="M16" i="2"/>
  <c r="M11" i="2"/>
  <c r="M6" i="2"/>
  <c r="M7" i="2"/>
  <c r="M8" i="2"/>
  <c r="M9" i="2"/>
  <c r="M10" i="2"/>
  <c r="O3" i="2"/>
  <c r="N27" i="2" l="1"/>
  <c r="J8" i="4"/>
  <c r="H14" i="4"/>
  <c r="H16" i="4" s="1"/>
  <c r="I16" i="4" s="1"/>
  <c r="L14" i="4"/>
  <c r="O14" i="4" s="1"/>
  <c r="J14" i="4"/>
  <c r="N14" i="4" s="1"/>
  <c r="H32" i="4"/>
  <c r="F32" i="4"/>
  <c r="M26" i="2"/>
  <c r="N25" i="2"/>
  <c r="H11" i="2"/>
  <c r="H23" i="2"/>
  <c r="H20" i="4" l="1"/>
  <c r="I32" i="4"/>
  <c r="J32" i="4" s="1"/>
  <c r="H18" i="2"/>
  <c r="H16" i="2"/>
  <c r="H26" i="2"/>
  <c r="N26" i="2" s="1"/>
  <c r="H3" i="3"/>
  <c r="H4" i="3"/>
  <c r="H5" i="3"/>
  <c r="H6" i="3"/>
  <c r="H7" i="3"/>
  <c r="H8" i="3"/>
  <c r="H9" i="3"/>
  <c r="H10" i="3"/>
  <c r="H2" i="3"/>
  <c r="H11" i="3" l="1"/>
  <c r="H24" i="2"/>
  <c r="H22" i="2"/>
  <c r="H21" i="2"/>
  <c r="H20" i="2"/>
  <c r="H19" i="2"/>
  <c r="H17" i="2"/>
  <c r="H4" i="2"/>
  <c r="H6" i="2"/>
  <c r="H7" i="2"/>
  <c r="H8" i="2"/>
  <c r="H9" i="2"/>
  <c r="N9" i="2" s="1"/>
  <c r="H10" i="2"/>
  <c r="H3" i="2"/>
  <c r="N3" i="2" s="1"/>
  <c r="N28" i="2" s="1"/>
  <c r="F70" i="1"/>
  <c r="F68" i="1"/>
  <c r="F56" i="1"/>
  <c r="F57" i="1"/>
  <c r="F58" i="1"/>
  <c r="F59" i="1"/>
  <c r="F60" i="1"/>
  <c r="F61" i="1"/>
  <c r="F62" i="1"/>
  <c r="F63" i="1"/>
  <c r="F64" i="1"/>
  <c r="F65" i="1"/>
  <c r="F66" i="1"/>
  <c r="F67" i="1"/>
  <c r="F55" i="1"/>
  <c r="F51" i="1"/>
  <c r="F39" i="1"/>
  <c r="F40" i="1"/>
  <c r="F41" i="1"/>
  <c r="F42" i="1"/>
  <c r="F43" i="1"/>
  <c r="F44" i="1"/>
  <c r="F45" i="1"/>
  <c r="F46" i="1"/>
  <c r="F47" i="1"/>
  <c r="F48" i="1"/>
  <c r="F49" i="1"/>
  <c r="F50" i="1"/>
  <c r="F38" i="1"/>
  <c r="F34" i="1"/>
  <c r="F22" i="1"/>
  <c r="F23" i="1"/>
  <c r="F24" i="1"/>
  <c r="F25" i="1"/>
  <c r="F26" i="1"/>
  <c r="F27" i="1"/>
  <c r="F28" i="1"/>
  <c r="F29" i="1"/>
  <c r="F30" i="1"/>
  <c r="F31" i="1"/>
  <c r="F32" i="1"/>
  <c r="F33" i="1"/>
  <c r="F21" i="1"/>
  <c r="F17" i="1"/>
  <c r="F5" i="1"/>
  <c r="F6" i="1"/>
  <c r="F7" i="1"/>
  <c r="F8" i="1"/>
  <c r="F9" i="1"/>
  <c r="F10" i="1"/>
  <c r="F11" i="1"/>
  <c r="F12" i="1"/>
  <c r="F13" i="1"/>
  <c r="F14" i="1"/>
  <c r="F15" i="1"/>
  <c r="F16" i="1"/>
  <c r="F4" i="1"/>
  <c r="H5" i="2" l="1"/>
  <c r="H28" i="2" s="1"/>
  <c r="M28" i="2"/>
  <c r="F71" i="1"/>
  <c r="F72" i="1" s="1"/>
  <c r="J16" i="4"/>
</calcChain>
</file>

<file path=xl/sharedStrings.xml><?xml version="1.0" encoding="utf-8"?>
<sst xmlns="http://schemas.openxmlformats.org/spreadsheetml/2006/main" count="412" uniqueCount="160">
  <si>
    <t>Наименование</t>
  </si>
  <si>
    <t>Кол.</t>
  </si>
  <si>
    <t>Масса едн.изм кг</t>
  </si>
  <si>
    <t>Примечание</t>
  </si>
  <si>
    <t>Поставщик</t>
  </si>
  <si>
    <t>Спецификация элементов железнодорожного пути №1</t>
  </si>
  <si>
    <t>Промежуточное рельсовое скрепление типа КБ65</t>
  </si>
  <si>
    <t>Шпалы ж.б.</t>
  </si>
  <si>
    <t>Подкладка КБ65</t>
  </si>
  <si>
    <t>Клемма промежуточная</t>
  </si>
  <si>
    <t>Болт клеммый с гайкой исполнение 2</t>
  </si>
  <si>
    <t>Шайба двухвитковая, М25</t>
  </si>
  <si>
    <t>Болт закладной с гайкой</t>
  </si>
  <si>
    <t>Скоба для изолирующей Втулки</t>
  </si>
  <si>
    <t>Втулка изолирующая</t>
  </si>
  <si>
    <t>Прокладка под подошВу рельсов Р65</t>
  </si>
  <si>
    <t>Прокладка на шпалу ж/б</t>
  </si>
  <si>
    <t>Стыковое скрепление рельсов типа КБ65</t>
  </si>
  <si>
    <t>ГОСТ 33184-2014</t>
  </si>
  <si>
    <t>Болт стыковой В комплекте с гайками Р65 (шести)</t>
  </si>
  <si>
    <t>1.2,6</t>
  </si>
  <si>
    <t>Шайба пружинная для стыковых болтов Р65 (шести)</t>
  </si>
  <si>
    <t>Спецификация элементов железнодорожного  пути №2</t>
  </si>
  <si>
    <t>Прокладка под подошву рельсов Р65</t>
  </si>
  <si>
    <t>Болт стыковой в комплекте с гайками Р65 (шести)</t>
  </si>
  <si>
    <t>1,2,6</t>
  </si>
  <si>
    <t>Спецификация элементов железнодорожного  пути №3</t>
  </si>
  <si>
    <t>Скоба для изолирующей втулки</t>
  </si>
  <si>
    <t>Спецификация элементов железнодорожного  пути №4</t>
  </si>
  <si>
    <t>цена руб. с НДС</t>
  </si>
  <si>
    <t>стоимость руб с НДС</t>
  </si>
  <si>
    <t>Итого руб с НДС</t>
  </si>
  <si>
    <t>Клемма промежуточная,Болт клеммый с гайкой исполнение 2;Шайба двухвитковая, М25;Болт закладной с гайкой;Скоба для изолирующей Втулки;Втулка изолирующая</t>
  </si>
  <si>
    <t>Поз.</t>
  </si>
  <si>
    <t>Наименование и техническая характеристика</t>
  </si>
  <si>
    <t>Тип, марка, обозначение документа, опросного листа</t>
  </si>
  <si>
    <t>Ед. измерения</t>
  </si>
  <si>
    <t>Масса 1 ед., кг</t>
  </si>
  <si>
    <t>Рельсы старогодние</t>
  </si>
  <si>
    <t>НТ тип Р-50 длина 12,5 м</t>
  </si>
  <si>
    <t>шт.</t>
  </si>
  <si>
    <t>НТ тип Р-65 длина 12,5 м новые без болтовых отверстий</t>
  </si>
  <si>
    <t>Накладки старогодние 1P-50 (по 2 шт. с комплектом крепления)</t>
  </si>
  <si>
    <t>комп- лект</t>
  </si>
  <si>
    <t>Накладки новые и старогодние 1P-65 (по 2 шт. с комплектом крепления)</t>
  </si>
  <si>
    <t>Деревянные шпалы</t>
  </si>
  <si>
    <t>II тип</t>
  </si>
  <si>
    <t>Железобетонные шпалы</t>
  </si>
  <si>
    <t>Ш-3 для ЖБР</t>
  </si>
  <si>
    <t>Скрепления</t>
  </si>
  <si>
    <t>КД50</t>
  </si>
  <si>
    <t>КД65</t>
  </si>
  <si>
    <t>ЖБР-65</t>
  </si>
  <si>
    <t>Контррельсовый уголок (с комплектом крепления)</t>
  </si>
  <si>
    <t>СП850 длина 9 м МСЗ.8318.00.000-03</t>
  </si>
  <si>
    <t>СП850 длина 9 м МСЗ.8318.00.000-04</t>
  </si>
  <si>
    <t>СП850 длина 9 м МСЗ.8318.00.000-05</t>
  </si>
  <si>
    <t>Подкладки с упорами</t>
  </si>
  <si>
    <t>МП372.01.000</t>
  </si>
  <si>
    <t>Подкладки</t>
  </si>
  <si>
    <t>Глухое пересечение (угол 45°) с комплектом деревянных брусьев и креплений</t>
  </si>
  <si>
    <t>типа Р65, Пр. 534.06-2007.00.000-01</t>
  </si>
  <si>
    <t>Стрелочный перевод с комплектом ж.б. брусьев и креплений</t>
  </si>
  <si>
    <t>типа Р65 марка 1/9 правый Пр. 2769.00.000</t>
  </si>
  <si>
    <t>типа Р65 марка 1/9 левый Пр. 2769.00.000-01</t>
  </si>
  <si>
    <t>Стрелочный перевод с комплектом деревянных брусьев и креплений новый и старогодний</t>
  </si>
  <si>
    <t>типа Р65 марка 1/9 правый Пр. 2766.00.000</t>
  </si>
  <si>
    <t>Стрелочный перевод с комплектом деревянных брусьев и креплений</t>
  </si>
  <si>
    <t>типа Р65 марка 1/9 левый Пр. 2766.00.000-01</t>
  </si>
  <si>
    <t>типа Р65 марка 1/7 левый, проект ЛПТП.665121.103М</t>
  </si>
  <si>
    <t>Тупиковые упоры новые и старогодний</t>
  </si>
  <si>
    <t>ТУ 5264-001-83875090-2016</t>
  </si>
  <si>
    <t>Поставка заказчика</t>
  </si>
  <si>
    <t>Желдорпроект</t>
  </si>
  <si>
    <t>без шпал и бруса</t>
  </si>
  <si>
    <t>НТ типа Р-65 длина 12,5 м нормальной длины и укороченные</t>
  </si>
  <si>
    <t>МП372.00.001</t>
  </si>
  <si>
    <t>ИТОГО руб с НДС</t>
  </si>
  <si>
    <t>Брус ж/б для СП пр 2769</t>
  </si>
  <si>
    <t>компл</t>
  </si>
  <si>
    <t>Брус деревянный пропитанный по ГОСТ Р 58615-2019, А4 тип 2</t>
  </si>
  <si>
    <t>НТПК</t>
  </si>
  <si>
    <t>Накладка 1P-65 (2 шт. с комплектом крепления)</t>
  </si>
  <si>
    <r>
      <t xml:space="preserve">Накладка 2Р65 (шести) </t>
    </r>
    <r>
      <rPr>
        <sz val="11"/>
        <color rgb="FFFF0000"/>
        <rFont val="Times New Roman"/>
        <family val="1"/>
        <charset val="204"/>
      </rPr>
      <t>замена 1Р-65</t>
    </r>
  </si>
  <si>
    <t>Механизм переводной 1709.000</t>
  </si>
  <si>
    <t>Поставляются в комплекте с стрелочными переводами</t>
  </si>
  <si>
    <r>
      <t>В том числе старогодний тупиковый упор в количестве -</t>
    </r>
    <r>
      <rPr>
        <i/>
        <sz val="11"/>
        <color rgb="FFFF0000"/>
        <rFont val="Times New Roman"/>
        <family val="1"/>
        <charset val="204"/>
      </rPr>
      <t>1 шт. Поставка заказчика</t>
    </r>
  </si>
  <si>
    <t>Дата начала монтажа</t>
  </si>
  <si>
    <t>30.08.2023г.</t>
  </si>
  <si>
    <t>30.09.2023г.</t>
  </si>
  <si>
    <t>13.10.2023г.</t>
  </si>
  <si>
    <t>07.11.2023г.</t>
  </si>
  <si>
    <t>???</t>
  </si>
  <si>
    <r>
      <t>В том числе могут быть использованы старогодние рельсы длиной 32 м - 2 шт., длиной 12,5 м - 36 шт. общей длиной 514 м.</t>
    </r>
    <r>
      <rPr>
        <i/>
        <sz val="11"/>
        <color rgb="FFFF0000"/>
        <rFont val="Times New Roman"/>
        <family val="1"/>
        <charset val="204"/>
      </rPr>
      <t>Поставка заказчика</t>
    </r>
  </si>
  <si>
    <r>
      <t xml:space="preserve">В том числе старогодние накладки в количестве - 16 шт. </t>
    </r>
    <r>
      <rPr>
        <i/>
        <sz val="11"/>
        <color rgb="FFFF0000"/>
        <rFont val="Times New Roman"/>
        <family val="1"/>
        <charset val="204"/>
      </rPr>
      <t>поставка заказчика</t>
    </r>
  </si>
  <si>
    <t>КСЗ</t>
  </si>
  <si>
    <r>
      <t>В том числе старогодний стрелочный перевод в количестве -</t>
    </r>
    <r>
      <rPr>
        <i/>
        <sz val="11"/>
        <color rgb="FFFF0000"/>
        <rFont val="Times New Roman"/>
        <family val="1"/>
        <charset val="204"/>
      </rPr>
      <t>1 шт. поставка заказчика без шпал и бруса</t>
    </r>
  </si>
  <si>
    <r>
      <t>Рельсы новые и старогодние</t>
    </r>
    <r>
      <rPr>
        <sz val="11"/>
        <color rgb="FFFF0000"/>
        <rFont val="Times New Roman"/>
        <family val="1"/>
        <charset val="204"/>
      </rPr>
      <t xml:space="preserve"> ГОСТ</t>
    </r>
    <r>
      <rPr>
        <sz val="11"/>
        <rFont val="Times New Roman"/>
        <family val="1"/>
        <charset val="204"/>
      </rPr>
      <t xml:space="preserve">      НТ 260</t>
    </r>
  </si>
  <si>
    <t>цена шт. руб с НДС</t>
  </si>
  <si>
    <r>
      <t xml:space="preserve">Плюс комплект бруса на старогодний СП типа Р65 марка 1/9 правый Пр. 2766.00.000 </t>
    </r>
    <r>
      <rPr>
        <b/>
        <sz val="11"/>
        <color rgb="FFFF0000"/>
        <rFont val="Calibri"/>
        <family val="2"/>
        <charset val="204"/>
        <scheme val="minor"/>
      </rPr>
      <t>доп объем</t>
    </r>
  </si>
  <si>
    <t xml:space="preserve"> цена тон руб. с НДС</t>
  </si>
  <si>
    <r>
      <t>Рельсы типа Р65, длиной 12,5м</t>
    </r>
    <r>
      <rPr>
        <sz val="11"/>
        <color rgb="FFFF0000"/>
        <rFont val="Times New Roman"/>
        <family val="1"/>
        <charset val="204"/>
      </rPr>
      <t xml:space="preserve"> ГОСТ Р51685-2022 </t>
    </r>
    <r>
      <rPr>
        <sz val="11"/>
        <rFont val="Times New Roman"/>
        <family val="1"/>
        <charset val="204"/>
      </rPr>
      <t xml:space="preserve"> марка НТ 260 </t>
    </r>
  </si>
  <si>
    <t>В том числе старогодние рельсы длиной 25 м – 6 шт., старогодние рельсы длиной  12,5 м – 4 шт. общей длиной 200 м.</t>
  </si>
  <si>
    <t>В том числе старогодние накладки в количестве - 16 шт.</t>
  </si>
  <si>
    <t>Деревянные пропитанные шпалы</t>
  </si>
  <si>
    <t>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</si>
  <si>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</si>
  <si>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</si>
  <si>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</si>
  <si>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</si>
  <si>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</si>
  <si>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</si>
  <si>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</si>
  <si>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</si>
  <si>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</si>
  <si>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</si>
  <si>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</si>
  <si>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Товары (работы, услуги)</t>
  </si>
  <si>
    <t>Накладка 1Р-65 (294 шт.)</t>
  </si>
  <si>
    <t>Шпала железобетонная Ш3-Д для ЖБР (с доставкой ж/д транспортом до ст.Мытищи код 234808)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</si>
  <si>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</si>
  <si>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Скрепления ЖБР-65 (шуруп путевой М24х195 (2 шт.), клемма пружинная ЦП- 369.102 (2 шт.), скоба прижимная ЦП-369.103 (2 шт.), упор боковой полимерный ЦП 369.006С (2 шт), прокладка ЦП-638 (1 шт.)</t>
  </si>
  <si>
    <t>Контррельсовый уголок (с комплектом крепления) СП850 длина 9,3м ПКЖД- 65</t>
  </si>
  <si>
    <t>Тупиковый упор Р-65</t>
  </si>
  <si>
    <t>Брус для стрелочного перевода А4-2</t>
  </si>
  <si>
    <t>Брус переводной ж/б для стрел. перевода Р-65,марка 1/9, пр. 2769 (с доставкой ж/д транспортом до ст.Мытищи код 234808)</t>
  </si>
  <si>
    <t>Кол-во</t>
  </si>
  <si>
    <t>Ед.</t>
  </si>
  <si>
    <t>т</t>
  </si>
  <si>
    <t>шт</t>
  </si>
  <si>
    <t>Цена с НДС</t>
  </si>
  <si>
    <r>
      <t xml:space="preserve">Шпала деревян. пропит. </t>
    </r>
    <r>
      <rPr>
        <sz val="8"/>
        <rFont val="Arial"/>
        <family val="2"/>
        <charset val="204"/>
      </rPr>
      <t xml:space="preserve">II </t>
    </r>
    <r>
      <rPr>
        <sz val="8"/>
        <rFont val="Arial"/>
        <family val="2"/>
        <charset val="204"/>
      </rPr>
      <t>тип, пр-во РБ (с доставкой ж/д транспортом до ст.Мытищи код 234808)</t>
    </r>
  </si>
  <si>
    <t>Сумма с НДС</t>
  </si>
  <si>
    <t>Полушпала железобетонная ПШП-310</t>
  </si>
  <si>
    <t>глух</t>
  </si>
  <si>
    <t>Рельсы Р-65 НТ260, L-12,5 м (266 шт.)</t>
  </si>
  <si>
    <t>остаток НТПК</t>
  </si>
  <si>
    <t>Болт стыковой М27х160 в сборе (справочно 276 шт.)</t>
  </si>
  <si>
    <t>Накладка 1Р-65 (76 шт.)</t>
  </si>
  <si>
    <t>Шпала деревян. пропит. II тип, пр-во РБ (с доставкой ж/д транспортом до ст. Мытыщи код 234808)</t>
  </si>
  <si>
    <t>Контррельсовый уголок (с комплектом крепления) СП850 длина 9,3м ПКЖД-65</t>
  </si>
  <si>
    <t>Шуруп путевой М24х170 (справочно 272 шт.)</t>
  </si>
  <si>
    <t>Брус для стрелочного перевода А4-2 (с доставкой ж/д транспортом до ст.Мытищи код 234808)</t>
  </si>
  <si>
    <t>Цена</t>
  </si>
  <si>
    <t>Сумма</t>
  </si>
  <si>
    <r>
      <t xml:space="preserve">Рельсы Р-65 НТ260, </t>
    </r>
    <r>
      <rPr>
        <sz val="8"/>
        <rFont val="Arial"/>
      </rPr>
      <t xml:space="preserve">L-12.5 </t>
    </r>
    <r>
      <rPr>
        <sz val="8"/>
        <rFont val="Arial"/>
        <charset val="204"/>
      </rPr>
      <t>м (30 шт.)</t>
    </r>
  </si>
  <si>
    <t>Спецификация №2</t>
  </si>
  <si>
    <t>прибыло</t>
  </si>
  <si>
    <t>внесено денег</t>
  </si>
  <si>
    <t>остаток за поставленный материал на 18.09.23</t>
  </si>
  <si>
    <t>Остаток всего</t>
  </si>
  <si>
    <t>остаток материал</t>
  </si>
  <si>
    <t>остаток деньги</t>
  </si>
  <si>
    <r>
      <t>Скрепление КД-65 (</t>
    </r>
    <r>
      <rPr>
        <sz val="8"/>
        <color rgb="FF92D050"/>
        <rFont val="Arial"/>
        <family val="2"/>
        <charset val="204"/>
      </rPr>
      <t xml:space="preserve">подкладка КД-65 </t>
    </r>
    <r>
      <rPr>
        <sz val="8"/>
        <rFont val="Arial"/>
        <family val="2"/>
        <charset val="204"/>
      </rPr>
      <t>(1 шт.), болт клеммный М22х75 в сборе (2 шт.), шуруп путевой М24х170 (4 шт.), прокладка ЦП-361 (1 шт.), прокладка ЦП-363 (1 шт.)</t>
    </r>
  </si>
  <si>
    <r>
      <t>Скрепление КД-50 (</t>
    </r>
    <r>
      <rPr>
        <sz val="8"/>
        <color rgb="FF92D050"/>
        <rFont val="Arial"/>
        <family val="2"/>
        <charset val="204"/>
      </rPr>
      <t>подкладка КД-50</t>
    </r>
    <r>
      <rPr>
        <sz val="8"/>
        <rFont val="Arial"/>
        <family val="2"/>
        <charset val="204"/>
      </rPr>
      <t xml:space="preserve"> (1 шт.), болт клеммный М22х75 в сборе (2 шт.), шуруп путевой М24х170 (4 шт.), прокладка ЦП-363 (1 шт.), прокладка ЦП-361 (1шт.)</t>
    </r>
  </si>
  <si>
    <t>Сума поставленного материала</t>
  </si>
  <si>
    <t>Цена с НДС от НТПК</t>
  </si>
  <si>
    <t>Сумма с НДС от НТПК</t>
  </si>
  <si>
    <t>Цена с НДС для Шелл</t>
  </si>
  <si>
    <t>Сумма с НДС для Шелл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</si>
</sst>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11"/>
      <name val="Arial"/>
      <family val="2"/>
      <charset val="204"/>
    </font>
    <font>
      <b/>
      <i/>
      <sz val="11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Arial"/>
      <family val="2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8"/>
      <color rgb="FFFF0000"/>
      <name val="Arial"/>
      <family val="2"/>
      <charset val="204"/>
    </font>
    <font>
      <b/>
      <i/>
      <sz val="10"/>
      <name val="Arial"/>
      <charset val="204"/>
    </font>
    <font>
      <b/>
      <i/>
      <sz val="9.5"/>
      <name val="Arial"/>
      <charset val="204"/>
    </font>
    <font>
      <sz val="8"/>
      <name val="Arial"/>
      <charset val="204"/>
    </font>
    <font>
      <sz val="8"/>
      <name val="Arial"/>
    </font>
    <font>
      <sz val="8"/>
      <color rgb="FF92D05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vertical="top"/>
    </xf>
  </cellStyleXfs>
  <cellXfs count="190">
    <xf numFmtId="0" fontId="0" fillId="0" borderId="0" xfId="0"/>
    <xf numFmtId="0" fontId="4" fillId="0" borderId="1" xfId="2" applyFont="1" applyBorder="1" applyAlignment="1" applyProtection="1">
      <alignment horizontal="center" vertical="center" wrapText="1"/>
    </xf>
    <xf numFmtId="0" fontId="5" fillId="0" borderId="1" xfId="2" applyFont="1" applyFill="1" applyBorder="1" applyAlignment="1" applyProtection="1">
      <alignment horizontal="center" vertical="center" wrapText="1"/>
    </xf>
    <xf numFmtId="43" fontId="0" fillId="0" borderId="0" xfId="1" applyFont="1"/>
    <xf numFmtId="164" fontId="2" fillId="0" borderId="0" xfId="0" applyNumberFormat="1" applyFont="1"/>
    <xf numFmtId="0" fontId="5" fillId="0" borderId="1" xfId="2" applyFont="1" applyBorder="1" applyAlignment="1" applyProtection="1">
      <alignment horizontal="center" vertical="center" wrapText="1"/>
    </xf>
    <xf numFmtId="0" fontId="0" fillId="0" borderId="3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5" fillId="0" borderId="3" xfId="2" applyNumberFormat="1" applyFont="1" applyFill="1" applyBorder="1" applyAlignment="1" applyProtection="1">
      <alignment horizontal="center" vertical="center"/>
    </xf>
    <xf numFmtId="0" fontId="5" fillId="0" borderId="3" xfId="2" applyNumberFormat="1" applyFont="1" applyFill="1" applyBorder="1" applyAlignment="1" applyProtection="1">
      <alignment horizontal="center" vertical="center" wrapText="1"/>
    </xf>
    <xf numFmtId="0" fontId="5" fillId="0" borderId="3" xfId="2" applyNumberFormat="1" applyFont="1" applyFill="1" applyBorder="1" applyAlignment="1" applyProtection="1">
      <alignment horizontal="left" vertical="center"/>
    </xf>
    <xf numFmtId="0" fontId="2" fillId="0" borderId="0" xfId="0" applyFont="1" applyAlignment="1">
      <alignment wrapText="1"/>
    </xf>
    <xf numFmtId="0" fontId="6" fillId="0" borderId="3" xfId="2" applyNumberFormat="1" applyFont="1" applyFill="1" applyBorder="1" applyAlignment="1" applyProtection="1">
      <alignment horizontal="left" vertical="center"/>
    </xf>
    <xf numFmtId="0" fontId="6" fillId="0" borderId="3" xfId="2" applyNumberFormat="1" applyFont="1" applyFill="1" applyBorder="1" applyAlignment="1" applyProtection="1">
      <alignment horizontal="center" wrapText="1"/>
    </xf>
    <xf numFmtId="0" fontId="6" fillId="0" borderId="3" xfId="2" applyNumberFormat="1" applyFont="1" applyFill="1" applyBorder="1" applyAlignment="1" applyProtection="1">
      <alignment horizontal="center" vertical="center"/>
    </xf>
    <xf numFmtId="0" fontId="7" fillId="0" borderId="3" xfId="2" applyNumberFormat="1" applyFont="1" applyFill="1" applyBorder="1" applyAlignment="1" applyProtection="1">
      <alignment horizontal="left" vertical="top" indent="3"/>
    </xf>
    <xf numFmtId="43" fontId="7" fillId="0" borderId="3" xfId="1" applyFont="1" applyFill="1" applyBorder="1" applyAlignment="1" applyProtection="1">
      <alignment horizontal="left" vertical="top" indent="1"/>
    </xf>
    <xf numFmtId="164" fontId="1" fillId="0" borderId="3" xfId="0" applyNumberFormat="1" applyFont="1" applyBorder="1"/>
    <xf numFmtId="0" fontId="1" fillId="0" borderId="3" xfId="0" applyFont="1" applyBorder="1" applyAlignment="1">
      <alignment horizontal="center"/>
    </xf>
    <xf numFmtId="0" fontId="7" fillId="0" borderId="3" xfId="2" applyNumberFormat="1" applyFont="1" applyFill="1" applyBorder="1" applyAlignment="1" applyProtection="1">
      <alignment horizontal="left" vertical="top" indent="4"/>
    </xf>
    <xf numFmtId="0" fontId="6" fillId="0" borderId="3" xfId="2" applyNumberFormat="1" applyFont="1" applyFill="1" applyBorder="1" applyAlignment="1" applyProtection="1">
      <alignment horizontal="left" vertical="center" wrapText="1"/>
    </xf>
    <xf numFmtId="0" fontId="6" fillId="0" borderId="3" xfId="2" applyNumberFormat="1" applyFont="1" applyFill="1" applyBorder="1" applyAlignment="1" applyProtection="1">
      <alignment horizontal="center" vertical="top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1" fillId="0" borderId="3" xfId="0" applyFont="1" applyBorder="1"/>
    <xf numFmtId="0" fontId="8" fillId="0" borderId="1" xfId="2" applyNumberFormat="1" applyFont="1" applyFill="1" applyBorder="1" applyAlignment="1" applyProtection="1">
      <alignment horizontal="left" vertical="center" wrapText="1"/>
    </xf>
    <xf numFmtId="0" fontId="6" fillId="0" borderId="3" xfId="2" applyFont="1" applyBorder="1" applyAlignment="1" applyProtection="1">
      <alignment horizontal="left" vertical="center" wrapText="1"/>
    </xf>
    <xf numFmtId="0" fontId="6" fillId="0" borderId="3" xfId="2" applyFont="1" applyBorder="1" applyAlignment="1" applyProtection="1">
      <alignment horizontal="center" vertical="top" wrapText="1"/>
    </xf>
    <xf numFmtId="0" fontId="6" fillId="0" borderId="3" xfId="2" applyFont="1" applyBorder="1" applyAlignment="1" applyProtection="1">
      <alignment horizontal="center" vertical="center"/>
    </xf>
    <xf numFmtId="0" fontId="7" fillId="0" borderId="3" xfId="2" applyFont="1" applyBorder="1" applyAlignment="1" applyProtection="1">
      <alignment horizontal="left" vertical="top" indent="3"/>
    </xf>
    <xf numFmtId="0" fontId="1" fillId="0" borderId="3" xfId="0" applyFont="1" applyBorder="1" applyAlignment="1">
      <alignment wrapText="1"/>
    </xf>
    <xf numFmtId="0" fontId="6" fillId="0" borderId="3" xfId="2" applyFont="1" applyBorder="1" applyAlignment="1" applyProtection="1">
      <alignment horizontal="center" vertical="center" wrapText="1"/>
    </xf>
    <xf numFmtId="43" fontId="1" fillId="0" borderId="3" xfId="1" applyFont="1" applyBorder="1" applyAlignment="1">
      <alignment wrapText="1"/>
    </xf>
    <xf numFmtId="0" fontId="9" fillId="0" borderId="3" xfId="2" applyFont="1" applyBorder="1" applyAlignment="1" applyProtection="1">
      <alignment horizontal="center" vertical="center" wrapText="1"/>
    </xf>
    <xf numFmtId="0" fontId="6" fillId="0" borderId="3" xfId="2" applyFont="1" applyBorder="1" applyAlignment="1" applyProtection="1">
      <alignment horizontal="left" wrapText="1"/>
    </xf>
    <xf numFmtId="0" fontId="6" fillId="0" borderId="3" xfId="2" applyFont="1" applyBorder="1" applyAlignment="1" applyProtection="1">
      <alignment horizontal="center" wrapText="1"/>
    </xf>
    <xf numFmtId="0" fontId="9" fillId="0" borderId="3" xfId="2" applyFont="1" applyBorder="1" applyAlignment="1" applyProtection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/>
    <xf numFmtId="43" fontId="6" fillId="0" borderId="3" xfId="1" applyFont="1" applyBorder="1" applyAlignment="1" applyProtection="1">
      <alignment horizontal="justify"/>
    </xf>
    <xf numFmtId="43" fontId="6" fillId="0" borderId="3" xfId="1" applyFont="1" applyBorder="1" applyAlignment="1" applyProtection="1">
      <alignment horizontal="justify" vertical="center"/>
    </xf>
    <xf numFmtId="0" fontId="10" fillId="0" borderId="2" xfId="2" applyNumberFormat="1" applyFont="1" applyFill="1" applyBorder="1" applyAlignment="1" applyProtection="1">
      <alignment vertical="top" wrapText="1"/>
    </xf>
    <xf numFmtId="0" fontId="10" fillId="0" borderId="8" xfId="2" applyNumberFormat="1" applyFont="1" applyFill="1" applyBorder="1" applyAlignment="1" applyProtection="1">
      <alignment vertical="top" wrapText="1"/>
    </xf>
    <xf numFmtId="0" fontId="7" fillId="0" borderId="3" xfId="2" applyNumberFormat="1" applyFont="1" applyFill="1" applyBorder="1" applyAlignment="1" applyProtection="1">
      <alignment horizontal="center" vertical="top"/>
    </xf>
    <xf numFmtId="43" fontId="7" fillId="0" borderId="3" xfId="1" applyFont="1" applyFill="1" applyBorder="1" applyAlignment="1" applyProtection="1">
      <alignment horizontal="center" vertical="top"/>
    </xf>
    <xf numFmtId="0" fontId="7" fillId="0" borderId="3" xfId="2" applyNumberFormat="1" applyFont="1" applyFill="1" applyBorder="1" applyAlignment="1" applyProtection="1">
      <alignment horizontal="left" vertical="top"/>
    </xf>
    <xf numFmtId="0" fontId="7" fillId="0" borderId="3" xfId="2" applyNumberFormat="1" applyFont="1" applyFill="1" applyBorder="1" applyAlignment="1" applyProtection="1">
      <alignment horizontal="center" vertical="center"/>
    </xf>
    <xf numFmtId="43" fontId="7" fillId="0" borderId="3" xfId="1" applyFont="1" applyFill="1" applyBorder="1" applyAlignment="1" applyProtection="1">
      <alignment horizontal="left" vertical="top"/>
    </xf>
    <xf numFmtId="0" fontId="7" fillId="0" borderId="3" xfId="2" applyNumberFormat="1" applyFont="1" applyFill="1" applyBorder="1" applyAlignment="1" applyProtection="1">
      <alignment horizontal="center"/>
    </xf>
    <xf numFmtId="0" fontId="1" fillId="0" borderId="4" xfId="0" applyFont="1" applyBorder="1"/>
    <xf numFmtId="0" fontId="7" fillId="0" borderId="3" xfId="2" applyNumberFormat="1" applyFont="1" applyFill="1" applyBorder="1" applyAlignment="1" applyProtection="1">
      <alignment horizontal="left" vertical="top" indent="1"/>
    </xf>
    <xf numFmtId="4" fontId="1" fillId="0" borderId="0" xfId="0" applyNumberFormat="1" applyFont="1"/>
    <xf numFmtId="164" fontId="1" fillId="0" borderId="0" xfId="0" applyNumberFormat="1" applyFont="1"/>
    <xf numFmtId="0" fontId="6" fillId="0" borderId="3" xfId="2" applyFont="1" applyFill="1" applyBorder="1" applyAlignment="1" applyProtection="1">
      <alignment horizontal="left" vertical="center" wrapText="1"/>
    </xf>
    <xf numFmtId="0" fontId="6" fillId="0" borderId="3" xfId="2" applyFont="1" applyFill="1" applyBorder="1" applyAlignment="1" applyProtection="1">
      <alignment horizontal="center" vertical="center" wrapText="1"/>
    </xf>
    <xf numFmtId="0" fontId="6" fillId="0" borderId="3" xfId="2" applyFont="1" applyFill="1" applyBorder="1" applyAlignment="1" applyProtection="1">
      <alignment horizontal="center" wrapText="1"/>
    </xf>
    <xf numFmtId="0" fontId="7" fillId="0" borderId="3" xfId="2" applyFont="1" applyFill="1" applyBorder="1" applyAlignment="1" applyProtection="1">
      <alignment horizontal="left" vertical="top" indent="3"/>
    </xf>
    <xf numFmtId="43" fontId="1" fillId="0" borderId="3" xfId="1" applyFont="1" applyFill="1" applyBorder="1" applyAlignment="1">
      <alignment wrapText="1"/>
    </xf>
    <xf numFmtId="0" fontId="6" fillId="0" borderId="3" xfId="2" applyFont="1" applyFill="1" applyBorder="1" applyAlignment="1" applyProtection="1">
      <alignment horizontal="left" wrapText="1"/>
    </xf>
    <xf numFmtId="0" fontId="5" fillId="0" borderId="11" xfId="2" applyFont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/>
    </xf>
    <xf numFmtId="0" fontId="6" fillId="2" borderId="3" xfId="2" applyNumberFormat="1" applyFont="1" applyFill="1" applyBorder="1" applyAlignment="1" applyProtection="1">
      <alignment horizontal="left" vertical="center"/>
    </xf>
    <xf numFmtId="0" fontId="1" fillId="2" borderId="0" xfId="0" applyFont="1" applyFill="1" applyAlignment="1">
      <alignment wrapText="1"/>
    </xf>
    <xf numFmtId="0" fontId="13" fillId="0" borderId="3" xfId="2" applyNumberFormat="1" applyFont="1" applyFill="1" applyBorder="1" applyAlignment="1" applyProtection="1">
      <alignment horizontal="left" vertical="center"/>
    </xf>
    <xf numFmtId="0" fontId="12" fillId="0" borderId="3" xfId="0" applyFont="1" applyBorder="1" applyAlignment="1">
      <alignment wrapText="1"/>
    </xf>
    <xf numFmtId="0" fontId="14" fillId="0" borderId="3" xfId="2" applyFont="1" applyBorder="1" applyAlignment="1" applyProtection="1">
      <alignment horizontal="center" vertical="center" wrapText="1"/>
    </xf>
    <xf numFmtId="43" fontId="0" fillId="0" borderId="0" xfId="0" applyNumberFormat="1" applyAlignment="1">
      <alignment wrapText="1"/>
    </xf>
    <xf numFmtId="0" fontId="0" fillId="0" borderId="3" xfId="0" applyBorder="1" applyAlignment="1">
      <alignment wrapText="1"/>
    </xf>
    <xf numFmtId="0" fontId="15" fillId="0" borderId="3" xfId="2" applyFont="1" applyBorder="1" applyAlignment="1" applyProtection="1">
      <alignment horizontal="left" vertical="top" indent="3"/>
    </xf>
    <xf numFmtId="0" fontId="15" fillId="0" borderId="3" xfId="2" applyFont="1" applyBorder="1" applyAlignment="1" applyProtection="1">
      <alignment horizontal="center" vertical="center"/>
    </xf>
    <xf numFmtId="0" fontId="12" fillId="0" borderId="3" xfId="2" applyFont="1" applyBorder="1" applyAlignment="1" applyProtection="1">
      <alignment horizontal="center" vertical="center"/>
    </xf>
    <xf numFmtId="164" fontId="16" fillId="0" borderId="0" xfId="0" applyNumberFormat="1" applyFont="1"/>
    <xf numFmtId="0" fontId="5" fillId="0" borderId="4" xfId="2" applyNumberFormat="1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3" fontId="12" fillId="0" borderId="0" xfId="1" applyFont="1" applyAlignment="1">
      <alignment vertical="center"/>
    </xf>
    <xf numFmtId="164" fontId="12" fillId="0" borderId="0" xfId="0" applyNumberFormat="1" applyFont="1" applyAlignment="1">
      <alignment vertical="center"/>
    </xf>
    <xf numFmtId="0" fontId="0" fillId="3" borderId="3" xfId="0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/>
    </xf>
    <xf numFmtId="0" fontId="0" fillId="3" borderId="6" xfId="0" applyFill="1" applyBorder="1"/>
    <xf numFmtId="0" fontId="0" fillId="3" borderId="3" xfId="0" applyFill="1" applyBorder="1" applyAlignment="1">
      <alignment horizontal="center" wrapText="1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/>
    <xf numFmtId="43" fontId="15" fillId="3" borderId="3" xfId="1" applyFont="1" applyFill="1" applyBorder="1" applyAlignment="1">
      <alignment horizontal="center" vertical="center" wrapText="1"/>
    </xf>
    <xf numFmtId="0" fontId="0" fillId="3" borderId="0" xfId="0" applyFill="1"/>
    <xf numFmtId="43" fontId="1" fillId="3" borderId="3" xfId="1" applyFont="1" applyFill="1" applyBorder="1" applyAlignment="1">
      <alignment horizontal="center" vertical="center" wrapText="1"/>
    </xf>
    <xf numFmtId="43" fontId="6" fillId="3" borderId="3" xfId="1" applyFont="1" applyFill="1" applyBorder="1" applyAlignment="1" applyProtection="1">
      <alignment horizontal="center" vertical="center"/>
    </xf>
    <xf numFmtId="0" fontId="0" fillId="3" borderId="0" xfId="0" applyFill="1" applyAlignment="1">
      <alignment horizontal="center" vertical="center"/>
    </xf>
    <xf numFmtId="164" fontId="2" fillId="3" borderId="0" xfId="0" applyNumberFormat="1" applyFont="1" applyFill="1" applyAlignment="1">
      <alignment vertical="center"/>
    </xf>
    <xf numFmtId="164" fontId="15" fillId="3" borderId="4" xfId="0" applyNumberFormat="1" applyFont="1" applyFill="1" applyBorder="1" applyAlignment="1">
      <alignment vertical="center"/>
    </xf>
    <xf numFmtId="0" fontId="0" fillId="3" borderId="4" xfId="0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1" fillId="3" borderId="4" xfId="0" applyNumberFormat="1" applyFont="1" applyFill="1" applyBorder="1" applyAlignment="1">
      <alignment vertical="center"/>
    </xf>
    <xf numFmtId="164" fontId="12" fillId="3" borderId="3" xfId="0" applyNumberFormat="1" applyFont="1" applyFill="1" applyBorder="1" applyAlignment="1">
      <alignment vertical="center"/>
    </xf>
    <xf numFmtId="164" fontId="12" fillId="3" borderId="3" xfId="0" applyNumberFormat="1" applyFont="1" applyFill="1" applyBorder="1"/>
    <xf numFmtId="164" fontId="0" fillId="3" borderId="6" xfId="0" applyNumberFormat="1" applyFill="1" applyBorder="1" applyAlignment="1">
      <alignment vertical="center"/>
    </xf>
    <xf numFmtId="164" fontId="16" fillId="3" borderId="3" xfId="0" applyNumberFormat="1" applyFont="1" applyFill="1" applyBorder="1"/>
    <xf numFmtId="164" fontId="0" fillId="3" borderId="0" xfId="0" applyNumberFormat="1" applyFill="1"/>
    <xf numFmtId="164" fontId="0" fillId="0" borderId="0" xfId="0" applyNumberFormat="1"/>
    <xf numFmtId="43" fontId="12" fillId="3" borderId="3" xfId="1" applyFont="1" applyFill="1" applyBorder="1" applyAlignment="1">
      <alignment horizontal="center" vertical="center" wrapText="1"/>
    </xf>
    <xf numFmtId="43" fontId="12" fillId="3" borderId="3" xfId="1" applyFont="1" applyFill="1" applyBorder="1" applyAlignment="1">
      <alignment horizontal="center" vertical="center"/>
    </xf>
    <xf numFmtId="4" fontId="0" fillId="0" borderId="0" xfId="0" applyNumberFormat="1"/>
    <xf numFmtId="164" fontId="0" fillId="0" borderId="0" xfId="0" applyNumberFormat="1" applyAlignment="1">
      <alignment vertical="center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17" fillId="0" borderId="3" xfId="2" applyNumberFormat="1" applyFont="1" applyFill="1" applyBorder="1" applyAlignment="1" applyProtection="1">
      <alignment horizontal="left"/>
    </xf>
    <xf numFmtId="0" fontId="17" fillId="0" borderId="3" xfId="2" applyNumberFormat="1" applyFont="1" applyFill="1" applyBorder="1" applyAlignment="1" applyProtection="1">
      <alignment horizontal="right"/>
    </xf>
    <xf numFmtId="0" fontId="18" fillId="0" borderId="3" xfId="2" applyNumberFormat="1" applyFont="1" applyFill="1" applyBorder="1" applyAlignment="1" applyProtection="1">
      <alignment horizontal="right"/>
    </xf>
    <xf numFmtId="4" fontId="18" fillId="0" borderId="3" xfId="2" applyNumberFormat="1" applyFont="1" applyFill="1" applyBorder="1" applyAlignment="1" applyProtection="1">
      <alignment horizontal="right"/>
    </xf>
    <xf numFmtId="43" fontId="15" fillId="3" borderId="3" xfId="1" applyFont="1" applyFill="1" applyBorder="1" applyAlignment="1">
      <alignment horizontal="center" vertical="center"/>
    </xf>
    <xf numFmtId="164" fontId="15" fillId="3" borderId="3" xfId="0" applyNumberFormat="1" applyFont="1" applyFill="1" applyBorder="1" applyAlignment="1">
      <alignment vertical="center"/>
    </xf>
    <xf numFmtId="0" fontId="18" fillId="0" borderId="3" xfId="2" applyNumberFormat="1" applyFont="1" applyFill="1" applyBorder="1" applyAlignment="1" applyProtection="1">
      <alignment horizontal="center"/>
    </xf>
    <xf numFmtId="0" fontId="18" fillId="0" borderId="3" xfId="2" applyNumberFormat="1" applyFont="1" applyFill="1" applyBorder="1" applyAlignment="1" applyProtection="1">
      <alignment horizontal="center" vertical="center"/>
    </xf>
    <xf numFmtId="0" fontId="18" fillId="0" borderId="3" xfId="2" applyNumberFormat="1" applyFont="1" applyFill="1" applyBorder="1" applyAlignment="1" applyProtection="1">
      <alignment horizontal="center" vertical="top"/>
    </xf>
    <xf numFmtId="0" fontId="20" fillId="0" borderId="3" xfId="2" applyNumberFormat="1" applyFont="1" applyFill="1" applyBorder="1" applyAlignment="1" applyProtection="1">
      <alignment horizontal="left"/>
    </xf>
    <xf numFmtId="0" fontId="20" fillId="0" borderId="3" xfId="2" applyNumberFormat="1" applyFont="1" applyFill="1" applyBorder="1" applyAlignment="1" applyProtection="1">
      <alignment horizontal="center"/>
    </xf>
    <xf numFmtId="0" fontId="21" fillId="0" borderId="3" xfId="2" applyNumberFormat="1" applyFont="1" applyFill="1" applyBorder="1" applyAlignment="1" applyProtection="1">
      <alignment horizontal="left"/>
    </xf>
    <xf numFmtId="0" fontId="22" fillId="0" borderId="3" xfId="2" applyNumberFormat="1" applyFont="1" applyFill="1" applyBorder="1" applyAlignment="1" applyProtection="1">
      <alignment horizontal="justify"/>
    </xf>
    <xf numFmtId="0" fontId="22" fillId="0" borderId="3" xfId="2" applyNumberFormat="1" applyFont="1" applyFill="1" applyBorder="1" applyAlignment="1" applyProtection="1">
      <alignment horizontal="left"/>
    </xf>
    <xf numFmtId="0" fontId="22" fillId="0" borderId="3" xfId="2" applyNumberFormat="1" applyFont="1" applyFill="1" applyBorder="1" applyAlignment="1" applyProtection="1">
      <alignment horizontal="right"/>
    </xf>
    <xf numFmtId="0" fontId="22" fillId="0" borderId="3" xfId="2" applyNumberFormat="1" applyFont="1" applyFill="1" applyBorder="1" applyAlignment="1" applyProtection="1">
      <alignment horizontal="justify" vertical="top"/>
    </xf>
    <xf numFmtId="0" fontId="22" fillId="0" borderId="3" xfId="2" applyNumberFormat="1" applyFont="1" applyFill="1" applyBorder="1" applyAlignment="1" applyProtection="1">
      <alignment horizontal="left" wrapText="1"/>
    </xf>
    <xf numFmtId="0" fontId="22" fillId="0" borderId="3" xfId="2" applyNumberFormat="1" applyFont="1" applyFill="1" applyBorder="1" applyAlignment="1" applyProtection="1">
      <alignment horizontal="right" vertical="top"/>
    </xf>
    <xf numFmtId="0" fontId="22" fillId="0" borderId="3" xfId="2" applyNumberFormat="1" applyFont="1" applyFill="1" applyBorder="1" applyAlignment="1" applyProtection="1">
      <alignment horizontal="left" vertical="top"/>
    </xf>
    <xf numFmtId="0" fontId="22" fillId="0" borderId="3" xfId="2" applyNumberFormat="1" applyFont="1" applyFill="1" applyBorder="1" applyAlignment="1" applyProtection="1">
      <alignment horizontal="justify" vertical="center"/>
    </xf>
    <xf numFmtId="0" fontId="22" fillId="0" borderId="3" xfId="2" applyNumberFormat="1" applyFont="1" applyFill="1" applyBorder="1" applyAlignment="1" applyProtection="1">
      <alignment horizontal="left" vertical="top" wrapText="1"/>
    </xf>
    <xf numFmtId="0" fontId="22" fillId="0" borderId="3" xfId="2" applyNumberFormat="1" applyFont="1" applyFill="1" applyBorder="1" applyAlignment="1" applyProtection="1">
      <alignment horizontal="right" vertical="center"/>
    </xf>
    <xf numFmtId="4" fontId="22" fillId="0" borderId="3" xfId="2" applyNumberFormat="1" applyFont="1" applyFill="1" applyBorder="1" applyAlignment="1" applyProtection="1">
      <alignment horizontal="right"/>
    </xf>
    <xf numFmtId="4" fontId="22" fillId="0" borderId="3" xfId="2" applyNumberFormat="1" applyFont="1" applyFill="1" applyBorder="1" applyAlignment="1" applyProtection="1">
      <alignment horizontal="right" vertical="top"/>
    </xf>
    <xf numFmtId="3" fontId="22" fillId="0" borderId="3" xfId="2" applyNumberFormat="1" applyFont="1" applyFill="1" applyBorder="1" applyAlignment="1" applyProtection="1">
      <alignment horizontal="right" vertical="top"/>
    </xf>
    <xf numFmtId="4" fontId="19" fillId="0" borderId="3" xfId="2" applyNumberFormat="1" applyFont="1" applyFill="1" applyBorder="1" applyAlignment="1" applyProtection="1">
      <alignment horizontal="right"/>
    </xf>
    <xf numFmtId="0" fontId="18" fillId="4" borderId="3" xfId="2" applyNumberFormat="1" applyFont="1" applyFill="1" applyBorder="1" applyAlignment="1" applyProtection="1">
      <alignment horizontal="justify"/>
    </xf>
    <xf numFmtId="0" fontId="18" fillId="4" borderId="3" xfId="2" applyNumberFormat="1" applyFont="1" applyFill="1" applyBorder="1" applyAlignment="1" applyProtection="1">
      <alignment horizontal="justify" wrapText="1"/>
    </xf>
    <xf numFmtId="0" fontId="18" fillId="0" borderId="0" xfId="2" applyNumberFormat="1" applyFont="1" applyFill="1" applyBorder="1" applyAlignment="1" applyProtection="1">
      <alignment horizontal="center" vertical="center"/>
    </xf>
    <xf numFmtId="164" fontId="0" fillId="0" borderId="13" xfId="0" applyNumberFormat="1" applyBorder="1"/>
    <xf numFmtId="0" fontId="18" fillId="0" borderId="9" xfId="2" applyNumberFormat="1" applyFont="1" applyFill="1" applyBorder="1" applyAlignment="1" applyProtection="1">
      <alignment horizontal="justify" wrapText="1"/>
    </xf>
    <xf numFmtId="0" fontId="18" fillId="0" borderId="9" xfId="2" applyNumberFormat="1" applyFont="1" applyFill="1" applyBorder="1" applyAlignment="1" applyProtection="1">
      <alignment horizontal="right" vertical="center"/>
    </xf>
    <xf numFmtId="0" fontId="18" fillId="0" borderId="9" xfId="2" applyNumberFormat="1" applyFont="1" applyFill="1" applyBorder="1" applyAlignment="1" applyProtection="1">
      <alignment horizontal="left" vertical="top"/>
    </xf>
    <xf numFmtId="4" fontId="18" fillId="0" borderId="9" xfId="2" applyNumberFormat="1" applyFont="1" applyFill="1" applyBorder="1" applyAlignment="1" applyProtection="1">
      <alignment horizontal="right" vertical="top"/>
    </xf>
    <xf numFmtId="4" fontId="18" fillId="0" borderId="9" xfId="2" applyNumberFormat="1" applyFont="1" applyFill="1" applyBorder="1" applyAlignment="1" applyProtection="1">
      <alignment horizontal="right"/>
    </xf>
    <xf numFmtId="4" fontId="18" fillId="0" borderId="10" xfId="2" applyNumberFormat="1" applyFont="1" applyFill="1" applyBorder="1" applyAlignment="1" applyProtection="1">
      <alignment horizontal="right"/>
    </xf>
    <xf numFmtId="0" fontId="18" fillId="0" borderId="14" xfId="2" applyNumberFormat="1" applyFont="1" applyFill="1" applyBorder="1" applyAlignment="1" applyProtection="1">
      <alignment horizontal="justify" vertical="center"/>
    </xf>
    <xf numFmtId="0" fontId="12" fillId="0" borderId="15" xfId="2" applyFont="1" applyBorder="1" applyAlignment="1" applyProtection="1">
      <alignment horizontal="center" vertical="center"/>
    </xf>
    <xf numFmtId="0" fontId="6" fillId="0" borderId="15" xfId="2" applyFont="1" applyBorder="1" applyAlignment="1" applyProtection="1">
      <alignment horizontal="center" vertical="center"/>
    </xf>
    <xf numFmtId="4" fontId="18" fillId="0" borderId="15" xfId="2" applyNumberFormat="1" applyFont="1" applyFill="1" applyBorder="1" applyAlignment="1" applyProtection="1">
      <alignment horizontal="right" vertical="top"/>
    </xf>
    <xf numFmtId="4" fontId="18" fillId="0" borderId="15" xfId="2" applyNumberFormat="1" applyFont="1" applyFill="1" applyBorder="1" applyAlignment="1" applyProtection="1">
      <alignment horizontal="right"/>
    </xf>
    <xf numFmtId="0" fontId="0" fillId="0" borderId="16" xfId="0" applyBorder="1"/>
    <xf numFmtId="43" fontId="0" fillId="0" borderId="16" xfId="1" applyFont="1" applyBorder="1"/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43" fontId="0" fillId="0" borderId="0" xfId="1" applyFont="1" applyAlignment="1">
      <alignment horizontal="center"/>
    </xf>
    <xf numFmtId="43" fontId="0" fillId="0" borderId="0" xfId="1" applyFont="1" applyFill="1" applyBorder="1"/>
    <xf numFmtId="0" fontId="17" fillId="0" borderId="3" xfId="2" applyNumberFormat="1" applyFont="1" applyFill="1" applyBorder="1" applyAlignment="1" applyProtection="1">
      <alignment horizontal="center" vertical="center"/>
    </xf>
    <xf numFmtId="0" fontId="17" fillId="0" borderId="3" xfId="2" applyNumberFormat="1" applyFont="1" applyFill="1" applyBorder="1" applyAlignment="1" applyProtection="1">
      <alignment horizontal="center" vertical="center" wrapText="1"/>
    </xf>
    <xf numFmtId="3" fontId="18" fillId="0" borderId="3" xfId="2" applyNumberFormat="1" applyFont="1" applyFill="1" applyBorder="1" applyAlignment="1" applyProtection="1">
      <alignment horizontal="center" vertical="center"/>
    </xf>
    <xf numFmtId="0" fontId="19" fillId="0" borderId="3" xfId="2" applyNumberFormat="1" applyFont="1" applyFill="1" applyBorder="1" applyAlignment="1" applyProtection="1">
      <alignment horizontal="center" vertical="center"/>
    </xf>
    <xf numFmtId="4" fontId="18" fillId="0" borderId="3" xfId="2" applyNumberFormat="1" applyFont="1" applyFill="1" applyBorder="1" applyAlignment="1" applyProtection="1">
      <alignment horizontal="center" vertical="center"/>
    </xf>
    <xf numFmtId="0" fontId="0" fillId="0" borderId="17" xfId="0" applyBorder="1" applyAlignment="1">
      <alignment horizontal="center" vertical="center"/>
    </xf>
    <xf numFmtId="0" fontId="18" fillId="4" borderId="3" xfId="2" applyNumberFormat="1" applyFont="1" applyFill="1" applyBorder="1" applyAlignment="1" applyProtection="1">
      <alignment horizontal="left" wrapText="1"/>
    </xf>
    <xf numFmtId="0" fontId="0" fillId="4" borderId="15" xfId="0" applyFill="1" applyBorder="1" applyAlignment="1">
      <alignment wrapText="1"/>
    </xf>
    <xf numFmtId="0" fontId="10" fillId="0" borderId="7" xfId="2" applyNumberFormat="1" applyFont="1" applyFill="1" applyBorder="1" applyAlignment="1" applyProtection="1">
      <alignment horizontal="center" vertical="center" wrapText="1"/>
    </xf>
    <xf numFmtId="0" fontId="10" fillId="0" borderId="2" xfId="2" applyNumberFormat="1" applyFont="1" applyFill="1" applyBorder="1" applyAlignment="1" applyProtection="1">
      <alignment horizontal="center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Border="1" applyAlignment="1" applyProtection="1">
      <alignment horizontal="center" vertical="center"/>
    </xf>
    <xf numFmtId="0" fontId="6" fillId="0" borderId="10" xfId="2" applyNumberFormat="1" applyFont="1" applyBorder="1" applyAlignment="1" applyProtection="1">
      <alignment horizontal="center" vertical="center"/>
    </xf>
    <xf numFmtId="0" fontId="10" fillId="0" borderId="2" xfId="2" applyNumberFormat="1" applyFont="1" applyFill="1" applyBorder="1" applyAlignment="1" applyProtection="1">
      <alignment horizontal="center" vertical="top"/>
    </xf>
    <xf numFmtId="0" fontId="10" fillId="0" borderId="4" xfId="2" applyNumberFormat="1" applyFont="1" applyFill="1" applyBorder="1" applyAlignment="1" applyProtection="1">
      <alignment horizontal="center" vertical="top"/>
    </xf>
    <xf numFmtId="0" fontId="10" fillId="0" borderId="5" xfId="2" applyNumberFormat="1" applyFont="1" applyFill="1" applyBorder="1" applyAlignment="1" applyProtection="1">
      <alignment horizontal="center" vertical="top"/>
    </xf>
    <xf numFmtId="0" fontId="10" fillId="0" borderId="6" xfId="2" applyNumberFormat="1" applyFont="1" applyFill="1" applyBorder="1" applyAlignment="1" applyProtection="1">
      <alignment horizontal="center" vertical="top"/>
    </xf>
    <xf numFmtId="43" fontId="7" fillId="0" borderId="9" xfId="1" applyFont="1" applyFill="1" applyBorder="1" applyAlignment="1" applyProtection="1">
      <alignment vertical="center"/>
    </xf>
    <xf numFmtId="43" fontId="7" fillId="0" borderId="10" xfId="1" applyFont="1" applyFill="1" applyBorder="1" applyAlignment="1" applyProtection="1">
      <alignment vertic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64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43" fontId="1" fillId="0" borderId="9" xfId="1" applyFont="1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43" fontId="1" fillId="0" borderId="10" xfId="1" applyFont="1" applyBorder="1" applyAlignment="1">
      <alignment horizontal="center" vertical="center" wrapText="1"/>
    </xf>
    <xf numFmtId="0" fontId="15" fillId="0" borderId="9" xfId="2" applyFont="1" applyBorder="1" applyAlignment="1" applyProtection="1">
      <alignment horizontal="center" vertical="center"/>
    </xf>
    <xf numFmtId="0" fontId="15" fillId="0" borderId="1" xfId="2" applyFont="1" applyBorder="1" applyAlignment="1" applyProtection="1">
      <alignment horizontal="center" vertical="center"/>
    </xf>
    <xf numFmtId="0" fontId="15" fillId="0" borderId="10" xfId="2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3" fontId="1" fillId="3" borderId="3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_Лист1" xfId="2" xr:uid="{CB4BAD22-A006-4AA6-BC8B-0D9EA3A1476B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4FF47-F501-4869-85A6-223143250726}">
  <dimension ref="A1:I72"/>
  <sheetViews>
    <sheetView topLeftCell="A52" workbookViewId="0">
      <selection activeCell="F1" sqref="F1"/>
    </sheetView>
  </sheetViews>
  <sheetFormatPr defaultRowHeight="14.4" x14ac:dyDescent="0.3"/>
  <cols>
    <col min="2" max="2" width="37.33203125" customWidth="1"/>
    <col min="5" max="5" width="14.21875" customWidth="1"/>
    <col min="6" max="6" width="18.109375" customWidth="1"/>
    <col min="7" max="7" width="15.21875" customWidth="1"/>
    <col min="8" max="8" width="21" customWidth="1"/>
    <col min="9" max="9" width="13.6640625" customWidth="1"/>
  </cols>
  <sheetData>
    <row r="1" spans="1:9" ht="41.4" x14ac:dyDescent="0.3">
      <c r="A1" s="10" t="s">
        <v>33</v>
      </c>
      <c r="B1" s="10" t="s">
        <v>0</v>
      </c>
      <c r="C1" s="10" t="s">
        <v>1</v>
      </c>
      <c r="D1" s="10" t="s">
        <v>2</v>
      </c>
      <c r="E1" s="10" t="s">
        <v>29</v>
      </c>
      <c r="F1" s="10" t="s">
        <v>30</v>
      </c>
      <c r="G1" s="10" t="s">
        <v>4</v>
      </c>
      <c r="H1" s="10" t="s">
        <v>3</v>
      </c>
      <c r="I1" s="10" t="s">
        <v>87</v>
      </c>
    </row>
    <row r="2" spans="1:9" ht="15.6" customHeight="1" x14ac:dyDescent="0.3">
      <c r="A2" s="160" t="s">
        <v>5</v>
      </c>
      <c r="B2" s="161"/>
      <c r="C2" s="161"/>
      <c r="D2" s="161"/>
      <c r="E2" s="41"/>
      <c r="F2" s="42"/>
      <c r="G2" s="59"/>
      <c r="H2" s="6"/>
      <c r="I2" s="172"/>
    </row>
    <row r="3" spans="1:9" x14ac:dyDescent="0.3">
      <c r="A3" s="43"/>
      <c r="B3" s="15" t="s">
        <v>6</v>
      </c>
      <c r="C3" s="44"/>
      <c r="D3" s="43"/>
      <c r="E3" s="45"/>
      <c r="F3" s="24"/>
      <c r="G3" s="49"/>
      <c r="H3" s="6"/>
      <c r="I3" s="173"/>
    </row>
    <row r="4" spans="1:9" ht="27.6" x14ac:dyDescent="0.3">
      <c r="A4" s="15">
        <v>1</v>
      </c>
      <c r="B4" s="21" t="s">
        <v>101</v>
      </c>
      <c r="C4" s="15">
        <v>36</v>
      </c>
      <c r="D4" s="15">
        <v>64.88</v>
      </c>
      <c r="E4" s="32">
        <v>132922.9</v>
      </c>
      <c r="F4" s="18">
        <f>E4*C4</f>
        <v>4785224.3999999994</v>
      </c>
      <c r="G4" s="60" t="s">
        <v>81</v>
      </c>
      <c r="H4" s="6"/>
      <c r="I4" s="173"/>
    </row>
    <row r="5" spans="1:9" x14ac:dyDescent="0.3">
      <c r="A5" s="15">
        <v>2</v>
      </c>
      <c r="B5" s="13" t="s">
        <v>7</v>
      </c>
      <c r="C5" s="15">
        <v>416</v>
      </c>
      <c r="D5" s="15">
        <v>265</v>
      </c>
      <c r="E5" s="47">
        <v>4150</v>
      </c>
      <c r="F5" s="18">
        <f t="shared" ref="F5:F16" si="0">E5*C5</f>
        <v>1726400</v>
      </c>
      <c r="G5" s="60" t="s">
        <v>81</v>
      </c>
      <c r="H5" s="6"/>
      <c r="I5" s="173"/>
    </row>
    <row r="6" spans="1:9" x14ac:dyDescent="0.3">
      <c r="A6" s="15">
        <v>3</v>
      </c>
      <c r="B6" s="13" t="s">
        <v>8</v>
      </c>
      <c r="C6" s="15">
        <v>832</v>
      </c>
      <c r="D6" s="15">
        <v>6.85</v>
      </c>
      <c r="E6" s="47">
        <v>1883</v>
      </c>
      <c r="F6" s="18">
        <f t="shared" si="0"/>
        <v>1566656</v>
      </c>
      <c r="G6" s="60" t="s">
        <v>81</v>
      </c>
      <c r="H6" s="6"/>
      <c r="I6" s="173"/>
    </row>
    <row r="7" spans="1:9" x14ac:dyDescent="0.3">
      <c r="A7" s="15">
        <v>4</v>
      </c>
      <c r="B7" s="61" t="s">
        <v>9</v>
      </c>
      <c r="C7" s="15">
        <v>1665</v>
      </c>
      <c r="D7" s="15">
        <v>0.625</v>
      </c>
      <c r="E7" s="47"/>
      <c r="F7" s="18">
        <f t="shared" si="0"/>
        <v>0</v>
      </c>
      <c r="G7" s="60" t="s">
        <v>81</v>
      </c>
      <c r="H7" s="6"/>
      <c r="I7" s="173"/>
    </row>
    <row r="8" spans="1:9" x14ac:dyDescent="0.3">
      <c r="A8" s="15">
        <v>5</v>
      </c>
      <c r="B8" s="61" t="s">
        <v>10</v>
      </c>
      <c r="C8" s="15">
        <v>1665</v>
      </c>
      <c r="D8" s="15">
        <v>0.47099999999999997</v>
      </c>
      <c r="E8" s="47"/>
      <c r="F8" s="18">
        <f t="shared" si="0"/>
        <v>0</v>
      </c>
      <c r="G8" s="60" t="s">
        <v>81</v>
      </c>
      <c r="H8" s="6"/>
      <c r="I8" s="173"/>
    </row>
    <row r="9" spans="1:9" x14ac:dyDescent="0.3">
      <c r="A9" s="15">
        <v>6</v>
      </c>
      <c r="B9" s="61" t="s">
        <v>11</v>
      </c>
      <c r="C9" s="15">
        <v>3330</v>
      </c>
      <c r="D9" s="15">
        <v>0.12</v>
      </c>
      <c r="E9" s="47"/>
      <c r="F9" s="18">
        <f t="shared" si="0"/>
        <v>0</v>
      </c>
      <c r="G9" s="60" t="s">
        <v>81</v>
      </c>
      <c r="H9" s="6"/>
      <c r="I9" s="173"/>
    </row>
    <row r="10" spans="1:9" x14ac:dyDescent="0.3">
      <c r="A10" s="15">
        <v>7</v>
      </c>
      <c r="B10" s="61" t="s">
        <v>12</v>
      </c>
      <c r="C10" s="15">
        <v>1665</v>
      </c>
      <c r="D10" s="15">
        <v>0.76100000000000001</v>
      </c>
      <c r="E10" s="47"/>
      <c r="F10" s="18">
        <f t="shared" si="0"/>
        <v>0</v>
      </c>
      <c r="G10" s="60" t="s">
        <v>81</v>
      </c>
      <c r="H10" s="6"/>
      <c r="I10" s="173"/>
    </row>
    <row r="11" spans="1:9" x14ac:dyDescent="0.3">
      <c r="A11" s="15">
        <v>8</v>
      </c>
      <c r="B11" s="61" t="s">
        <v>13</v>
      </c>
      <c r="C11" s="15">
        <v>1665</v>
      </c>
      <c r="D11" s="15">
        <v>7.0000000000000007E-2</v>
      </c>
      <c r="E11" s="47"/>
      <c r="F11" s="18">
        <f t="shared" si="0"/>
        <v>0</v>
      </c>
      <c r="G11" s="60" t="s">
        <v>81</v>
      </c>
      <c r="H11" s="6"/>
      <c r="I11" s="173"/>
    </row>
    <row r="12" spans="1:9" x14ac:dyDescent="0.3">
      <c r="A12" s="15">
        <v>9</v>
      </c>
      <c r="B12" s="61" t="s">
        <v>14</v>
      </c>
      <c r="C12" s="15">
        <v>1665</v>
      </c>
      <c r="D12" s="15">
        <v>0.04</v>
      </c>
      <c r="E12" s="47"/>
      <c r="F12" s="18">
        <f t="shared" si="0"/>
        <v>0</v>
      </c>
      <c r="G12" s="60" t="s">
        <v>81</v>
      </c>
      <c r="H12" s="6"/>
      <c r="I12" s="173"/>
    </row>
    <row r="13" spans="1:9" x14ac:dyDescent="0.3">
      <c r="A13" s="15">
        <v>10</v>
      </c>
      <c r="B13" s="13" t="s">
        <v>15</v>
      </c>
      <c r="C13" s="15">
        <v>833</v>
      </c>
      <c r="D13" s="15">
        <v>0.23</v>
      </c>
      <c r="E13" s="47">
        <v>85</v>
      </c>
      <c r="F13" s="18">
        <f t="shared" si="0"/>
        <v>70805</v>
      </c>
      <c r="G13" s="60" t="s">
        <v>81</v>
      </c>
      <c r="H13" s="6"/>
      <c r="I13" s="173"/>
    </row>
    <row r="14" spans="1:9" x14ac:dyDescent="0.3">
      <c r="A14" s="15">
        <v>11</v>
      </c>
      <c r="B14" s="13" t="s">
        <v>16</v>
      </c>
      <c r="C14" s="15">
        <v>833</v>
      </c>
      <c r="D14" s="15">
        <v>0.42</v>
      </c>
      <c r="E14" s="47">
        <v>65</v>
      </c>
      <c r="F14" s="18">
        <f t="shared" si="0"/>
        <v>54145</v>
      </c>
      <c r="G14" s="60" t="s">
        <v>81</v>
      </c>
      <c r="H14" s="6"/>
      <c r="I14" s="173"/>
    </row>
    <row r="15" spans="1:9" x14ac:dyDescent="0.3">
      <c r="A15" s="15"/>
      <c r="B15" s="13" t="s">
        <v>17</v>
      </c>
      <c r="C15" s="46"/>
      <c r="D15" s="43"/>
      <c r="E15" s="47"/>
      <c r="F15" s="18">
        <f t="shared" si="0"/>
        <v>0</v>
      </c>
      <c r="G15" s="60" t="s">
        <v>81</v>
      </c>
      <c r="H15" s="6"/>
      <c r="I15" s="173"/>
    </row>
    <row r="16" spans="1:9" x14ac:dyDescent="0.3">
      <c r="A16" s="15">
        <v>12</v>
      </c>
      <c r="B16" s="13" t="s">
        <v>83</v>
      </c>
      <c r="C16" s="15">
        <v>72</v>
      </c>
      <c r="D16" s="48">
        <v>29.5</v>
      </c>
      <c r="E16" s="47">
        <v>8466.5</v>
      </c>
      <c r="F16" s="18">
        <f t="shared" si="0"/>
        <v>609588</v>
      </c>
      <c r="G16" s="60" t="s">
        <v>81</v>
      </c>
      <c r="H16" s="6"/>
      <c r="I16" s="173"/>
    </row>
    <row r="17" spans="1:9" ht="27.6" x14ac:dyDescent="0.3">
      <c r="A17" s="15">
        <v>13</v>
      </c>
      <c r="B17" s="21" t="s">
        <v>19</v>
      </c>
      <c r="C17" s="162">
        <v>216</v>
      </c>
      <c r="D17" s="46" t="s">
        <v>20</v>
      </c>
      <c r="E17" s="170">
        <v>203.4</v>
      </c>
      <c r="F17" s="175">
        <f>E17*C17</f>
        <v>43934.400000000001</v>
      </c>
      <c r="G17" s="60" t="s">
        <v>81</v>
      </c>
      <c r="H17" s="6"/>
      <c r="I17" s="173"/>
    </row>
    <row r="18" spans="1:9" ht="27.6" x14ac:dyDescent="0.3">
      <c r="A18" s="15">
        <v>14</v>
      </c>
      <c r="B18" s="21" t="s">
        <v>21</v>
      </c>
      <c r="C18" s="163"/>
      <c r="D18" s="43">
        <v>9.2999999999999999E-2</v>
      </c>
      <c r="E18" s="171"/>
      <c r="F18" s="176"/>
      <c r="G18" s="60" t="s">
        <v>81</v>
      </c>
      <c r="H18" s="6"/>
      <c r="I18" s="174"/>
    </row>
    <row r="19" spans="1:9" x14ac:dyDescent="0.3">
      <c r="A19" s="166" t="s">
        <v>22</v>
      </c>
      <c r="B19" s="166"/>
      <c r="C19" s="166"/>
      <c r="D19" s="166"/>
      <c r="E19" s="166"/>
      <c r="F19" s="38"/>
      <c r="G19" s="38"/>
      <c r="H19" s="6"/>
      <c r="I19" s="172"/>
    </row>
    <row r="20" spans="1:9" x14ac:dyDescent="0.3">
      <c r="A20" s="45"/>
      <c r="B20" s="15" t="s">
        <v>6</v>
      </c>
      <c r="C20" s="45"/>
      <c r="D20" s="45"/>
      <c r="E20" s="45"/>
      <c r="F20" s="24"/>
      <c r="G20" s="49"/>
      <c r="H20" s="6"/>
      <c r="I20" s="173"/>
    </row>
    <row r="21" spans="1:9" ht="27.6" x14ac:dyDescent="0.3">
      <c r="A21" s="15">
        <v>1</v>
      </c>
      <c r="B21" s="21" t="s">
        <v>101</v>
      </c>
      <c r="C21" s="15">
        <v>36</v>
      </c>
      <c r="D21" s="28">
        <v>64.88</v>
      </c>
      <c r="E21" s="32">
        <v>132922.9</v>
      </c>
      <c r="F21" s="18">
        <f>E21*C21</f>
        <v>4785224.3999999994</v>
      </c>
      <c r="G21" s="60" t="s">
        <v>81</v>
      </c>
      <c r="H21" s="6"/>
      <c r="I21" s="173"/>
    </row>
    <row r="22" spans="1:9" x14ac:dyDescent="0.3">
      <c r="A22" s="15">
        <v>2</v>
      </c>
      <c r="B22" s="13" t="s">
        <v>7</v>
      </c>
      <c r="C22" s="15">
        <v>416</v>
      </c>
      <c r="D22" s="28">
        <v>265</v>
      </c>
      <c r="E22" s="47">
        <v>4150</v>
      </c>
      <c r="F22" s="18">
        <f t="shared" ref="F22:F33" si="1">E22*C22</f>
        <v>1726400</v>
      </c>
      <c r="G22" s="60" t="s">
        <v>81</v>
      </c>
      <c r="H22" s="6"/>
      <c r="I22" s="173"/>
    </row>
    <row r="23" spans="1:9" x14ac:dyDescent="0.3">
      <c r="A23" s="15">
        <v>3</v>
      </c>
      <c r="B23" s="13" t="s">
        <v>8</v>
      </c>
      <c r="C23" s="15">
        <v>833</v>
      </c>
      <c r="D23" s="28">
        <v>6.85</v>
      </c>
      <c r="E23" s="47">
        <v>1883</v>
      </c>
      <c r="F23" s="18">
        <f t="shared" si="1"/>
        <v>1568539</v>
      </c>
      <c r="G23" s="60" t="s">
        <v>81</v>
      </c>
      <c r="H23" s="6"/>
      <c r="I23" s="173"/>
    </row>
    <row r="24" spans="1:9" x14ac:dyDescent="0.3">
      <c r="A24" s="15">
        <v>4</v>
      </c>
      <c r="B24" s="61" t="s">
        <v>9</v>
      </c>
      <c r="C24" s="15">
        <v>1665</v>
      </c>
      <c r="D24" s="28">
        <v>0.625</v>
      </c>
      <c r="E24" s="45"/>
      <c r="F24" s="18">
        <f t="shared" si="1"/>
        <v>0</v>
      </c>
      <c r="G24" s="60" t="s">
        <v>81</v>
      </c>
      <c r="H24" s="6"/>
      <c r="I24" s="173"/>
    </row>
    <row r="25" spans="1:9" x14ac:dyDescent="0.3">
      <c r="A25" s="15">
        <v>5</v>
      </c>
      <c r="B25" s="61" t="s">
        <v>10</v>
      </c>
      <c r="C25" s="15">
        <v>1665</v>
      </c>
      <c r="D25" s="28">
        <v>0.47099999999999997</v>
      </c>
      <c r="E25" s="45"/>
      <c r="F25" s="18">
        <f t="shared" si="1"/>
        <v>0</v>
      </c>
      <c r="G25" s="60" t="s">
        <v>81</v>
      </c>
      <c r="H25" s="6"/>
      <c r="I25" s="173"/>
    </row>
    <row r="26" spans="1:9" x14ac:dyDescent="0.3">
      <c r="A26" s="15">
        <v>6</v>
      </c>
      <c r="B26" s="61" t="s">
        <v>11</v>
      </c>
      <c r="C26" s="15">
        <v>3330</v>
      </c>
      <c r="D26" s="28">
        <v>0.12</v>
      </c>
      <c r="E26" s="45"/>
      <c r="F26" s="18">
        <f t="shared" si="1"/>
        <v>0</v>
      </c>
      <c r="G26" s="60" t="s">
        <v>81</v>
      </c>
      <c r="H26" s="6"/>
      <c r="I26" s="173"/>
    </row>
    <row r="27" spans="1:9" x14ac:dyDescent="0.3">
      <c r="A27" s="15">
        <v>7</v>
      </c>
      <c r="B27" s="61" t="s">
        <v>12</v>
      </c>
      <c r="C27" s="15">
        <v>1665</v>
      </c>
      <c r="D27" s="28">
        <v>0.76100000000000001</v>
      </c>
      <c r="E27" s="45"/>
      <c r="F27" s="18">
        <f t="shared" si="1"/>
        <v>0</v>
      </c>
      <c r="G27" s="60" t="s">
        <v>81</v>
      </c>
      <c r="H27" s="6"/>
      <c r="I27" s="173"/>
    </row>
    <row r="28" spans="1:9" x14ac:dyDescent="0.3">
      <c r="A28" s="15">
        <v>8</v>
      </c>
      <c r="B28" s="61" t="s">
        <v>13</v>
      </c>
      <c r="C28" s="15">
        <v>1665</v>
      </c>
      <c r="D28" s="28">
        <v>7.0000000000000007E-2</v>
      </c>
      <c r="E28" s="45"/>
      <c r="F28" s="18">
        <f t="shared" si="1"/>
        <v>0</v>
      </c>
      <c r="G28" s="60" t="s">
        <v>81</v>
      </c>
      <c r="H28" s="6"/>
      <c r="I28" s="173"/>
    </row>
    <row r="29" spans="1:9" x14ac:dyDescent="0.3">
      <c r="A29" s="15">
        <v>9</v>
      </c>
      <c r="B29" s="61" t="s">
        <v>14</v>
      </c>
      <c r="C29" s="15">
        <v>1665</v>
      </c>
      <c r="D29" s="28">
        <v>0.04</v>
      </c>
      <c r="E29" s="45"/>
      <c r="F29" s="18">
        <f t="shared" si="1"/>
        <v>0</v>
      </c>
      <c r="G29" s="60" t="s">
        <v>81</v>
      </c>
      <c r="H29" s="6"/>
      <c r="I29" s="173"/>
    </row>
    <row r="30" spans="1:9" x14ac:dyDescent="0.3">
      <c r="A30" s="15">
        <v>10</v>
      </c>
      <c r="B30" s="13" t="s">
        <v>23</v>
      </c>
      <c r="C30" s="15">
        <v>833</v>
      </c>
      <c r="D30" s="28">
        <v>0.23</v>
      </c>
      <c r="E30" s="47">
        <v>85</v>
      </c>
      <c r="F30" s="18">
        <f t="shared" si="1"/>
        <v>70805</v>
      </c>
      <c r="G30" s="60" t="s">
        <v>81</v>
      </c>
      <c r="H30" s="6"/>
      <c r="I30" s="173"/>
    </row>
    <row r="31" spans="1:9" x14ac:dyDescent="0.3">
      <c r="A31" s="15">
        <v>11</v>
      </c>
      <c r="B31" s="13" t="s">
        <v>16</v>
      </c>
      <c r="C31" s="15">
        <v>833</v>
      </c>
      <c r="D31" s="28">
        <v>0.42</v>
      </c>
      <c r="E31" s="47">
        <v>65</v>
      </c>
      <c r="F31" s="18">
        <f t="shared" si="1"/>
        <v>54145</v>
      </c>
      <c r="G31" s="60" t="s">
        <v>81</v>
      </c>
      <c r="H31" s="6"/>
      <c r="I31" s="173"/>
    </row>
    <row r="32" spans="1:9" x14ac:dyDescent="0.3">
      <c r="A32" s="15"/>
      <c r="B32" s="13" t="s">
        <v>17</v>
      </c>
      <c r="C32" s="15"/>
      <c r="D32" s="28"/>
      <c r="E32" s="45"/>
      <c r="F32" s="18">
        <f t="shared" si="1"/>
        <v>0</v>
      </c>
      <c r="G32" s="60" t="s">
        <v>81</v>
      </c>
      <c r="H32" s="6"/>
      <c r="I32" s="173"/>
    </row>
    <row r="33" spans="1:9" x14ac:dyDescent="0.3">
      <c r="A33" s="15">
        <v>12</v>
      </c>
      <c r="B33" s="13" t="s">
        <v>83</v>
      </c>
      <c r="C33" s="15">
        <v>72</v>
      </c>
      <c r="D33" s="28">
        <v>29.5</v>
      </c>
      <c r="E33" s="47">
        <v>8466.5</v>
      </c>
      <c r="F33" s="18">
        <f t="shared" si="1"/>
        <v>609588</v>
      </c>
      <c r="G33" s="60" t="s">
        <v>81</v>
      </c>
      <c r="H33" s="6"/>
      <c r="I33" s="173"/>
    </row>
    <row r="34" spans="1:9" x14ac:dyDescent="0.3">
      <c r="A34" s="15">
        <v>13</v>
      </c>
      <c r="B34" s="13" t="s">
        <v>24</v>
      </c>
      <c r="C34" s="164">
        <v>216</v>
      </c>
      <c r="D34" s="28" t="s">
        <v>25</v>
      </c>
      <c r="E34" s="170">
        <v>203.4</v>
      </c>
      <c r="F34" s="175">
        <f>E34*C34</f>
        <v>43934.400000000001</v>
      </c>
      <c r="G34" s="60" t="s">
        <v>81</v>
      </c>
      <c r="H34" s="6"/>
      <c r="I34" s="173"/>
    </row>
    <row r="35" spans="1:9" x14ac:dyDescent="0.3">
      <c r="A35" s="15">
        <v>14</v>
      </c>
      <c r="B35" s="13" t="s">
        <v>21</v>
      </c>
      <c r="C35" s="165"/>
      <c r="D35" s="28">
        <v>9.2999999999999999E-2</v>
      </c>
      <c r="E35" s="171"/>
      <c r="F35" s="176"/>
      <c r="G35" s="60" t="s">
        <v>81</v>
      </c>
      <c r="H35" s="6"/>
      <c r="I35" s="174"/>
    </row>
    <row r="36" spans="1:9" x14ac:dyDescent="0.3">
      <c r="A36" s="166" t="s">
        <v>26</v>
      </c>
      <c r="B36" s="166"/>
      <c r="C36" s="166"/>
      <c r="D36" s="166"/>
      <c r="E36" s="166"/>
      <c r="F36" s="38"/>
      <c r="G36" s="38"/>
      <c r="H36" s="6"/>
      <c r="I36" s="6"/>
    </row>
    <row r="37" spans="1:9" x14ac:dyDescent="0.3">
      <c r="A37" s="45"/>
      <c r="B37" s="15" t="s">
        <v>6</v>
      </c>
      <c r="C37" s="45"/>
      <c r="D37" s="45"/>
      <c r="E37" s="45"/>
      <c r="F37" s="24"/>
      <c r="G37" s="49"/>
      <c r="H37" s="6"/>
      <c r="I37" s="172"/>
    </row>
    <row r="38" spans="1:9" ht="27.6" x14ac:dyDescent="0.3">
      <c r="A38" s="15">
        <v>1</v>
      </c>
      <c r="B38" s="21" t="s">
        <v>101</v>
      </c>
      <c r="C38" s="15">
        <v>25</v>
      </c>
      <c r="D38" s="28">
        <v>64.88</v>
      </c>
      <c r="E38" s="32">
        <v>132922.9</v>
      </c>
      <c r="F38" s="18">
        <f>E38*C38</f>
        <v>3323072.5</v>
      </c>
      <c r="G38" s="60" t="s">
        <v>81</v>
      </c>
      <c r="H38" s="6"/>
      <c r="I38" s="173"/>
    </row>
    <row r="39" spans="1:9" x14ac:dyDescent="0.3">
      <c r="A39" s="15">
        <v>2</v>
      </c>
      <c r="B39" s="13" t="s">
        <v>7</v>
      </c>
      <c r="C39" s="15">
        <v>288</v>
      </c>
      <c r="D39" s="28">
        <v>265</v>
      </c>
      <c r="E39" s="47">
        <v>4150</v>
      </c>
      <c r="F39" s="18">
        <f t="shared" ref="F39:F50" si="2">E39*C39</f>
        <v>1195200</v>
      </c>
      <c r="G39" s="60" t="s">
        <v>81</v>
      </c>
      <c r="H39" s="6"/>
      <c r="I39" s="173"/>
    </row>
    <row r="40" spans="1:9" x14ac:dyDescent="0.3">
      <c r="A40" s="15">
        <v>3</v>
      </c>
      <c r="B40" s="13" t="s">
        <v>8</v>
      </c>
      <c r="C40" s="15">
        <v>576</v>
      </c>
      <c r="D40" s="28">
        <v>6.85</v>
      </c>
      <c r="E40" s="47">
        <v>1883</v>
      </c>
      <c r="F40" s="18">
        <f t="shared" si="2"/>
        <v>1084608</v>
      </c>
      <c r="G40" s="60" t="s">
        <v>81</v>
      </c>
      <c r="H40" s="6"/>
      <c r="I40" s="173"/>
    </row>
    <row r="41" spans="1:9" x14ac:dyDescent="0.3">
      <c r="A41" s="15">
        <v>4</v>
      </c>
      <c r="B41" s="61" t="s">
        <v>9</v>
      </c>
      <c r="C41" s="15">
        <v>1151</v>
      </c>
      <c r="D41" s="28">
        <v>0.625</v>
      </c>
      <c r="E41" s="45"/>
      <c r="F41" s="18">
        <f t="shared" si="2"/>
        <v>0</v>
      </c>
      <c r="G41" s="60" t="s">
        <v>81</v>
      </c>
      <c r="H41" s="6"/>
      <c r="I41" s="173"/>
    </row>
    <row r="42" spans="1:9" x14ac:dyDescent="0.3">
      <c r="A42" s="15">
        <v>5</v>
      </c>
      <c r="B42" s="61" t="s">
        <v>10</v>
      </c>
      <c r="C42" s="15">
        <v>1151</v>
      </c>
      <c r="D42" s="28">
        <v>0.47099999999999997</v>
      </c>
      <c r="E42" s="45"/>
      <c r="F42" s="18">
        <f t="shared" si="2"/>
        <v>0</v>
      </c>
      <c r="G42" s="60" t="s">
        <v>81</v>
      </c>
      <c r="H42" s="6"/>
      <c r="I42" s="173"/>
    </row>
    <row r="43" spans="1:9" x14ac:dyDescent="0.3">
      <c r="A43" s="15">
        <v>6</v>
      </c>
      <c r="B43" s="61" t="s">
        <v>11</v>
      </c>
      <c r="C43" s="15">
        <v>2302</v>
      </c>
      <c r="D43" s="28">
        <v>0.12</v>
      </c>
      <c r="E43" s="45"/>
      <c r="F43" s="18">
        <f t="shared" si="2"/>
        <v>0</v>
      </c>
      <c r="G43" s="60" t="s">
        <v>81</v>
      </c>
      <c r="H43" s="6"/>
      <c r="I43" s="173"/>
    </row>
    <row r="44" spans="1:9" x14ac:dyDescent="0.3">
      <c r="A44" s="15">
        <v>7</v>
      </c>
      <c r="B44" s="61" t="s">
        <v>12</v>
      </c>
      <c r="C44" s="15">
        <v>1151</v>
      </c>
      <c r="D44" s="28">
        <v>0.76100000000000001</v>
      </c>
      <c r="E44" s="45"/>
      <c r="F44" s="18">
        <f t="shared" si="2"/>
        <v>0</v>
      </c>
      <c r="G44" s="60" t="s">
        <v>81</v>
      </c>
      <c r="H44" s="6"/>
      <c r="I44" s="173"/>
    </row>
    <row r="45" spans="1:9" x14ac:dyDescent="0.3">
      <c r="A45" s="15">
        <v>8</v>
      </c>
      <c r="B45" s="61" t="s">
        <v>27</v>
      </c>
      <c r="C45" s="15">
        <v>1151</v>
      </c>
      <c r="D45" s="28">
        <v>7.0000000000000007E-2</v>
      </c>
      <c r="E45" s="45"/>
      <c r="F45" s="18">
        <f t="shared" si="2"/>
        <v>0</v>
      </c>
      <c r="G45" s="60" t="s">
        <v>81</v>
      </c>
      <c r="H45" s="6"/>
      <c r="I45" s="173"/>
    </row>
    <row r="46" spans="1:9" x14ac:dyDescent="0.3">
      <c r="A46" s="15">
        <v>9</v>
      </c>
      <c r="B46" s="61" t="s">
        <v>14</v>
      </c>
      <c r="C46" s="15">
        <v>1151</v>
      </c>
      <c r="D46" s="28">
        <v>0.04</v>
      </c>
      <c r="E46" s="45"/>
      <c r="F46" s="18">
        <f t="shared" si="2"/>
        <v>0</v>
      </c>
      <c r="G46" s="60" t="s">
        <v>81</v>
      </c>
      <c r="H46" s="6"/>
      <c r="I46" s="173"/>
    </row>
    <row r="47" spans="1:9" x14ac:dyDescent="0.3">
      <c r="A47" s="15">
        <v>10</v>
      </c>
      <c r="B47" s="13" t="s">
        <v>23</v>
      </c>
      <c r="C47" s="15">
        <v>576</v>
      </c>
      <c r="D47" s="28">
        <v>0.23</v>
      </c>
      <c r="E47" s="47">
        <v>85</v>
      </c>
      <c r="F47" s="18">
        <f t="shared" si="2"/>
        <v>48960</v>
      </c>
      <c r="G47" s="60" t="s">
        <v>81</v>
      </c>
      <c r="H47" s="6"/>
      <c r="I47" s="173"/>
    </row>
    <row r="48" spans="1:9" x14ac:dyDescent="0.3">
      <c r="A48" s="15">
        <v>11</v>
      </c>
      <c r="B48" s="13" t="s">
        <v>16</v>
      </c>
      <c r="C48" s="15">
        <v>576</v>
      </c>
      <c r="D48" s="28">
        <v>0.42</v>
      </c>
      <c r="E48" s="47">
        <v>65</v>
      </c>
      <c r="F48" s="18">
        <f t="shared" si="2"/>
        <v>37440</v>
      </c>
      <c r="G48" s="60" t="s">
        <v>81</v>
      </c>
      <c r="H48" s="6"/>
      <c r="I48" s="173"/>
    </row>
    <row r="49" spans="1:9" x14ac:dyDescent="0.3">
      <c r="A49" s="15"/>
      <c r="B49" s="13" t="s">
        <v>17</v>
      </c>
      <c r="C49" s="15"/>
      <c r="D49" s="28"/>
      <c r="E49" s="45"/>
      <c r="F49" s="18">
        <f t="shared" si="2"/>
        <v>0</v>
      </c>
      <c r="G49" s="60" t="s">
        <v>81</v>
      </c>
      <c r="H49" s="6"/>
      <c r="I49" s="173"/>
    </row>
    <row r="50" spans="1:9" x14ac:dyDescent="0.3">
      <c r="A50" s="15">
        <v>12</v>
      </c>
      <c r="B50" s="13" t="s">
        <v>83</v>
      </c>
      <c r="C50" s="15">
        <v>50</v>
      </c>
      <c r="D50" s="28">
        <v>29.5</v>
      </c>
      <c r="E50" s="47">
        <v>8466.5</v>
      </c>
      <c r="F50" s="18">
        <f t="shared" si="2"/>
        <v>423325</v>
      </c>
      <c r="G50" s="60" t="s">
        <v>81</v>
      </c>
      <c r="H50" s="6"/>
      <c r="I50" s="173"/>
    </row>
    <row r="51" spans="1:9" x14ac:dyDescent="0.3">
      <c r="A51" s="15">
        <v>13</v>
      </c>
      <c r="B51" s="13" t="s">
        <v>24</v>
      </c>
      <c r="C51" s="164">
        <v>150</v>
      </c>
      <c r="D51" s="28" t="s">
        <v>25</v>
      </c>
      <c r="E51" s="170">
        <v>203.4</v>
      </c>
      <c r="F51" s="175">
        <f>E51*C51</f>
        <v>30510</v>
      </c>
      <c r="G51" s="60" t="s">
        <v>81</v>
      </c>
      <c r="H51" s="6"/>
      <c r="I51" s="173"/>
    </row>
    <row r="52" spans="1:9" x14ac:dyDescent="0.3">
      <c r="A52" s="15">
        <v>14</v>
      </c>
      <c r="B52" s="13" t="s">
        <v>21</v>
      </c>
      <c r="C52" s="165"/>
      <c r="D52" s="28">
        <v>9.2999999999999999E-2</v>
      </c>
      <c r="E52" s="171"/>
      <c r="F52" s="176"/>
      <c r="G52" s="60" t="s">
        <v>81</v>
      </c>
      <c r="H52" s="6"/>
      <c r="I52" s="174"/>
    </row>
    <row r="53" spans="1:9" x14ac:dyDescent="0.3">
      <c r="A53" s="167" t="s">
        <v>28</v>
      </c>
      <c r="B53" s="168"/>
      <c r="C53" s="168"/>
      <c r="D53" s="168"/>
      <c r="E53" s="169"/>
      <c r="F53" s="38"/>
      <c r="G53" s="38"/>
      <c r="H53" s="6"/>
      <c r="I53" s="6"/>
    </row>
    <row r="54" spans="1:9" x14ac:dyDescent="0.3">
      <c r="A54" s="50"/>
      <c r="B54" s="15" t="s">
        <v>6</v>
      </c>
      <c r="C54" s="45"/>
      <c r="D54" s="45"/>
      <c r="E54" s="45"/>
      <c r="F54" s="24"/>
      <c r="G54" s="49"/>
      <c r="H54" s="6"/>
      <c r="I54" s="172"/>
    </row>
    <row r="55" spans="1:9" ht="27.6" x14ac:dyDescent="0.3">
      <c r="A55" s="15">
        <v>1</v>
      </c>
      <c r="B55" s="21" t="s">
        <v>101</v>
      </c>
      <c r="C55" s="15">
        <v>16</v>
      </c>
      <c r="D55" s="28">
        <v>64.88</v>
      </c>
      <c r="E55" s="32">
        <v>132922.9</v>
      </c>
      <c r="F55" s="18">
        <f>E55*C55</f>
        <v>2126766.4</v>
      </c>
      <c r="G55" s="60" t="s">
        <v>81</v>
      </c>
      <c r="H55" s="6"/>
      <c r="I55" s="173"/>
    </row>
    <row r="56" spans="1:9" x14ac:dyDescent="0.3">
      <c r="A56" s="15">
        <v>2</v>
      </c>
      <c r="B56" s="13" t="s">
        <v>7</v>
      </c>
      <c r="C56" s="15">
        <v>179</v>
      </c>
      <c r="D56" s="28">
        <v>265</v>
      </c>
      <c r="E56" s="47">
        <v>4150</v>
      </c>
      <c r="F56" s="18">
        <f t="shared" ref="F56:F67" si="3">E56*C56</f>
        <v>742850</v>
      </c>
      <c r="G56" s="60" t="s">
        <v>81</v>
      </c>
      <c r="H56" s="6"/>
      <c r="I56" s="173"/>
    </row>
    <row r="57" spans="1:9" x14ac:dyDescent="0.3">
      <c r="A57" s="15">
        <v>3</v>
      </c>
      <c r="B57" s="13" t="s">
        <v>8</v>
      </c>
      <c r="C57" s="15">
        <v>358</v>
      </c>
      <c r="D57" s="28">
        <v>6.85</v>
      </c>
      <c r="E57" s="47">
        <v>1883</v>
      </c>
      <c r="F57" s="18">
        <f t="shared" si="3"/>
        <v>674114</v>
      </c>
      <c r="G57" s="60" t="s">
        <v>81</v>
      </c>
      <c r="H57" s="6"/>
      <c r="I57" s="173"/>
    </row>
    <row r="58" spans="1:9" x14ac:dyDescent="0.3">
      <c r="A58" s="15">
        <v>4</v>
      </c>
      <c r="B58" s="61" t="s">
        <v>9</v>
      </c>
      <c r="C58" s="15">
        <v>715</v>
      </c>
      <c r="D58" s="28">
        <v>0.625</v>
      </c>
      <c r="E58" s="45"/>
      <c r="F58" s="18">
        <f t="shared" si="3"/>
        <v>0</v>
      </c>
      <c r="G58" s="60" t="s">
        <v>81</v>
      </c>
      <c r="H58" s="6"/>
      <c r="I58" s="173"/>
    </row>
    <row r="59" spans="1:9" x14ac:dyDescent="0.3">
      <c r="A59" s="15">
        <v>5</v>
      </c>
      <c r="B59" s="61" t="s">
        <v>10</v>
      </c>
      <c r="C59" s="15">
        <v>715</v>
      </c>
      <c r="D59" s="28">
        <v>0.47099999999999997</v>
      </c>
      <c r="E59" s="45"/>
      <c r="F59" s="18">
        <f t="shared" si="3"/>
        <v>0</v>
      </c>
      <c r="G59" s="60" t="s">
        <v>81</v>
      </c>
      <c r="H59" s="6"/>
      <c r="I59" s="173"/>
    </row>
    <row r="60" spans="1:9" x14ac:dyDescent="0.3">
      <c r="A60" s="15">
        <v>6</v>
      </c>
      <c r="B60" s="61" t="s">
        <v>11</v>
      </c>
      <c r="C60" s="15">
        <v>1431</v>
      </c>
      <c r="D60" s="28">
        <v>0.12</v>
      </c>
      <c r="E60" s="45"/>
      <c r="F60" s="18">
        <f t="shared" si="3"/>
        <v>0</v>
      </c>
      <c r="G60" s="60" t="s">
        <v>81</v>
      </c>
      <c r="H60" s="6"/>
      <c r="I60" s="173"/>
    </row>
    <row r="61" spans="1:9" x14ac:dyDescent="0.3">
      <c r="A61" s="15">
        <v>7</v>
      </c>
      <c r="B61" s="61" t="s">
        <v>12</v>
      </c>
      <c r="C61" s="15">
        <v>715</v>
      </c>
      <c r="D61" s="28">
        <v>0.76100000000000001</v>
      </c>
      <c r="E61" s="45"/>
      <c r="F61" s="18">
        <f t="shared" si="3"/>
        <v>0</v>
      </c>
      <c r="G61" s="60" t="s">
        <v>81</v>
      </c>
      <c r="H61" s="6"/>
      <c r="I61" s="173"/>
    </row>
    <row r="62" spans="1:9" x14ac:dyDescent="0.3">
      <c r="A62" s="15">
        <v>8</v>
      </c>
      <c r="B62" s="61" t="s">
        <v>27</v>
      </c>
      <c r="C62" s="15">
        <v>715</v>
      </c>
      <c r="D62" s="28">
        <v>7.0000000000000007E-2</v>
      </c>
      <c r="E62" s="45"/>
      <c r="F62" s="18">
        <f t="shared" si="3"/>
        <v>0</v>
      </c>
      <c r="G62" s="60" t="s">
        <v>81</v>
      </c>
      <c r="H62" s="6"/>
      <c r="I62" s="173"/>
    </row>
    <row r="63" spans="1:9" x14ac:dyDescent="0.3">
      <c r="A63" s="15">
        <v>9</v>
      </c>
      <c r="B63" s="13" t="s">
        <v>14</v>
      </c>
      <c r="C63" s="15">
        <v>715</v>
      </c>
      <c r="D63" s="28">
        <v>0.04</v>
      </c>
      <c r="E63" s="45"/>
      <c r="F63" s="18">
        <f t="shared" si="3"/>
        <v>0</v>
      </c>
      <c r="G63" s="60" t="s">
        <v>81</v>
      </c>
      <c r="H63" s="6"/>
      <c r="I63" s="173"/>
    </row>
    <row r="64" spans="1:9" x14ac:dyDescent="0.3">
      <c r="A64" s="15">
        <v>10</v>
      </c>
      <c r="B64" s="13" t="s">
        <v>23</v>
      </c>
      <c r="C64" s="15">
        <v>358</v>
      </c>
      <c r="D64" s="28">
        <v>0.23</v>
      </c>
      <c r="E64" s="47">
        <v>85</v>
      </c>
      <c r="F64" s="18">
        <f t="shared" si="3"/>
        <v>30430</v>
      </c>
      <c r="G64" s="60" t="s">
        <v>81</v>
      </c>
      <c r="H64" s="6"/>
      <c r="I64" s="173"/>
    </row>
    <row r="65" spans="1:9" x14ac:dyDescent="0.3">
      <c r="A65" s="15">
        <v>11</v>
      </c>
      <c r="B65" s="13" t="s">
        <v>16</v>
      </c>
      <c r="C65" s="15">
        <v>358</v>
      </c>
      <c r="D65" s="28">
        <v>0.42</v>
      </c>
      <c r="E65" s="47">
        <v>65</v>
      </c>
      <c r="F65" s="18">
        <f t="shared" si="3"/>
        <v>23270</v>
      </c>
      <c r="G65" s="60" t="s">
        <v>81</v>
      </c>
      <c r="H65" s="6"/>
      <c r="I65" s="173"/>
    </row>
    <row r="66" spans="1:9" x14ac:dyDescent="0.3">
      <c r="A66" s="15"/>
      <c r="B66" s="15" t="s">
        <v>17</v>
      </c>
      <c r="C66" s="15"/>
      <c r="D66" s="28"/>
      <c r="E66" s="45"/>
      <c r="F66" s="18">
        <f t="shared" si="3"/>
        <v>0</v>
      </c>
      <c r="G66" s="60" t="s">
        <v>81</v>
      </c>
      <c r="H66" s="6"/>
      <c r="I66" s="173"/>
    </row>
    <row r="67" spans="1:9" x14ac:dyDescent="0.3">
      <c r="A67" s="15">
        <v>12</v>
      </c>
      <c r="B67" s="13" t="s">
        <v>83</v>
      </c>
      <c r="C67" s="15">
        <v>31</v>
      </c>
      <c r="D67" s="28">
        <v>29.5</v>
      </c>
      <c r="E67" s="47">
        <v>8466.5</v>
      </c>
      <c r="F67" s="18">
        <f t="shared" si="3"/>
        <v>262461.5</v>
      </c>
      <c r="G67" s="60" t="s">
        <v>81</v>
      </c>
      <c r="H67" s="6"/>
      <c r="I67" s="173"/>
    </row>
    <row r="68" spans="1:9" x14ac:dyDescent="0.3">
      <c r="A68" s="15">
        <v>13</v>
      </c>
      <c r="B68" s="13" t="s">
        <v>24</v>
      </c>
      <c r="C68" s="164">
        <v>93</v>
      </c>
      <c r="D68" s="28" t="s">
        <v>25</v>
      </c>
      <c r="E68" s="170">
        <v>203.4</v>
      </c>
      <c r="F68" s="177">
        <f>E68*C68</f>
        <v>18916.2</v>
      </c>
      <c r="G68" s="60" t="s">
        <v>81</v>
      </c>
      <c r="H68" s="6"/>
      <c r="I68" s="173"/>
    </row>
    <row r="69" spans="1:9" x14ac:dyDescent="0.3">
      <c r="A69" s="15">
        <v>14</v>
      </c>
      <c r="B69" s="13" t="s">
        <v>21</v>
      </c>
      <c r="C69" s="165"/>
      <c r="D69" s="28">
        <v>9.2999999999999999E-2</v>
      </c>
      <c r="E69" s="171"/>
      <c r="F69" s="178"/>
      <c r="G69" s="60" t="s">
        <v>81</v>
      </c>
      <c r="H69" s="6"/>
      <c r="I69" s="174"/>
    </row>
    <row r="70" spans="1:9" ht="72" x14ac:dyDescent="0.3">
      <c r="A70" s="38"/>
      <c r="B70" s="62" t="s">
        <v>32</v>
      </c>
      <c r="C70" s="38"/>
      <c r="D70" s="38"/>
      <c r="E70" s="38"/>
      <c r="F70" s="51">
        <f>854768+1148752</f>
        <v>2003520</v>
      </c>
      <c r="G70" s="38"/>
    </row>
    <row r="71" spans="1:9" x14ac:dyDescent="0.3">
      <c r="A71" s="38"/>
      <c r="B71" s="38"/>
      <c r="C71" s="38"/>
      <c r="D71" s="38"/>
      <c r="E71" s="38"/>
      <c r="F71" s="52">
        <f>SUM(F4:F18,F21:F35,F38:F52,F55:F69)</f>
        <v>27737312.199999996</v>
      </c>
      <c r="G71" s="38"/>
    </row>
    <row r="72" spans="1:9" x14ac:dyDescent="0.3">
      <c r="A72" s="38"/>
      <c r="B72" s="38" t="s">
        <v>31</v>
      </c>
      <c r="C72" s="38"/>
      <c r="D72" s="38"/>
      <c r="E72" s="38"/>
      <c r="F72" s="4">
        <f>F70+F71</f>
        <v>29740832.199999996</v>
      </c>
      <c r="G72" s="38"/>
      <c r="I72" s="3"/>
    </row>
  </sheetData>
  <mergeCells count="20">
    <mergeCell ref="I2:I18"/>
    <mergeCell ref="I19:I35"/>
    <mergeCell ref="I37:I52"/>
    <mergeCell ref="I54:I69"/>
    <mergeCell ref="E51:E52"/>
    <mergeCell ref="F51:F52"/>
    <mergeCell ref="E68:E69"/>
    <mergeCell ref="F68:F69"/>
    <mergeCell ref="F17:F18"/>
    <mergeCell ref="F34:F35"/>
    <mergeCell ref="A2:D2"/>
    <mergeCell ref="C17:C18"/>
    <mergeCell ref="C34:C35"/>
    <mergeCell ref="C51:C52"/>
    <mergeCell ref="C68:C69"/>
    <mergeCell ref="A19:E19"/>
    <mergeCell ref="A36:E36"/>
    <mergeCell ref="A53:E53"/>
    <mergeCell ref="E17:E18"/>
    <mergeCell ref="E34:E3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5DF68-4244-4B32-B78B-9A87FB206A1E}">
  <dimension ref="A1:O34"/>
  <sheetViews>
    <sheetView tabSelected="1" topLeftCell="D1" workbookViewId="0">
      <selection activeCell="M28" sqref="M28"/>
    </sheetView>
  </sheetViews>
  <sheetFormatPr defaultRowHeight="14.4" x14ac:dyDescent="0.3"/>
  <cols>
    <col min="2" max="2" width="35.33203125" style="7" customWidth="1"/>
    <col min="3" max="3" width="30.33203125" style="7" customWidth="1"/>
    <col min="4" max="4" width="8.88671875" style="8"/>
    <col min="6" max="6" width="11.21875" customWidth="1"/>
    <col min="7" max="7" width="12.77734375" style="7" customWidth="1"/>
    <col min="8" max="8" width="19.33203125" customWidth="1"/>
    <col min="9" max="9" width="14.88671875" customWidth="1"/>
    <col min="10" max="10" width="32.88671875" customWidth="1"/>
    <col min="11" max="11" width="11.5546875" customWidth="1"/>
    <col min="12" max="12" width="15.77734375" style="74" customWidth="1"/>
    <col min="13" max="13" width="17.77734375" style="75" customWidth="1"/>
    <col min="14" max="14" width="15.44140625" customWidth="1"/>
    <col min="15" max="15" width="12.77734375" bestFit="1" customWidth="1"/>
  </cols>
  <sheetData>
    <row r="1" spans="1:15" ht="41.4" x14ac:dyDescent="0.3">
      <c r="A1" s="10" t="s">
        <v>33</v>
      </c>
      <c r="B1" s="10" t="s">
        <v>34</v>
      </c>
      <c r="C1" s="10" t="s">
        <v>35</v>
      </c>
      <c r="D1" s="10" t="s">
        <v>36</v>
      </c>
      <c r="E1" s="10" t="s">
        <v>1</v>
      </c>
      <c r="F1" s="10" t="s">
        <v>37</v>
      </c>
      <c r="G1" s="10" t="s">
        <v>29</v>
      </c>
      <c r="H1" s="10" t="s">
        <v>30</v>
      </c>
      <c r="I1" s="10" t="s">
        <v>4</v>
      </c>
      <c r="J1" s="10" t="s">
        <v>3</v>
      </c>
      <c r="K1" s="72" t="s">
        <v>87</v>
      </c>
      <c r="L1" s="78" t="s">
        <v>98</v>
      </c>
      <c r="M1" s="78" t="s">
        <v>30</v>
      </c>
      <c r="N1" s="78"/>
      <c r="O1" s="81" t="s">
        <v>100</v>
      </c>
    </row>
    <row r="2" spans="1:15" x14ac:dyDescent="0.3">
      <c r="A2" s="15">
        <v>1</v>
      </c>
      <c r="B2" s="26" t="s">
        <v>38</v>
      </c>
      <c r="C2" s="27" t="s">
        <v>39</v>
      </c>
      <c r="D2" s="28" t="s">
        <v>40</v>
      </c>
      <c r="E2" s="69">
        <v>6</v>
      </c>
      <c r="F2" s="29"/>
      <c r="G2" s="30"/>
      <c r="H2" s="24"/>
      <c r="I2" s="24"/>
      <c r="J2" s="33" t="s">
        <v>72</v>
      </c>
      <c r="L2" s="82"/>
      <c r="M2" s="79"/>
      <c r="N2" s="80"/>
      <c r="O2" s="83"/>
    </row>
    <row r="3" spans="1:15" ht="69" x14ac:dyDescent="0.3">
      <c r="A3" s="15">
        <v>2</v>
      </c>
      <c r="B3" s="26" t="s">
        <v>97</v>
      </c>
      <c r="C3" s="31" t="s">
        <v>41</v>
      </c>
      <c r="D3" s="28" t="s">
        <v>40</v>
      </c>
      <c r="E3" s="107">
        <v>215.726</v>
      </c>
      <c r="F3" s="68">
        <v>0.81100000000000005</v>
      </c>
      <c r="G3" s="108">
        <v>163900</v>
      </c>
      <c r="H3" s="18">
        <f>G3*E3</f>
        <v>35357491.399999999</v>
      </c>
      <c r="I3" s="19" t="s">
        <v>81</v>
      </c>
      <c r="J3" s="33" t="s">
        <v>93</v>
      </c>
      <c r="K3" s="73"/>
      <c r="L3" s="100">
        <v>164100</v>
      </c>
      <c r="M3" s="90">
        <f>L3*E3</f>
        <v>35400636.600000001</v>
      </c>
      <c r="N3" s="94">
        <f>M3-H3</f>
        <v>43145.20000000298</v>
      </c>
      <c r="O3" s="96">
        <f>L3/F3</f>
        <v>202342.78668310726</v>
      </c>
    </row>
    <row r="4" spans="1:15" ht="28.2" x14ac:dyDescent="0.3">
      <c r="A4" s="15">
        <v>3</v>
      </c>
      <c r="B4" s="34" t="s">
        <v>42</v>
      </c>
      <c r="C4" s="31" t="s">
        <v>18</v>
      </c>
      <c r="D4" s="35" t="s">
        <v>43</v>
      </c>
      <c r="E4" s="69">
        <v>7</v>
      </c>
      <c r="F4" s="29"/>
      <c r="G4" s="32"/>
      <c r="H4" s="18">
        <f t="shared" ref="H4:H10" si="0">G4*E4</f>
        <v>0</v>
      </c>
      <c r="I4" s="19"/>
      <c r="J4" s="65" t="s">
        <v>72</v>
      </c>
      <c r="K4" s="54"/>
      <c r="L4" s="82"/>
      <c r="M4" s="91"/>
      <c r="N4" s="83"/>
      <c r="O4" s="85"/>
    </row>
    <row r="5" spans="1:15" ht="41.4" x14ac:dyDescent="0.3">
      <c r="A5" s="15">
        <v>4</v>
      </c>
      <c r="B5" s="26" t="s">
        <v>44</v>
      </c>
      <c r="C5" s="31" t="s">
        <v>18</v>
      </c>
      <c r="D5" s="35" t="s">
        <v>43</v>
      </c>
      <c r="E5" s="69">
        <f>310-16+326</f>
        <v>620</v>
      </c>
      <c r="F5" s="29"/>
      <c r="G5" s="32">
        <v>8112.5</v>
      </c>
      <c r="H5" s="18">
        <f t="shared" si="0"/>
        <v>5029750</v>
      </c>
      <c r="I5" s="19" t="s">
        <v>81</v>
      </c>
      <c r="J5" s="36" t="s">
        <v>94</v>
      </c>
      <c r="K5" s="54"/>
      <c r="L5" s="86">
        <v>8112.5</v>
      </c>
      <c r="M5" s="92">
        <f>L5*E5</f>
        <v>5029750</v>
      </c>
      <c r="N5" s="83"/>
      <c r="O5" s="85"/>
    </row>
    <row r="6" spans="1:15" x14ac:dyDescent="0.3">
      <c r="A6" s="15">
        <v>5</v>
      </c>
      <c r="B6" s="26" t="s">
        <v>45</v>
      </c>
      <c r="C6" s="31" t="s">
        <v>46</v>
      </c>
      <c r="D6" s="35" t="s">
        <v>40</v>
      </c>
      <c r="E6" s="69">
        <v>2289</v>
      </c>
      <c r="F6" s="29"/>
      <c r="G6" s="32">
        <v>2750</v>
      </c>
      <c r="H6" s="18">
        <f t="shared" si="0"/>
        <v>6294750</v>
      </c>
      <c r="I6" s="37" t="s">
        <v>81</v>
      </c>
      <c r="J6" s="24"/>
      <c r="K6" s="54"/>
      <c r="L6" s="86">
        <v>2750</v>
      </c>
      <c r="M6" s="92">
        <f t="shared" ref="M6:M10" si="1">L6*E6</f>
        <v>6294750</v>
      </c>
      <c r="N6" s="83"/>
      <c r="O6" s="85"/>
    </row>
    <row r="7" spans="1:15" x14ac:dyDescent="0.3">
      <c r="A7" s="15">
        <v>6</v>
      </c>
      <c r="B7" s="26" t="s">
        <v>47</v>
      </c>
      <c r="C7" s="31" t="s">
        <v>48</v>
      </c>
      <c r="D7" s="35" t="s">
        <v>40</v>
      </c>
      <c r="E7" s="69">
        <v>1274</v>
      </c>
      <c r="F7" s="29"/>
      <c r="G7" s="32">
        <v>3790</v>
      </c>
      <c r="H7" s="18">
        <f t="shared" si="0"/>
        <v>4828460</v>
      </c>
      <c r="I7" s="37" t="s">
        <v>81</v>
      </c>
      <c r="J7" s="24"/>
      <c r="K7" s="54"/>
      <c r="L7" s="86">
        <v>3790</v>
      </c>
      <c r="M7" s="92">
        <f t="shared" si="1"/>
        <v>4828460</v>
      </c>
      <c r="N7" s="83"/>
      <c r="O7" s="85"/>
    </row>
    <row r="8" spans="1:15" ht="28.2" x14ac:dyDescent="0.3">
      <c r="A8" s="15">
        <v>7</v>
      </c>
      <c r="B8" s="26" t="s">
        <v>49</v>
      </c>
      <c r="C8" s="31" t="s">
        <v>50</v>
      </c>
      <c r="D8" s="35" t="s">
        <v>43</v>
      </c>
      <c r="E8" s="69">
        <v>118</v>
      </c>
      <c r="F8" s="29"/>
      <c r="G8" s="32">
        <v>4090</v>
      </c>
      <c r="H8" s="18">
        <f t="shared" si="0"/>
        <v>482620</v>
      </c>
      <c r="I8" s="37" t="s">
        <v>81</v>
      </c>
      <c r="J8" s="24"/>
      <c r="K8" s="54"/>
      <c r="L8" s="86">
        <v>4090</v>
      </c>
      <c r="M8" s="92">
        <f t="shared" si="1"/>
        <v>482620</v>
      </c>
      <c r="N8" s="83"/>
      <c r="O8" s="85"/>
    </row>
    <row r="9" spans="1:15" ht="28.2" x14ac:dyDescent="0.3">
      <c r="A9" s="15">
        <v>8</v>
      </c>
      <c r="B9" s="26" t="s">
        <v>49</v>
      </c>
      <c r="C9" s="31" t="s">
        <v>51</v>
      </c>
      <c r="D9" s="35" t="s">
        <v>43</v>
      </c>
      <c r="E9" s="69">
        <v>4460</v>
      </c>
      <c r="F9" s="29"/>
      <c r="G9" s="32">
        <v>3590</v>
      </c>
      <c r="H9" s="18">
        <f t="shared" si="0"/>
        <v>16011400</v>
      </c>
      <c r="I9" s="37" t="s">
        <v>81</v>
      </c>
      <c r="J9" s="24"/>
      <c r="K9" s="54"/>
      <c r="L9" s="100">
        <v>3610</v>
      </c>
      <c r="M9" s="92">
        <f t="shared" si="1"/>
        <v>16100600</v>
      </c>
      <c r="N9" s="95">
        <f>M9-H9</f>
        <v>89200</v>
      </c>
      <c r="O9" s="85"/>
    </row>
    <row r="10" spans="1:15" ht="26.4" customHeight="1" x14ac:dyDescent="0.3">
      <c r="A10" s="15">
        <v>9</v>
      </c>
      <c r="B10" s="26" t="s">
        <v>49</v>
      </c>
      <c r="C10" s="31" t="s">
        <v>52</v>
      </c>
      <c r="D10" s="35" t="s">
        <v>43</v>
      </c>
      <c r="E10" s="69">
        <v>2546</v>
      </c>
      <c r="F10" s="29"/>
      <c r="G10" s="32">
        <v>2700</v>
      </c>
      <c r="H10" s="18">
        <f t="shared" si="0"/>
        <v>6874200</v>
      </c>
      <c r="I10" s="37" t="s">
        <v>81</v>
      </c>
      <c r="J10" s="24"/>
      <c r="K10" s="54"/>
      <c r="L10" s="86">
        <v>2700</v>
      </c>
      <c r="M10" s="92">
        <f t="shared" si="1"/>
        <v>6874200</v>
      </c>
      <c r="N10" s="83"/>
      <c r="O10" s="85"/>
    </row>
    <row r="11" spans="1:15" ht="28.2" x14ac:dyDescent="0.3">
      <c r="A11" s="15">
        <v>10</v>
      </c>
      <c r="B11" s="26" t="s">
        <v>53</v>
      </c>
      <c r="C11" s="31" t="s">
        <v>54</v>
      </c>
      <c r="D11" s="35" t="s">
        <v>43</v>
      </c>
      <c r="E11" s="184">
        <v>4</v>
      </c>
      <c r="F11" s="29"/>
      <c r="G11" s="181">
        <v>159000</v>
      </c>
      <c r="H11" s="177">
        <f>G11*E11</f>
        <v>636000</v>
      </c>
      <c r="I11" s="37" t="s">
        <v>81</v>
      </c>
      <c r="J11" s="188"/>
      <c r="K11" s="54"/>
      <c r="L11" s="189">
        <v>159000</v>
      </c>
      <c r="M11" s="179">
        <f>L11*E11</f>
        <v>636000</v>
      </c>
      <c r="N11" s="83"/>
      <c r="O11" s="85"/>
    </row>
    <row r="12" spans="1:15" ht="28.2" x14ac:dyDescent="0.3">
      <c r="A12" s="15">
        <v>11</v>
      </c>
      <c r="B12" s="26" t="s">
        <v>53</v>
      </c>
      <c r="C12" s="31" t="s">
        <v>55</v>
      </c>
      <c r="D12" s="35" t="s">
        <v>43</v>
      </c>
      <c r="E12" s="185"/>
      <c r="F12" s="29"/>
      <c r="G12" s="182"/>
      <c r="H12" s="187"/>
      <c r="I12" s="37" t="s">
        <v>81</v>
      </c>
      <c r="J12" s="188"/>
      <c r="K12" s="54"/>
      <c r="L12" s="189"/>
      <c r="M12" s="180"/>
      <c r="N12" s="83"/>
      <c r="O12" s="85"/>
    </row>
    <row r="13" spans="1:15" ht="28.2" x14ac:dyDescent="0.3">
      <c r="A13" s="15">
        <v>12</v>
      </c>
      <c r="B13" s="26" t="s">
        <v>53</v>
      </c>
      <c r="C13" s="31" t="s">
        <v>56</v>
      </c>
      <c r="D13" s="35" t="s">
        <v>43</v>
      </c>
      <c r="E13" s="186"/>
      <c r="F13" s="29"/>
      <c r="G13" s="183"/>
      <c r="H13" s="178"/>
      <c r="I13" s="37" t="s">
        <v>81</v>
      </c>
      <c r="J13" s="188"/>
      <c r="K13" s="54"/>
      <c r="L13" s="189"/>
      <c r="M13" s="180"/>
      <c r="N13" s="83"/>
      <c r="O13" s="85"/>
    </row>
    <row r="14" spans="1:15" x14ac:dyDescent="0.3">
      <c r="A14" s="15">
        <v>13</v>
      </c>
      <c r="B14" s="26" t="s">
        <v>57</v>
      </c>
      <c r="C14" s="31" t="s">
        <v>58</v>
      </c>
      <c r="D14" s="35" t="s">
        <v>40</v>
      </c>
      <c r="E14" s="69">
        <v>31</v>
      </c>
      <c r="F14" s="29"/>
      <c r="G14" s="32"/>
      <c r="H14" s="24"/>
      <c r="I14" s="24"/>
      <c r="J14" s="19" t="s">
        <v>92</v>
      </c>
      <c r="K14" s="54"/>
      <c r="L14" s="82"/>
      <c r="M14" s="91"/>
      <c r="N14" s="83"/>
      <c r="O14" s="85"/>
    </row>
    <row r="15" spans="1:15" x14ac:dyDescent="0.3">
      <c r="A15" s="15">
        <v>14</v>
      </c>
      <c r="B15" s="26" t="s">
        <v>59</v>
      </c>
      <c r="C15" s="31" t="s">
        <v>58</v>
      </c>
      <c r="D15" s="35" t="s">
        <v>40</v>
      </c>
      <c r="E15" s="69">
        <v>89</v>
      </c>
      <c r="F15" s="29"/>
      <c r="G15" s="32"/>
      <c r="H15" s="24"/>
      <c r="I15" s="24"/>
      <c r="J15" s="19" t="s">
        <v>92</v>
      </c>
      <c r="K15" s="54"/>
      <c r="L15" s="82"/>
      <c r="M15" s="91"/>
      <c r="N15" s="83"/>
      <c r="O15" s="85"/>
    </row>
    <row r="16" spans="1:15" ht="41.4" x14ac:dyDescent="0.3">
      <c r="A16" s="15">
        <v>15</v>
      </c>
      <c r="B16" s="53" t="s">
        <v>60</v>
      </c>
      <c r="C16" s="54" t="s">
        <v>61</v>
      </c>
      <c r="D16" s="55" t="s">
        <v>43</v>
      </c>
      <c r="E16" s="69">
        <v>1</v>
      </c>
      <c r="F16" s="56"/>
      <c r="G16" s="57">
        <v>2335420</v>
      </c>
      <c r="H16" s="18">
        <f>G16*E16</f>
        <v>2335420</v>
      </c>
      <c r="I16" s="24" t="s">
        <v>73</v>
      </c>
      <c r="J16" s="24"/>
      <c r="K16" s="54" t="s">
        <v>88</v>
      </c>
      <c r="L16" s="100">
        <v>2335420</v>
      </c>
      <c r="M16" s="93">
        <f>L16*E16</f>
        <v>2335420</v>
      </c>
      <c r="N16" s="83"/>
      <c r="O16" s="85"/>
    </row>
    <row r="17" spans="1:15" ht="28.2" x14ac:dyDescent="0.3">
      <c r="A17" s="15">
        <v>16</v>
      </c>
      <c r="B17" s="53" t="s">
        <v>62</v>
      </c>
      <c r="C17" s="54" t="s">
        <v>63</v>
      </c>
      <c r="D17" s="55" t="s">
        <v>43</v>
      </c>
      <c r="E17" s="69">
        <v>1</v>
      </c>
      <c r="F17" s="56"/>
      <c r="G17" s="40">
        <v>3522000</v>
      </c>
      <c r="H17" s="18">
        <f t="shared" ref="H17:H24" si="2">G17*E17</f>
        <v>3522000</v>
      </c>
      <c r="I17" s="19" t="s">
        <v>95</v>
      </c>
      <c r="J17" s="24" t="s">
        <v>74</v>
      </c>
      <c r="K17" s="54" t="s">
        <v>89</v>
      </c>
      <c r="L17" s="87">
        <v>3522000</v>
      </c>
      <c r="M17" s="93">
        <f t="shared" ref="M17:M24" si="3">L17*E17</f>
        <v>3522000</v>
      </c>
      <c r="N17" s="83"/>
      <c r="O17" s="85"/>
    </row>
    <row r="18" spans="1:15" ht="28.2" x14ac:dyDescent="0.3">
      <c r="A18" s="15">
        <v>17</v>
      </c>
      <c r="B18" s="53" t="s">
        <v>62</v>
      </c>
      <c r="C18" s="54" t="s">
        <v>63</v>
      </c>
      <c r="D18" s="55" t="s">
        <v>43</v>
      </c>
      <c r="E18" s="69">
        <v>1</v>
      </c>
      <c r="F18" s="56"/>
      <c r="G18" s="40">
        <v>3522000</v>
      </c>
      <c r="H18" s="18">
        <f t="shared" si="2"/>
        <v>3522000</v>
      </c>
      <c r="I18" s="19" t="s">
        <v>95</v>
      </c>
      <c r="J18" s="24" t="s">
        <v>74</v>
      </c>
      <c r="K18" s="54" t="s">
        <v>90</v>
      </c>
      <c r="L18" s="87">
        <v>3522000</v>
      </c>
      <c r="M18" s="93">
        <f t="shared" si="3"/>
        <v>3522000</v>
      </c>
      <c r="N18" s="83"/>
      <c r="O18" s="85"/>
    </row>
    <row r="19" spans="1:15" ht="28.2" x14ac:dyDescent="0.3">
      <c r="A19" s="15">
        <v>18</v>
      </c>
      <c r="B19" s="53" t="s">
        <v>62</v>
      </c>
      <c r="C19" s="54" t="s">
        <v>64</v>
      </c>
      <c r="D19" s="55" t="s">
        <v>43</v>
      </c>
      <c r="E19" s="69">
        <v>1</v>
      </c>
      <c r="F19" s="56"/>
      <c r="G19" s="40">
        <v>3522000</v>
      </c>
      <c r="H19" s="18">
        <f t="shared" si="2"/>
        <v>3522000</v>
      </c>
      <c r="I19" s="19" t="s">
        <v>95</v>
      </c>
      <c r="J19" s="24" t="s">
        <v>74</v>
      </c>
      <c r="K19" s="54" t="s">
        <v>90</v>
      </c>
      <c r="L19" s="87">
        <v>3522000</v>
      </c>
      <c r="M19" s="93">
        <f t="shared" si="3"/>
        <v>3522000</v>
      </c>
      <c r="N19" s="83"/>
      <c r="O19" s="85"/>
    </row>
    <row r="20" spans="1:15" ht="55.2" x14ac:dyDescent="0.3">
      <c r="A20" s="15">
        <v>19</v>
      </c>
      <c r="B20" s="53" t="s">
        <v>65</v>
      </c>
      <c r="C20" s="54" t="s">
        <v>66</v>
      </c>
      <c r="D20" s="55" t="s">
        <v>43</v>
      </c>
      <c r="E20" s="69">
        <v>1</v>
      </c>
      <c r="F20" s="56"/>
      <c r="G20" s="40">
        <v>3060000</v>
      </c>
      <c r="H20" s="18">
        <f t="shared" si="2"/>
        <v>3060000</v>
      </c>
      <c r="I20" s="19" t="s">
        <v>95</v>
      </c>
      <c r="J20" s="36" t="s">
        <v>96</v>
      </c>
      <c r="K20" s="54" t="s">
        <v>88</v>
      </c>
      <c r="L20" s="87">
        <v>3060000</v>
      </c>
      <c r="M20" s="93">
        <f t="shared" si="3"/>
        <v>3060000</v>
      </c>
      <c r="N20" s="83"/>
      <c r="O20" s="85"/>
    </row>
    <row r="21" spans="1:15" ht="28.2" x14ac:dyDescent="0.3">
      <c r="A21" s="15">
        <v>20</v>
      </c>
      <c r="B21" s="58" t="s">
        <v>67</v>
      </c>
      <c r="C21" s="54" t="s">
        <v>68</v>
      </c>
      <c r="D21" s="55" t="s">
        <v>43</v>
      </c>
      <c r="E21" s="69">
        <v>1</v>
      </c>
      <c r="F21" s="56"/>
      <c r="G21" s="40">
        <v>3060000</v>
      </c>
      <c r="H21" s="18">
        <f t="shared" si="2"/>
        <v>3060000</v>
      </c>
      <c r="I21" s="19" t="s">
        <v>95</v>
      </c>
      <c r="J21" s="24" t="s">
        <v>74</v>
      </c>
      <c r="K21" s="54" t="s">
        <v>88</v>
      </c>
      <c r="L21" s="87">
        <v>3060000</v>
      </c>
      <c r="M21" s="93">
        <f t="shared" si="3"/>
        <v>3060000</v>
      </c>
      <c r="N21" s="83"/>
      <c r="O21" s="85"/>
    </row>
    <row r="22" spans="1:15" ht="28.2" x14ac:dyDescent="0.3">
      <c r="A22" s="15">
        <v>21</v>
      </c>
      <c r="B22" s="58" t="s">
        <v>67</v>
      </c>
      <c r="C22" s="54" t="s">
        <v>69</v>
      </c>
      <c r="D22" s="55" t="s">
        <v>43</v>
      </c>
      <c r="E22" s="69">
        <v>3</v>
      </c>
      <c r="F22" s="56"/>
      <c r="G22" s="40">
        <v>2652000</v>
      </c>
      <c r="H22" s="18">
        <f t="shared" si="2"/>
        <v>7956000</v>
      </c>
      <c r="I22" s="19" t="s">
        <v>95</v>
      </c>
      <c r="J22" s="24" t="s">
        <v>74</v>
      </c>
      <c r="K22" s="54" t="s">
        <v>91</v>
      </c>
      <c r="L22" s="87">
        <v>2652000</v>
      </c>
      <c r="M22" s="93">
        <f t="shared" si="3"/>
        <v>7956000</v>
      </c>
      <c r="N22" s="83"/>
      <c r="O22" s="85"/>
    </row>
    <row r="23" spans="1:15" ht="28.8" x14ac:dyDescent="0.3">
      <c r="A23" s="15">
        <v>22</v>
      </c>
      <c r="B23" s="63" t="s">
        <v>84</v>
      </c>
      <c r="C23" s="54"/>
      <c r="D23" s="55" t="s">
        <v>40</v>
      </c>
      <c r="E23" s="69">
        <v>8</v>
      </c>
      <c r="F23" s="56"/>
      <c r="G23" s="40">
        <v>100800</v>
      </c>
      <c r="H23" s="18">
        <f t="shared" si="2"/>
        <v>806400</v>
      </c>
      <c r="I23" s="19" t="s">
        <v>95</v>
      </c>
      <c r="J23" s="30" t="s">
        <v>85</v>
      </c>
      <c r="K23" s="6"/>
      <c r="L23" s="87">
        <v>100800</v>
      </c>
      <c r="M23" s="93">
        <f t="shared" si="3"/>
        <v>806400</v>
      </c>
      <c r="N23" s="83"/>
      <c r="O23" s="85"/>
    </row>
    <row r="24" spans="1:15" ht="47.4" customHeight="1" x14ac:dyDescent="0.3">
      <c r="A24" s="15">
        <v>23</v>
      </c>
      <c r="B24" s="53" t="s">
        <v>70</v>
      </c>
      <c r="C24" s="54" t="s">
        <v>71</v>
      </c>
      <c r="D24" s="55" t="s">
        <v>43</v>
      </c>
      <c r="E24" s="69">
        <v>3</v>
      </c>
      <c r="F24" s="56"/>
      <c r="G24" s="57">
        <v>123000</v>
      </c>
      <c r="H24" s="18">
        <f t="shared" si="2"/>
        <v>369000</v>
      </c>
      <c r="I24" s="37" t="s">
        <v>81</v>
      </c>
      <c r="J24" s="36" t="s">
        <v>86</v>
      </c>
      <c r="K24" s="54" t="s">
        <v>90</v>
      </c>
      <c r="L24" s="86">
        <v>123000</v>
      </c>
      <c r="M24" s="93">
        <f t="shared" si="3"/>
        <v>369000</v>
      </c>
      <c r="N24" s="83"/>
      <c r="O24" s="85"/>
    </row>
    <row r="25" spans="1:15" x14ac:dyDescent="0.3">
      <c r="A25" s="15">
        <v>24</v>
      </c>
      <c r="B25" s="34" t="s">
        <v>78</v>
      </c>
      <c r="C25" s="67"/>
      <c r="D25" s="28" t="s">
        <v>79</v>
      </c>
      <c r="E25" s="69">
        <v>3</v>
      </c>
      <c r="F25" s="24"/>
      <c r="G25" s="39">
        <v>609000</v>
      </c>
      <c r="H25" s="18">
        <f>G25*E25</f>
        <v>1827000</v>
      </c>
      <c r="I25" s="37" t="s">
        <v>81</v>
      </c>
      <c r="J25" s="64"/>
      <c r="K25" s="54"/>
      <c r="L25" s="101">
        <v>754000</v>
      </c>
      <c r="M25" s="90">
        <f>L25*E25</f>
        <v>2262000</v>
      </c>
      <c r="N25" s="95">
        <f>M25-H25</f>
        <v>435000</v>
      </c>
      <c r="O25" s="85"/>
    </row>
    <row r="26" spans="1:15" ht="43.2" x14ac:dyDescent="0.3">
      <c r="A26" s="15">
        <v>25</v>
      </c>
      <c r="B26" s="34" t="s">
        <v>80</v>
      </c>
      <c r="C26" s="67"/>
      <c r="D26" s="28" t="s">
        <v>79</v>
      </c>
      <c r="E26" s="70">
        <v>6</v>
      </c>
      <c r="F26" s="24"/>
      <c r="G26" s="40">
        <v>355000</v>
      </c>
      <c r="H26" s="18">
        <f>G26*E26</f>
        <v>2130000</v>
      </c>
      <c r="I26" s="37" t="s">
        <v>81</v>
      </c>
      <c r="J26" s="64" t="s">
        <v>99</v>
      </c>
      <c r="K26" s="54"/>
      <c r="L26" s="101">
        <v>390500</v>
      </c>
      <c r="M26" s="90">
        <f>L26*E26</f>
        <v>2343000</v>
      </c>
      <c r="N26" s="95">
        <f>M26-H26</f>
        <v>213000</v>
      </c>
      <c r="O26" s="85"/>
    </row>
    <row r="27" spans="1:15" x14ac:dyDescent="0.3">
      <c r="A27" s="104"/>
      <c r="B27" s="67" t="s">
        <v>133</v>
      </c>
      <c r="C27" s="67"/>
      <c r="D27" s="28" t="s">
        <v>40</v>
      </c>
      <c r="E27" s="70">
        <v>284</v>
      </c>
      <c r="F27" s="24"/>
      <c r="G27" s="40">
        <v>3890</v>
      </c>
      <c r="H27" s="18">
        <f>G27*E27</f>
        <v>1104760</v>
      </c>
      <c r="I27" s="37" t="s">
        <v>81</v>
      </c>
      <c r="J27" s="64"/>
      <c r="K27" s="54"/>
      <c r="L27" s="109">
        <v>4100</v>
      </c>
      <c r="M27" s="110">
        <f>L27*E27</f>
        <v>1164400</v>
      </c>
      <c r="N27" s="95">
        <f>M27-H27</f>
        <v>59640</v>
      </c>
      <c r="O27" s="85"/>
    </row>
    <row r="28" spans="1:15" x14ac:dyDescent="0.3">
      <c r="B28" s="12" t="s">
        <v>77</v>
      </c>
      <c r="H28" s="4">
        <f>SUM(H3:H24)+H25+H26</f>
        <v>107624491.40000001</v>
      </c>
      <c r="L28" s="88"/>
      <c r="M28" s="89">
        <f>SUM(M3:M27)</f>
        <v>109569236.59999999</v>
      </c>
      <c r="N28" s="97">
        <f>SUM(N3:N26)</f>
        <v>780345.20000000298</v>
      </c>
      <c r="O28" s="98"/>
    </row>
    <row r="29" spans="1:15" x14ac:dyDescent="0.3">
      <c r="G29" s="66"/>
      <c r="H29" s="4"/>
      <c r="M29" s="76"/>
      <c r="N29" s="99"/>
    </row>
    <row r="30" spans="1:15" x14ac:dyDescent="0.3">
      <c r="H30" s="99"/>
      <c r="M30" s="77"/>
    </row>
    <row r="31" spans="1:15" x14ac:dyDescent="0.3">
      <c r="M31" s="76"/>
    </row>
    <row r="33" spans="8:14" x14ac:dyDescent="0.3">
      <c r="H33" s="4"/>
      <c r="M33" s="102"/>
      <c r="N33" s="71"/>
    </row>
    <row r="34" spans="8:14" x14ac:dyDescent="0.3">
      <c r="M34" s="103"/>
    </row>
  </sheetData>
  <mergeCells count="6">
    <mergeCell ref="M11:M13"/>
    <mergeCell ref="G11:G13"/>
    <mergeCell ref="E11:E13"/>
    <mergeCell ref="H11:H13"/>
    <mergeCell ref="J11:J13"/>
    <mergeCell ref="L11:L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FEC56-4BAA-4F38-AF58-9C96F82E24B3}">
  <dimension ref="A1:K11"/>
  <sheetViews>
    <sheetView workbookViewId="0">
      <selection activeCell="B2" sqref="B2"/>
    </sheetView>
  </sheetViews>
  <sheetFormatPr defaultRowHeight="14.4" x14ac:dyDescent="0.3"/>
  <cols>
    <col min="2" max="2" width="30.109375" customWidth="1"/>
    <col min="3" max="3" width="26.77734375" customWidth="1"/>
    <col min="6" max="6" width="10.6640625" customWidth="1"/>
    <col min="7" max="7" width="15.33203125" customWidth="1"/>
    <col min="8" max="8" width="17.21875" customWidth="1"/>
    <col min="9" max="9" width="11.5546875" customWidth="1"/>
    <col min="10" max="10" width="14.109375" customWidth="1"/>
  </cols>
  <sheetData>
    <row r="1" spans="1:11" ht="55.2" x14ac:dyDescent="0.3">
      <c r="A1" s="9" t="s">
        <v>33</v>
      </c>
      <c r="B1" s="10" t="s">
        <v>34</v>
      </c>
      <c r="C1" s="10" t="s">
        <v>35</v>
      </c>
      <c r="D1" s="10" t="s">
        <v>36</v>
      </c>
      <c r="E1" s="11" t="s">
        <v>1</v>
      </c>
      <c r="F1" s="10" t="s">
        <v>37</v>
      </c>
      <c r="G1" s="2" t="s">
        <v>29</v>
      </c>
      <c r="H1" s="2" t="s">
        <v>30</v>
      </c>
      <c r="I1" s="1" t="s">
        <v>4</v>
      </c>
      <c r="J1" s="5" t="s">
        <v>3</v>
      </c>
      <c r="K1" s="10" t="s">
        <v>87</v>
      </c>
    </row>
    <row r="2" spans="1:11" ht="124.2" x14ac:dyDescent="0.3">
      <c r="A2" s="15">
        <v>1</v>
      </c>
      <c r="B2" s="21" t="s">
        <v>101</v>
      </c>
      <c r="C2" s="14" t="s">
        <v>75</v>
      </c>
      <c r="D2" s="15" t="s">
        <v>40</v>
      </c>
      <c r="E2" s="15">
        <f>46-16</f>
        <v>30</v>
      </c>
      <c r="F2" s="16"/>
      <c r="G2" s="84">
        <v>133922.9</v>
      </c>
      <c r="H2" s="18">
        <f>G2*E2</f>
        <v>4017687</v>
      </c>
      <c r="I2" s="19" t="s">
        <v>81</v>
      </c>
      <c r="J2" s="21" t="s">
        <v>102</v>
      </c>
      <c r="K2" s="6"/>
    </row>
    <row r="3" spans="1:11" ht="69" x14ac:dyDescent="0.3">
      <c r="A3" s="15">
        <v>2</v>
      </c>
      <c r="B3" s="21" t="s">
        <v>82</v>
      </c>
      <c r="C3" s="15" t="s">
        <v>18</v>
      </c>
      <c r="D3" s="14" t="s">
        <v>43</v>
      </c>
      <c r="E3" s="15">
        <f>92-16</f>
        <v>76</v>
      </c>
      <c r="F3" s="16"/>
      <c r="G3" s="32">
        <v>17443</v>
      </c>
      <c r="H3" s="32">
        <f t="shared" ref="H3:H10" si="0">G3*E3</f>
        <v>1325668</v>
      </c>
      <c r="I3" s="32" t="s">
        <v>81</v>
      </c>
      <c r="J3" s="21" t="s">
        <v>103</v>
      </c>
      <c r="K3" s="6"/>
    </row>
    <row r="4" spans="1:11" ht="27.6" x14ac:dyDescent="0.3">
      <c r="A4" s="15">
        <v>3</v>
      </c>
      <c r="B4" s="21" t="s">
        <v>104</v>
      </c>
      <c r="C4" s="15" t="s">
        <v>46</v>
      </c>
      <c r="D4" s="15" t="s">
        <v>40</v>
      </c>
      <c r="E4" s="15">
        <v>527</v>
      </c>
      <c r="F4" s="16"/>
      <c r="G4" s="32">
        <v>2750</v>
      </c>
      <c r="H4" s="32">
        <f t="shared" si="0"/>
        <v>1449250</v>
      </c>
      <c r="I4" s="32" t="s">
        <v>81</v>
      </c>
      <c r="J4" s="20"/>
      <c r="K4" s="6"/>
    </row>
    <row r="5" spans="1:11" ht="28.2" x14ac:dyDescent="0.3">
      <c r="A5" s="15">
        <v>4</v>
      </c>
      <c r="B5" s="21" t="s">
        <v>49</v>
      </c>
      <c r="C5" s="15" t="s">
        <v>51</v>
      </c>
      <c r="D5" s="14" t="s">
        <v>43</v>
      </c>
      <c r="E5" s="15">
        <v>1056</v>
      </c>
      <c r="F5" s="16"/>
      <c r="G5" s="32">
        <v>3390</v>
      </c>
      <c r="H5" s="32">
        <f t="shared" si="0"/>
        <v>3579840</v>
      </c>
      <c r="I5" s="32" t="s">
        <v>81</v>
      </c>
      <c r="J5" s="20"/>
      <c r="K5" s="6"/>
    </row>
    <row r="6" spans="1:11" ht="27.6" x14ac:dyDescent="0.3">
      <c r="A6" s="15">
        <v>5</v>
      </c>
      <c r="B6" s="21" t="s">
        <v>53</v>
      </c>
      <c r="C6" s="22" t="s">
        <v>54</v>
      </c>
      <c r="D6" s="23" t="s">
        <v>43</v>
      </c>
      <c r="E6" s="15">
        <v>13</v>
      </c>
      <c r="F6" s="16"/>
      <c r="G6" s="57">
        <v>159000</v>
      </c>
      <c r="H6" s="57">
        <f t="shared" si="0"/>
        <v>2067000</v>
      </c>
      <c r="I6" s="57" t="s">
        <v>81</v>
      </c>
      <c r="J6" s="20"/>
      <c r="K6" s="6"/>
    </row>
    <row r="7" spans="1:11" ht="27.6" x14ac:dyDescent="0.3">
      <c r="A7" s="15">
        <v>6</v>
      </c>
      <c r="B7" s="21" t="s">
        <v>53</v>
      </c>
      <c r="C7" s="22" t="s">
        <v>55</v>
      </c>
      <c r="D7" s="23" t="s">
        <v>43</v>
      </c>
      <c r="E7" s="15">
        <v>2</v>
      </c>
      <c r="F7" s="16"/>
      <c r="G7" s="57">
        <v>159000</v>
      </c>
      <c r="H7" s="57">
        <f t="shared" si="0"/>
        <v>318000</v>
      </c>
      <c r="I7" s="57" t="s">
        <v>81</v>
      </c>
      <c r="J7" s="20"/>
      <c r="K7" s="6"/>
    </row>
    <row r="8" spans="1:11" ht="27.6" x14ac:dyDescent="0.3">
      <c r="A8" s="15">
        <v>7</v>
      </c>
      <c r="B8" s="21" t="s">
        <v>53</v>
      </c>
      <c r="C8" s="22" t="s">
        <v>56</v>
      </c>
      <c r="D8" s="23" t="s">
        <v>43</v>
      </c>
      <c r="E8" s="15">
        <v>2</v>
      </c>
      <c r="F8" s="16"/>
      <c r="G8" s="57">
        <v>159000</v>
      </c>
      <c r="H8" s="57">
        <f t="shared" si="0"/>
        <v>318000</v>
      </c>
      <c r="I8" s="57" t="s">
        <v>81</v>
      </c>
      <c r="J8" s="20"/>
      <c r="K8" s="6"/>
    </row>
    <row r="9" spans="1:11" x14ac:dyDescent="0.3">
      <c r="A9" s="15">
        <v>8</v>
      </c>
      <c r="B9" s="21" t="s">
        <v>57</v>
      </c>
      <c r="C9" s="15" t="s">
        <v>58</v>
      </c>
      <c r="D9" s="15" t="s">
        <v>40</v>
      </c>
      <c r="E9" s="15">
        <v>136</v>
      </c>
      <c r="F9" s="16"/>
      <c r="G9" s="17"/>
      <c r="H9" s="18">
        <f t="shared" si="0"/>
        <v>0</v>
      </c>
      <c r="I9" s="24"/>
      <c r="J9" s="20" t="s">
        <v>92</v>
      </c>
      <c r="K9" s="6"/>
    </row>
    <row r="10" spans="1:11" x14ac:dyDescent="0.3">
      <c r="A10" s="15">
        <v>9</v>
      </c>
      <c r="B10" s="21" t="s">
        <v>59</v>
      </c>
      <c r="C10" s="15" t="s">
        <v>76</v>
      </c>
      <c r="D10" s="15" t="s">
        <v>40</v>
      </c>
      <c r="E10" s="15">
        <v>404</v>
      </c>
      <c r="F10" s="16"/>
      <c r="G10" s="17"/>
      <c r="H10" s="18">
        <f t="shared" si="0"/>
        <v>0</v>
      </c>
      <c r="I10" s="24"/>
      <c r="J10" s="20" t="s">
        <v>92</v>
      </c>
      <c r="K10" s="6"/>
    </row>
    <row r="11" spans="1:11" x14ac:dyDescent="0.3">
      <c r="A11" s="8"/>
      <c r="B11" s="25" t="s">
        <v>77</v>
      </c>
      <c r="H11" s="4">
        <f>SUM(H2:H10)</f>
        <v>13075445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FEBB1-B63B-4618-94F2-64F1F097D422}">
  <dimension ref="A2:P32"/>
  <sheetViews>
    <sheetView workbookViewId="0">
      <selection activeCell="F4" sqref="F4"/>
    </sheetView>
  </sheetViews>
  <sheetFormatPr defaultRowHeight="14.4" x14ac:dyDescent="0.3"/>
  <cols>
    <col min="2" max="2" width="31.44140625" customWidth="1"/>
    <col min="5" max="5" width="12.6640625" customWidth="1"/>
    <col min="6" max="6" width="13.77734375" customWidth="1"/>
    <col min="7" max="7" width="11.21875" bestFit="1" customWidth="1"/>
    <col min="8" max="8" width="15.21875" bestFit="1" customWidth="1"/>
    <col min="9" max="9" width="14.77734375" customWidth="1"/>
    <col min="10" max="10" width="14.88671875" customWidth="1"/>
    <col min="11" max="11" width="12.77734375" bestFit="1" customWidth="1"/>
    <col min="12" max="12" width="17.109375" customWidth="1"/>
    <col min="13" max="13" width="16.5546875" customWidth="1"/>
    <col min="14" max="14" width="15.33203125" customWidth="1"/>
    <col min="15" max="15" width="15.44140625" customWidth="1"/>
    <col min="16" max="16" width="15.21875" bestFit="1" customWidth="1"/>
  </cols>
  <sheetData>
    <row r="2" spans="1:16" ht="39.6" x14ac:dyDescent="0.3">
      <c r="A2" s="105" t="s">
        <v>105</v>
      </c>
      <c r="B2" s="152" t="s">
        <v>117</v>
      </c>
      <c r="C2" s="152" t="s">
        <v>126</v>
      </c>
      <c r="D2" s="152" t="s">
        <v>127</v>
      </c>
      <c r="E2" s="153" t="s">
        <v>156</v>
      </c>
      <c r="F2" s="153" t="s">
        <v>157</v>
      </c>
      <c r="G2" s="153" t="s">
        <v>158</v>
      </c>
      <c r="H2" s="153" t="s">
        <v>159</v>
      </c>
      <c r="I2" s="152" t="s">
        <v>147</v>
      </c>
      <c r="J2" s="153" t="s">
        <v>155</v>
      </c>
      <c r="K2" s="153" t="s">
        <v>151</v>
      </c>
      <c r="L2" s="152" t="s">
        <v>152</v>
      </c>
    </row>
    <row r="3" spans="1:16" x14ac:dyDescent="0.3">
      <c r="A3" s="111" t="s">
        <v>106</v>
      </c>
      <c r="B3" s="131" t="s">
        <v>135</v>
      </c>
      <c r="C3" s="155">
        <v>213.73599999999999</v>
      </c>
      <c r="D3" s="112" t="s">
        <v>128</v>
      </c>
      <c r="E3" s="156">
        <v>163900</v>
      </c>
      <c r="F3" s="156">
        <f>E3*C3</f>
        <v>35031330.399999999</v>
      </c>
      <c r="G3" s="156">
        <v>164100</v>
      </c>
      <c r="H3" s="156">
        <f>G3*C3</f>
        <v>35074077.600000001</v>
      </c>
      <c r="I3" s="156">
        <v>213.73599999999999</v>
      </c>
      <c r="J3" s="156">
        <f>I3*G3</f>
        <v>35074077.600000001</v>
      </c>
      <c r="K3" s="112">
        <f>C3-I3</f>
        <v>0</v>
      </c>
      <c r="L3" s="156">
        <f>K3*G3</f>
        <v>0</v>
      </c>
    </row>
    <row r="4" spans="1:16" x14ac:dyDescent="0.3">
      <c r="A4" s="111" t="s">
        <v>107</v>
      </c>
      <c r="B4" s="131" t="s">
        <v>118</v>
      </c>
      <c r="C4" s="112">
        <v>8.673</v>
      </c>
      <c r="D4" s="112" t="s">
        <v>128</v>
      </c>
      <c r="E4" s="156">
        <v>275000</v>
      </c>
      <c r="F4" s="156">
        <f t="shared" ref="F4:F15" si="0">E4*C4</f>
        <v>2385075</v>
      </c>
      <c r="G4" s="156">
        <v>275000</v>
      </c>
      <c r="H4" s="156">
        <f t="shared" ref="H4:H13" si="1">G4*C4</f>
        <v>2385075</v>
      </c>
      <c r="I4" s="156">
        <v>8.673</v>
      </c>
      <c r="J4" s="156">
        <f t="shared" ref="J4:J13" si="2">I4*G4</f>
        <v>2385075</v>
      </c>
      <c r="K4" s="112">
        <f>C4-I4</f>
        <v>0</v>
      </c>
      <c r="L4" s="156">
        <f t="shared" ref="L4:L13" si="3">K4*G4</f>
        <v>0</v>
      </c>
    </row>
    <row r="5" spans="1:16" ht="31.8" x14ac:dyDescent="0.3">
      <c r="A5" s="112" t="s">
        <v>108</v>
      </c>
      <c r="B5" s="132" t="s">
        <v>131</v>
      </c>
      <c r="C5" s="154">
        <v>2289</v>
      </c>
      <c r="D5" s="112" t="s">
        <v>129</v>
      </c>
      <c r="E5" s="156">
        <v>2750</v>
      </c>
      <c r="F5" s="156">
        <f t="shared" si="0"/>
        <v>6294750</v>
      </c>
      <c r="G5" s="156">
        <v>2750</v>
      </c>
      <c r="H5" s="156">
        <f t="shared" si="1"/>
        <v>6294750</v>
      </c>
      <c r="I5" s="156">
        <v>2289</v>
      </c>
      <c r="J5" s="156">
        <f t="shared" si="2"/>
        <v>6294750</v>
      </c>
      <c r="K5" s="112">
        <f>C5-I5</f>
        <v>0</v>
      </c>
      <c r="L5" s="156">
        <f t="shared" si="3"/>
        <v>0</v>
      </c>
    </row>
    <row r="6" spans="1:16" ht="37.200000000000003" customHeight="1" x14ac:dyDescent="0.3">
      <c r="A6" s="112" t="s">
        <v>109</v>
      </c>
      <c r="B6" s="132" t="s">
        <v>119</v>
      </c>
      <c r="C6" s="154">
        <v>1274</v>
      </c>
      <c r="D6" s="112" t="s">
        <v>129</v>
      </c>
      <c r="E6" s="156">
        <v>3790</v>
      </c>
      <c r="F6" s="156">
        <f t="shared" si="0"/>
        <v>4828460</v>
      </c>
      <c r="G6" s="156">
        <v>3790</v>
      </c>
      <c r="H6" s="156">
        <f t="shared" si="1"/>
        <v>4828460</v>
      </c>
      <c r="I6" s="156">
        <f>766+508</f>
        <v>1274</v>
      </c>
      <c r="J6" s="156">
        <f t="shared" si="2"/>
        <v>4828460</v>
      </c>
      <c r="K6" s="112">
        <f t="shared" ref="K6:K13" si="4">C6-I6</f>
        <v>0</v>
      </c>
      <c r="L6" s="156">
        <f t="shared" si="3"/>
        <v>0</v>
      </c>
    </row>
    <row r="7" spans="1:16" ht="58.8" customHeight="1" x14ac:dyDescent="0.3">
      <c r="A7" s="113" t="s">
        <v>110</v>
      </c>
      <c r="B7" s="132" t="s">
        <v>154</v>
      </c>
      <c r="C7" s="112">
        <v>118</v>
      </c>
      <c r="D7" s="112" t="s">
        <v>79</v>
      </c>
      <c r="E7" s="156">
        <v>4090</v>
      </c>
      <c r="F7" s="156">
        <f t="shared" si="0"/>
        <v>482620</v>
      </c>
      <c r="G7" s="156">
        <v>4090</v>
      </c>
      <c r="H7" s="156">
        <f t="shared" si="1"/>
        <v>482620</v>
      </c>
      <c r="I7" s="156">
        <v>118</v>
      </c>
      <c r="J7" s="156">
        <f t="shared" si="2"/>
        <v>482620</v>
      </c>
      <c r="K7" s="112">
        <f t="shared" si="4"/>
        <v>0</v>
      </c>
      <c r="L7" s="156">
        <f t="shared" si="3"/>
        <v>0</v>
      </c>
    </row>
    <row r="8" spans="1:16" ht="67.2" customHeight="1" x14ac:dyDescent="0.3">
      <c r="A8" s="113" t="s">
        <v>111</v>
      </c>
      <c r="B8" s="132" t="s">
        <v>153</v>
      </c>
      <c r="C8" s="154">
        <v>4460</v>
      </c>
      <c r="D8" s="112" t="s">
        <v>79</v>
      </c>
      <c r="E8" s="156">
        <v>3590</v>
      </c>
      <c r="F8" s="156">
        <f t="shared" si="0"/>
        <v>16011400</v>
      </c>
      <c r="G8" s="156">
        <v>3610</v>
      </c>
      <c r="H8" s="156">
        <f t="shared" si="1"/>
        <v>16100600</v>
      </c>
      <c r="I8" s="156">
        <f>3286+1174</f>
        <v>4460</v>
      </c>
      <c r="J8" s="156">
        <f t="shared" si="2"/>
        <v>16100600</v>
      </c>
      <c r="K8" s="112">
        <f t="shared" si="4"/>
        <v>0</v>
      </c>
      <c r="L8" s="156">
        <f t="shared" si="3"/>
        <v>0</v>
      </c>
    </row>
    <row r="9" spans="1:16" ht="72" customHeight="1" x14ac:dyDescent="0.3">
      <c r="A9" s="113" t="s">
        <v>112</v>
      </c>
      <c r="B9" s="158" t="s">
        <v>121</v>
      </c>
      <c r="C9" s="154">
        <v>2546</v>
      </c>
      <c r="D9" s="112" t="s">
        <v>79</v>
      </c>
      <c r="E9" s="156">
        <v>2700</v>
      </c>
      <c r="F9" s="156">
        <f t="shared" si="0"/>
        <v>6874200</v>
      </c>
      <c r="G9" s="156">
        <v>2700</v>
      </c>
      <c r="H9" s="156">
        <f t="shared" si="1"/>
        <v>6874200</v>
      </c>
      <c r="I9" s="156">
        <v>2546</v>
      </c>
      <c r="J9" s="156">
        <f>I9*G9</f>
        <v>6874200</v>
      </c>
      <c r="K9" s="112">
        <f t="shared" si="4"/>
        <v>0</v>
      </c>
      <c r="L9" s="156">
        <f t="shared" si="3"/>
        <v>0</v>
      </c>
    </row>
    <row r="10" spans="1:16" ht="21.6" x14ac:dyDescent="0.3">
      <c r="A10" s="112" t="s">
        <v>113</v>
      </c>
      <c r="B10" s="132" t="s">
        <v>122</v>
      </c>
      <c r="C10" s="112">
        <v>4</v>
      </c>
      <c r="D10" s="112" t="s">
        <v>129</v>
      </c>
      <c r="E10" s="156">
        <v>159000</v>
      </c>
      <c r="F10" s="156">
        <f t="shared" si="0"/>
        <v>636000</v>
      </c>
      <c r="G10" s="156">
        <v>159000</v>
      </c>
      <c r="H10" s="156">
        <f t="shared" si="1"/>
        <v>636000</v>
      </c>
      <c r="I10" s="156">
        <v>4</v>
      </c>
      <c r="J10" s="156">
        <f t="shared" si="2"/>
        <v>636000</v>
      </c>
      <c r="K10" s="112">
        <f t="shared" si="4"/>
        <v>0</v>
      </c>
      <c r="L10" s="156">
        <f t="shared" si="3"/>
        <v>0</v>
      </c>
    </row>
    <row r="11" spans="1:16" x14ac:dyDescent="0.3">
      <c r="A11" s="111" t="s">
        <v>114</v>
      </c>
      <c r="B11" s="131" t="s">
        <v>123</v>
      </c>
      <c r="C11" s="112">
        <v>3</v>
      </c>
      <c r="D11" s="112" t="s">
        <v>79</v>
      </c>
      <c r="E11" s="156">
        <v>123000</v>
      </c>
      <c r="F11" s="156">
        <f t="shared" si="0"/>
        <v>369000</v>
      </c>
      <c r="G11" s="156">
        <v>123000</v>
      </c>
      <c r="H11" s="156">
        <f t="shared" si="1"/>
        <v>369000</v>
      </c>
      <c r="I11" s="156">
        <v>3</v>
      </c>
      <c r="J11" s="156">
        <f t="shared" si="2"/>
        <v>369000</v>
      </c>
      <c r="K11" s="112">
        <f t="shared" si="4"/>
        <v>0</v>
      </c>
      <c r="L11" s="156">
        <f t="shared" si="3"/>
        <v>0</v>
      </c>
    </row>
    <row r="12" spans="1:16" ht="15" thickBot="1" x14ac:dyDescent="0.35">
      <c r="A12" s="111" t="s">
        <v>115</v>
      </c>
      <c r="B12" s="131" t="s">
        <v>124</v>
      </c>
      <c r="C12" s="112">
        <v>6</v>
      </c>
      <c r="D12" s="112" t="s">
        <v>79</v>
      </c>
      <c r="E12" s="156">
        <v>355000</v>
      </c>
      <c r="F12" s="156">
        <f t="shared" si="0"/>
        <v>2130000</v>
      </c>
      <c r="G12" s="156">
        <v>390500</v>
      </c>
      <c r="H12" s="156">
        <f t="shared" si="1"/>
        <v>2343000</v>
      </c>
      <c r="I12" s="156">
        <v>6</v>
      </c>
      <c r="J12" s="156">
        <f t="shared" si="2"/>
        <v>2343000</v>
      </c>
      <c r="K12" s="112">
        <f t="shared" si="4"/>
        <v>0</v>
      </c>
      <c r="L12" s="156">
        <f t="shared" si="3"/>
        <v>0</v>
      </c>
    </row>
    <row r="13" spans="1:16" ht="57.6" x14ac:dyDescent="0.3">
      <c r="A13" s="112" t="s">
        <v>116</v>
      </c>
      <c r="B13" s="132" t="s">
        <v>125</v>
      </c>
      <c r="C13" s="112">
        <v>3</v>
      </c>
      <c r="D13" s="112" t="s">
        <v>79</v>
      </c>
      <c r="E13" s="156">
        <v>609000</v>
      </c>
      <c r="F13" s="156">
        <f t="shared" si="0"/>
        <v>1827000</v>
      </c>
      <c r="G13" s="156">
        <v>754000</v>
      </c>
      <c r="H13" s="156">
        <f t="shared" si="1"/>
        <v>2262000</v>
      </c>
      <c r="I13" s="156">
        <v>3</v>
      </c>
      <c r="J13" s="156">
        <f t="shared" si="2"/>
        <v>2262000</v>
      </c>
      <c r="K13" s="112">
        <f t="shared" si="4"/>
        <v>0</v>
      </c>
      <c r="L13" s="156">
        <f t="shared" si="3"/>
        <v>0</v>
      </c>
      <c r="M13" s="157" t="s">
        <v>148</v>
      </c>
      <c r="N13" s="149" t="s">
        <v>149</v>
      </c>
      <c r="O13" s="148" t="s">
        <v>150</v>
      </c>
    </row>
    <row r="14" spans="1:16" ht="15" thickBot="1" x14ac:dyDescent="0.35">
      <c r="A14" s="133"/>
      <c r="B14" s="135"/>
      <c r="C14" s="136"/>
      <c r="D14" s="137"/>
      <c r="E14" s="138"/>
      <c r="F14" s="102">
        <f>SUM(F3:F13)</f>
        <v>76869835.400000006</v>
      </c>
      <c r="G14" s="139"/>
      <c r="H14" s="102">
        <f>SUM(H3:H13)</f>
        <v>77649782.599999994</v>
      </c>
      <c r="I14" s="8"/>
      <c r="J14" s="150">
        <f>SUM(J3:J13)</f>
        <v>77649782.599999994</v>
      </c>
      <c r="K14" s="8"/>
      <c r="L14" s="151">
        <f>SUM(L3:L13)</f>
        <v>0</v>
      </c>
      <c r="M14" s="134">
        <v>70367702.599999994</v>
      </c>
      <c r="N14" s="134">
        <f>J14-M14</f>
        <v>7282080</v>
      </c>
      <c r="O14" s="134">
        <f>L14</f>
        <v>0</v>
      </c>
      <c r="P14" s="99"/>
    </row>
    <row r="15" spans="1:16" ht="29.4" thickBot="1" x14ac:dyDescent="0.35">
      <c r="A15" s="141" t="s">
        <v>146</v>
      </c>
      <c r="B15" s="159" t="s">
        <v>133</v>
      </c>
      <c r="C15" s="142">
        <v>284</v>
      </c>
      <c r="D15" s="143" t="s">
        <v>40</v>
      </c>
      <c r="E15" s="144">
        <v>3890</v>
      </c>
      <c r="F15" s="145">
        <f t="shared" si="0"/>
        <v>1104760</v>
      </c>
      <c r="G15" s="145">
        <v>4100</v>
      </c>
      <c r="H15" s="145">
        <f>G15*C15</f>
        <v>1164400</v>
      </c>
      <c r="I15" s="146">
        <v>287</v>
      </c>
      <c r="J15" s="147">
        <f>I15*G15</f>
        <v>1176700</v>
      </c>
      <c r="K15" s="112">
        <v>0</v>
      </c>
      <c r="L15" s="156">
        <f>K15*G15</f>
        <v>0</v>
      </c>
    </row>
    <row r="16" spans="1:16" x14ac:dyDescent="0.3">
      <c r="F16" s="140">
        <f>F14+F15</f>
        <v>77974595.400000006</v>
      </c>
      <c r="H16" s="140">
        <f>H14+H15</f>
        <v>78814182.599999994</v>
      </c>
      <c r="I16" s="140">
        <f>H16-F16</f>
        <v>839587.19999998808</v>
      </c>
      <c r="J16" s="140">
        <f>I16/100*80</f>
        <v>671669.75999999046</v>
      </c>
      <c r="K16" s="3"/>
    </row>
    <row r="18" spans="1:12" x14ac:dyDescent="0.3">
      <c r="L18" s="3"/>
    </row>
    <row r="19" spans="1:12" x14ac:dyDescent="0.3">
      <c r="H19" s="3">
        <v>57855143.399999999</v>
      </c>
    </row>
    <row r="20" spans="1:12" x14ac:dyDescent="0.3">
      <c r="G20" t="s">
        <v>136</v>
      </c>
      <c r="H20" s="99">
        <f>H14-H19</f>
        <v>19794639.199999996</v>
      </c>
    </row>
    <row r="21" spans="1:12" x14ac:dyDescent="0.3">
      <c r="G21" t="s">
        <v>134</v>
      </c>
      <c r="H21" s="3">
        <v>700626</v>
      </c>
    </row>
    <row r="23" spans="1:12" x14ac:dyDescent="0.3">
      <c r="A23" s="114" t="s">
        <v>105</v>
      </c>
      <c r="B23" s="115" t="s">
        <v>117</v>
      </c>
      <c r="C23" s="115" t="s">
        <v>126</v>
      </c>
      <c r="D23" s="116" t="s">
        <v>127</v>
      </c>
      <c r="E23" s="115" t="s">
        <v>143</v>
      </c>
      <c r="F23" s="115" t="s">
        <v>144</v>
      </c>
      <c r="G23" s="106" t="s">
        <v>130</v>
      </c>
      <c r="H23" s="106" t="s">
        <v>132</v>
      </c>
    </row>
    <row r="24" spans="1:12" x14ac:dyDescent="0.3">
      <c r="A24" s="117" t="s">
        <v>106</v>
      </c>
      <c r="B24" s="118" t="s">
        <v>145</v>
      </c>
      <c r="C24" s="119">
        <v>24.33</v>
      </c>
      <c r="D24" s="118" t="s">
        <v>128</v>
      </c>
      <c r="E24" s="127">
        <v>163900</v>
      </c>
      <c r="F24" s="127">
        <f>E24*C24</f>
        <v>3987686.9999999995</v>
      </c>
      <c r="G24" s="130">
        <v>164100</v>
      </c>
      <c r="H24" s="127">
        <f>G24*C24</f>
        <v>3992552.9999999995</v>
      </c>
    </row>
    <row r="25" spans="1:12" x14ac:dyDescent="0.3">
      <c r="A25" s="117" t="s">
        <v>107</v>
      </c>
      <c r="B25" s="118" t="s">
        <v>137</v>
      </c>
      <c r="C25" s="119">
        <v>0.313</v>
      </c>
      <c r="D25" s="118" t="s">
        <v>128</v>
      </c>
      <c r="E25" s="127">
        <v>179000</v>
      </c>
      <c r="F25" s="127">
        <f t="shared" ref="F25:F31" si="5">E25*C25</f>
        <v>56027</v>
      </c>
      <c r="G25" s="127">
        <v>179000</v>
      </c>
      <c r="H25" s="127">
        <f t="shared" ref="H25:H31" si="6">G25*C25</f>
        <v>56027</v>
      </c>
    </row>
    <row r="26" spans="1:12" x14ac:dyDescent="0.3">
      <c r="A26" s="117" t="s">
        <v>108</v>
      </c>
      <c r="B26" s="118" t="s">
        <v>138</v>
      </c>
      <c r="C26" s="119">
        <v>2.242</v>
      </c>
      <c r="D26" s="118" t="s">
        <v>128</v>
      </c>
      <c r="E26" s="127">
        <v>275000</v>
      </c>
      <c r="F26" s="127">
        <f t="shared" si="5"/>
        <v>616550</v>
      </c>
      <c r="G26" s="130">
        <v>276000</v>
      </c>
      <c r="H26" s="127">
        <f t="shared" si="6"/>
        <v>618792</v>
      </c>
    </row>
    <row r="27" spans="1:12" ht="31.8" x14ac:dyDescent="0.3">
      <c r="A27" s="120" t="s">
        <v>109</v>
      </c>
      <c r="B27" s="121" t="s">
        <v>139</v>
      </c>
      <c r="C27" s="122">
        <v>527</v>
      </c>
      <c r="D27" s="123" t="s">
        <v>129</v>
      </c>
      <c r="E27" s="128">
        <v>2750</v>
      </c>
      <c r="F27" s="127">
        <f t="shared" si="5"/>
        <v>1449250</v>
      </c>
      <c r="G27" s="128">
        <v>2750</v>
      </c>
      <c r="H27" s="127">
        <f t="shared" si="6"/>
        <v>1449250</v>
      </c>
    </row>
    <row r="28" spans="1:12" ht="54.6" customHeight="1" x14ac:dyDescent="0.3">
      <c r="A28" s="124" t="s">
        <v>110</v>
      </c>
      <c r="B28" s="121" t="s">
        <v>120</v>
      </c>
      <c r="C28" s="129">
        <v>1056</v>
      </c>
      <c r="D28" s="123" t="s">
        <v>79</v>
      </c>
      <c r="E28" s="128">
        <v>3440</v>
      </c>
      <c r="F28" s="127">
        <f t="shared" si="5"/>
        <v>3632640</v>
      </c>
      <c r="G28" s="108">
        <v>3610</v>
      </c>
      <c r="H28" s="127">
        <f t="shared" si="6"/>
        <v>3812160</v>
      </c>
    </row>
    <row r="29" spans="1:12" x14ac:dyDescent="0.3">
      <c r="A29" s="117" t="s">
        <v>111</v>
      </c>
      <c r="B29" s="123" t="s">
        <v>140</v>
      </c>
      <c r="C29" s="122">
        <v>17</v>
      </c>
      <c r="D29" s="123" t="s">
        <v>129</v>
      </c>
      <c r="E29" s="128">
        <v>159000</v>
      </c>
      <c r="F29" s="127">
        <f t="shared" si="5"/>
        <v>2703000</v>
      </c>
      <c r="G29" s="128">
        <v>159000</v>
      </c>
      <c r="H29" s="127">
        <f t="shared" si="6"/>
        <v>2703000</v>
      </c>
    </row>
    <row r="30" spans="1:12" x14ac:dyDescent="0.3">
      <c r="A30" s="117" t="s">
        <v>112</v>
      </c>
      <c r="B30" s="118" t="s">
        <v>141</v>
      </c>
      <c r="C30" s="119">
        <v>0.152</v>
      </c>
      <c r="D30" s="118" t="s">
        <v>128</v>
      </c>
      <c r="E30" s="127">
        <v>141000</v>
      </c>
      <c r="F30" s="127">
        <f t="shared" si="5"/>
        <v>21432</v>
      </c>
      <c r="G30" s="127">
        <v>141000</v>
      </c>
      <c r="H30" s="127">
        <f t="shared" si="6"/>
        <v>21432</v>
      </c>
    </row>
    <row r="31" spans="1:12" ht="30.6" x14ac:dyDescent="0.3">
      <c r="A31" s="124" t="s">
        <v>113</v>
      </c>
      <c r="B31" s="125" t="s">
        <v>142</v>
      </c>
      <c r="C31" s="126">
        <v>1</v>
      </c>
      <c r="D31" s="123" t="s">
        <v>79</v>
      </c>
      <c r="E31" s="128">
        <v>355000</v>
      </c>
      <c r="F31" s="127">
        <f t="shared" si="5"/>
        <v>355000</v>
      </c>
      <c r="G31" s="130">
        <v>390500</v>
      </c>
      <c r="H31" s="127">
        <f t="shared" si="6"/>
        <v>390500</v>
      </c>
    </row>
    <row r="32" spans="1:12" x14ac:dyDescent="0.3">
      <c r="F32" s="102">
        <f>SUM(F24:F31)</f>
        <v>12821586</v>
      </c>
      <c r="H32" s="102">
        <f>SUM(H24:H31)</f>
        <v>13043714</v>
      </c>
      <c r="I32" s="3">
        <f>H32-F32</f>
        <v>222128</v>
      </c>
      <c r="J32" s="99">
        <f>I32/100*80</f>
        <v>177702.40000000002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130-23-ПЖ</vt:lpstr>
      <vt:lpstr>131-23-ПЖ</vt:lpstr>
      <vt:lpstr>132-23-ПЖ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2023-07-26T19:03:02Z</dcterms:created>
  <dcterms:modified xsi:type="dcterms:W3CDTF">2023-11-07T15:00:06Z</dcterms:modified>
</cp:coreProperties>
</file>